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capgemini.sharepoint.com/sites/data.europa.euINTERNAL/Shared Documents/Service 2/03. Challenge 3 - ODM/ODM 2023/11_publication_package/questionnaires/"/>
    </mc:Choice>
  </mc:AlternateContent>
  <xr:revisionPtr revIDLastSave="7055" documentId="8_{99ADC149-03D5-49D1-934E-866E6A9C9CEE}" xr6:coauthVersionLast="47" xr6:coauthVersionMax="47" xr10:uidLastSave="{9F64EC6C-68AE-4C97-9D90-2672D4714A1C}"/>
  <bookViews>
    <workbookView xWindow="28680" yWindow="-120" windowWidth="29040" windowHeight="15720" xr2:uid="{E5E4573F-78F8-4927-946A-B6F65C723E2E}"/>
  </bookViews>
  <sheets>
    <sheet name="Questionnaire" sheetId="1" r:id="rId1"/>
    <sheet name="AnswerOptions" sheetId="4" r:id="rId2"/>
    <sheet name="Scoring" sheetId="2" r:id="rId3"/>
    <sheet name="Analysis" sheetId="3"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2" i="1" l="1"/>
  <c r="H53" i="1"/>
  <c r="H54" i="1"/>
  <c r="H55" i="1"/>
  <c r="H56" i="1"/>
  <c r="H57" i="1"/>
  <c r="H51" i="1"/>
  <c r="B167" i="2" l="1"/>
  <c r="D167" i="2" s="1"/>
  <c r="B168" i="2"/>
  <c r="D168" i="2" s="1"/>
  <c r="B169" i="2"/>
  <c r="D169" i="2" s="1"/>
  <c r="B170" i="2"/>
  <c r="D170" i="2" s="1"/>
  <c r="B171" i="2"/>
  <c r="D171" i="2" s="1"/>
  <c r="B172" i="2"/>
  <c r="D172" i="2" s="1"/>
  <c r="B173" i="2"/>
  <c r="D173" i="2" s="1"/>
  <c r="B166" i="2"/>
  <c r="D166" i="2" s="1"/>
  <c r="A167" i="2"/>
  <c r="A168" i="2"/>
  <c r="A169" i="2"/>
  <c r="A170" i="2"/>
  <c r="A171" i="2"/>
  <c r="A172" i="2"/>
  <c r="A173" i="2"/>
  <c r="A166" i="2"/>
  <c r="B158" i="2"/>
  <c r="D158" i="2" s="1"/>
  <c r="B159" i="2"/>
  <c r="D159" i="2" s="1"/>
  <c r="B160" i="2"/>
  <c r="D160" i="2" s="1"/>
  <c r="B161" i="2"/>
  <c r="D161" i="2" s="1"/>
  <c r="B162" i="2"/>
  <c r="D162" i="2" s="1"/>
  <c r="B163" i="2"/>
  <c r="D163" i="2" s="1"/>
  <c r="B164" i="2"/>
  <c r="D164" i="2" s="1"/>
  <c r="B165" i="2"/>
  <c r="D165" i="2" s="1"/>
  <c r="B157" i="2"/>
  <c r="D157" i="2" s="1"/>
  <c r="A158" i="2"/>
  <c r="A159" i="2"/>
  <c r="A160" i="2"/>
  <c r="A161" i="2"/>
  <c r="A162" i="2"/>
  <c r="A163" i="2"/>
  <c r="A164" i="2"/>
  <c r="A165" i="2"/>
  <c r="A157" i="2"/>
  <c r="B147" i="2"/>
  <c r="D147" i="2" s="1"/>
  <c r="B148" i="2"/>
  <c r="D148" i="2" s="1"/>
  <c r="B149" i="2"/>
  <c r="D149" i="2" s="1"/>
  <c r="B150" i="2"/>
  <c r="D150" i="2" s="1"/>
  <c r="B151" i="2"/>
  <c r="D151" i="2" s="1"/>
  <c r="B152" i="2"/>
  <c r="D152" i="2" s="1"/>
  <c r="B153" i="2"/>
  <c r="D153" i="2" s="1"/>
  <c r="B154" i="2"/>
  <c r="D154" i="2" s="1"/>
  <c r="B155" i="2"/>
  <c r="D155" i="2" s="1"/>
  <c r="B156" i="2"/>
  <c r="D156" i="2" s="1"/>
  <c r="B146" i="2"/>
  <c r="D146" i="2" s="1"/>
  <c r="A156" i="2"/>
  <c r="A154" i="2"/>
  <c r="A155" i="2"/>
  <c r="A149" i="2"/>
  <c r="A150" i="2"/>
  <c r="A151" i="2"/>
  <c r="A152" i="2"/>
  <c r="A153" i="2"/>
  <c r="B142" i="2"/>
  <c r="D142" i="2" s="1"/>
  <c r="B143" i="2"/>
  <c r="D143" i="2" s="1"/>
  <c r="B144" i="2"/>
  <c r="D144" i="2" s="1"/>
  <c r="B145" i="2"/>
  <c r="D145" i="2" s="1"/>
  <c r="B141" i="2"/>
  <c r="D141" i="2" s="1"/>
  <c r="A142" i="2"/>
  <c r="A143" i="2"/>
  <c r="A144" i="2"/>
  <c r="A145" i="2"/>
  <c r="A146" i="2"/>
  <c r="A147" i="2"/>
  <c r="A148" i="2"/>
  <c r="A141" i="2"/>
  <c r="B131" i="2"/>
  <c r="D131" i="2" s="1"/>
  <c r="B132" i="2"/>
  <c r="D132" i="2" s="1"/>
  <c r="B133" i="2"/>
  <c r="D133" i="2" s="1"/>
  <c r="B134" i="2"/>
  <c r="D134" i="2" s="1"/>
  <c r="B135" i="2"/>
  <c r="D135" i="2" s="1"/>
  <c r="B136" i="2"/>
  <c r="D136" i="2" s="1"/>
  <c r="B137" i="2"/>
  <c r="B138" i="2"/>
  <c r="D138" i="2" s="1"/>
  <c r="B139" i="2"/>
  <c r="D139" i="2" s="1"/>
  <c r="B140" i="2"/>
  <c r="D140" i="2" s="1"/>
  <c r="A131" i="2"/>
  <c r="A132" i="2"/>
  <c r="A133" i="2"/>
  <c r="A134" i="2"/>
  <c r="A135" i="2"/>
  <c r="A136" i="2"/>
  <c r="A137" i="2"/>
  <c r="A138" i="2"/>
  <c r="A139" i="2"/>
  <c r="A140" i="2"/>
  <c r="B130" i="2"/>
  <c r="D130" i="2" s="1"/>
  <c r="A130" i="2"/>
  <c r="B120" i="2"/>
  <c r="D120" i="2" s="1"/>
  <c r="B121" i="2"/>
  <c r="D121" i="2" s="1"/>
  <c r="B122" i="2"/>
  <c r="B123" i="2"/>
  <c r="D123" i="2" s="1"/>
  <c r="B124" i="2"/>
  <c r="D124" i="2" s="1"/>
  <c r="B125" i="2"/>
  <c r="D125" i="2" s="1"/>
  <c r="B126" i="2"/>
  <c r="B127" i="2"/>
  <c r="D127" i="2" s="1"/>
  <c r="B128" i="2"/>
  <c r="D128" i="2" s="1"/>
  <c r="B129" i="2"/>
  <c r="D129" i="2" s="1"/>
  <c r="B119" i="2"/>
  <c r="D119" i="2" s="1"/>
  <c r="A120" i="2"/>
  <c r="A121" i="2"/>
  <c r="A122" i="2"/>
  <c r="A123" i="2"/>
  <c r="A124" i="2"/>
  <c r="A125" i="2"/>
  <c r="A126" i="2"/>
  <c r="A127" i="2"/>
  <c r="A128" i="2"/>
  <c r="A129" i="2"/>
  <c r="A119" i="2"/>
  <c r="B104" i="2"/>
  <c r="D104" i="2" s="1"/>
  <c r="B105" i="2"/>
  <c r="D105" i="2" s="1"/>
  <c r="B106" i="2"/>
  <c r="D106" i="2" s="1"/>
  <c r="B107" i="2"/>
  <c r="D107" i="2" s="1"/>
  <c r="B108" i="2"/>
  <c r="D108" i="2" s="1"/>
  <c r="B109" i="2"/>
  <c r="D109" i="2" s="1"/>
  <c r="B110" i="2"/>
  <c r="B111" i="2"/>
  <c r="D111" i="2" s="1"/>
  <c r="B112" i="2"/>
  <c r="D112" i="2" s="1"/>
  <c r="B113" i="2"/>
  <c r="D113" i="2" s="1"/>
  <c r="B114" i="2"/>
  <c r="D114" i="2" s="1"/>
  <c r="B115" i="2"/>
  <c r="D115" i="2" s="1"/>
  <c r="B116" i="2"/>
  <c r="D116" i="2" s="1"/>
  <c r="B117" i="2"/>
  <c r="D117" i="2" s="1"/>
  <c r="B118" i="2"/>
  <c r="B103" i="2"/>
  <c r="D103" i="2" s="1"/>
  <c r="A117" i="2"/>
  <c r="A118" i="2"/>
  <c r="A113" i="2"/>
  <c r="A114" i="2"/>
  <c r="A115" i="2"/>
  <c r="A116" i="2"/>
  <c r="A104" i="2"/>
  <c r="A105" i="2"/>
  <c r="A106" i="2"/>
  <c r="A107" i="2"/>
  <c r="A108" i="2"/>
  <c r="A109" i="2"/>
  <c r="A110" i="2"/>
  <c r="A111" i="2"/>
  <c r="A112" i="2"/>
  <c r="A103" i="2"/>
  <c r="B79" i="2"/>
  <c r="D79" i="2" s="1"/>
  <c r="B80" i="2"/>
  <c r="D80" i="2" s="1"/>
  <c r="B81" i="2"/>
  <c r="D81" i="2" s="1"/>
  <c r="B82" i="2"/>
  <c r="D82" i="2" s="1"/>
  <c r="B83" i="2"/>
  <c r="D83" i="2" s="1"/>
  <c r="B84" i="2"/>
  <c r="D84" i="2" s="1"/>
  <c r="B85" i="2"/>
  <c r="D85" i="2" s="1"/>
  <c r="B86" i="2"/>
  <c r="D86" i="2" s="1"/>
  <c r="B87" i="2"/>
  <c r="D87" i="2" s="1"/>
  <c r="B88" i="2"/>
  <c r="D88" i="2" s="1"/>
  <c r="B89" i="2"/>
  <c r="D89" i="2" s="1"/>
  <c r="B90" i="2"/>
  <c r="D90" i="2" s="1"/>
  <c r="B91" i="2"/>
  <c r="D91" i="2" s="1"/>
  <c r="B92" i="2"/>
  <c r="B93" i="2"/>
  <c r="D93" i="2" s="1"/>
  <c r="B94" i="2"/>
  <c r="D94" i="2" s="1"/>
  <c r="B95" i="2"/>
  <c r="D95" i="2" s="1"/>
  <c r="B96" i="2"/>
  <c r="D96" i="2" s="1"/>
  <c r="B97" i="2"/>
  <c r="D97" i="2" s="1"/>
  <c r="B98" i="2"/>
  <c r="D98" i="2" s="1"/>
  <c r="B99" i="2"/>
  <c r="D99" i="2" s="1"/>
  <c r="B100" i="2"/>
  <c r="D100" i="2" s="1"/>
  <c r="B101" i="2"/>
  <c r="D101" i="2" s="1"/>
  <c r="B102" i="2"/>
  <c r="D102" i="2" s="1"/>
  <c r="B78" i="2"/>
  <c r="D78" i="2" s="1"/>
  <c r="A102" i="2"/>
  <c r="A100" i="2"/>
  <c r="A101" i="2"/>
  <c r="A95" i="2"/>
  <c r="A96" i="2"/>
  <c r="A97" i="2"/>
  <c r="A98" i="2"/>
  <c r="A99" i="2"/>
  <c r="A93" i="2"/>
  <c r="A94" i="2"/>
  <c r="A91" i="2"/>
  <c r="A92" i="2"/>
  <c r="A86" i="2"/>
  <c r="A87" i="2"/>
  <c r="A88" i="2"/>
  <c r="A89" i="2"/>
  <c r="A90" i="2"/>
  <c r="A79" i="2"/>
  <c r="A80" i="2"/>
  <c r="A81" i="2"/>
  <c r="A82" i="2"/>
  <c r="A83" i="2"/>
  <c r="A84" i="2"/>
  <c r="A85" i="2"/>
  <c r="A78" i="2"/>
  <c r="B75" i="2"/>
  <c r="D75" i="2" s="1"/>
  <c r="B76" i="2"/>
  <c r="D76" i="2" s="1"/>
  <c r="B77" i="2"/>
  <c r="D77" i="2" s="1"/>
  <c r="B74" i="2"/>
  <c r="D74" i="2" s="1"/>
  <c r="A75" i="2"/>
  <c r="A76" i="2"/>
  <c r="A77" i="2"/>
  <c r="A74" i="2"/>
  <c r="A73" i="2"/>
  <c r="B73" i="2"/>
  <c r="D73" i="2" s="1"/>
  <c r="A70" i="2"/>
  <c r="B70" i="2"/>
  <c r="D70" i="2" s="1"/>
  <c r="A71" i="2"/>
  <c r="B71" i="2"/>
  <c r="D71" i="2" s="1"/>
  <c r="A72" i="2"/>
  <c r="B72" i="2"/>
  <c r="D72" i="2" s="1"/>
  <c r="B69" i="2"/>
  <c r="D69" i="2" s="1"/>
  <c r="A69" i="2"/>
  <c r="B65" i="2"/>
  <c r="D65" i="2" s="1"/>
  <c r="B66" i="2"/>
  <c r="D66" i="2" s="1"/>
  <c r="B67" i="2"/>
  <c r="D67" i="2" s="1"/>
  <c r="B68" i="2"/>
  <c r="D68" i="2" s="1"/>
  <c r="B64" i="2"/>
  <c r="D64" i="2" s="1"/>
  <c r="A65" i="2"/>
  <c r="A66" i="2"/>
  <c r="A67" i="2"/>
  <c r="A68" i="2"/>
  <c r="A64" i="2"/>
  <c r="B60" i="2"/>
  <c r="D60" i="2" s="1"/>
  <c r="B61" i="2"/>
  <c r="D61" i="2" s="1"/>
  <c r="B62" i="2"/>
  <c r="D62" i="2" s="1"/>
  <c r="B63" i="2"/>
  <c r="D63" i="2" s="1"/>
  <c r="B59" i="2"/>
  <c r="D59" i="2" s="1"/>
  <c r="A63" i="2"/>
  <c r="A60" i="2"/>
  <c r="A61" i="2"/>
  <c r="A62" i="2"/>
  <c r="A59" i="2"/>
  <c r="B58" i="2"/>
  <c r="D58" i="2" s="1"/>
  <c r="B57" i="2"/>
  <c r="D57" i="2" s="1"/>
  <c r="A58" i="2"/>
  <c r="A57" i="2"/>
  <c r="B56" i="2"/>
  <c r="D56" i="2" s="1"/>
  <c r="A56" i="2"/>
  <c r="B55" i="2"/>
  <c r="D55" i="2" s="1"/>
  <c r="B47" i="2"/>
  <c r="D47" i="2" s="1"/>
  <c r="B48" i="2"/>
  <c r="D48" i="2" s="1"/>
  <c r="B49" i="2"/>
  <c r="D49" i="2" s="1"/>
  <c r="B50" i="2"/>
  <c r="D50" i="2" s="1"/>
  <c r="B51" i="2"/>
  <c r="D51" i="2" s="1"/>
  <c r="B52" i="2"/>
  <c r="D52" i="2" s="1"/>
  <c r="B53" i="2"/>
  <c r="D53" i="2" s="1"/>
  <c r="B54" i="2"/>
  <c r="D54" i="2" s="1"/>
  <c r="B46" i="2"/>
  <c r="D46" i="2" s="1"/>
  <c r="A31" i="2"/>
  <c r="A32" i="2"/>
  <c r="A33" i="2"/>
  <c r="A34" i="2"/>
  <c r="A35" i="2"/>
  <c r="A36" i="2"/>
  <c r="A37" i="2"/>
  <c r="A38" i="2"/>
  <c r="A39" i="2"/>
  <c r="A40" i="2"/>
  <c r="A41" i="2"/>
  <c r="A42" i="2"/>
  <c r="A43" i="2"/>
  <c r="A44" i="2"/>
  <c r="A45" i="2"/>
  <c r="A30" i="2"/>
  <c r="A21" i="2"/>
  <c r="A22" i="2"/>
  <c r="A23" i="2"/>
  <c r="A24" i="2"/>
  <c r="A25" i="2"/>
  <c r="A26" i="2"/>
  <c r="A27" i="2"/>
  <c r="A28" i="2"/>
  <c r="A29" i="2"/>
  <c r="A20" i="2"/>
  <c r="A19" i="2"/>
  <c r="A17" i="2"/>
  <c r="A18" i="2"/>
  <c r="A16" i="2"/>
  <c r="A3" i="2"/>
  <c r="A4" i="2"/>
  <c r="A5" i="2"/>
  <c r="A6" i="2"/>
  <c r="A7" i="2"/>
  <c r="A8" i="2"/>
  <c r="A9" i="2"/>
  <c r="A10" i="2"/>
  <c r="A11" i="2"/>
  <c r="A12" i="2"/>
  <c r="A13" i="2"/>
  <c r="A14" i="2"/>
  <c r="A15" i="2"/>
  <c r="A2" i="2"/>
  <c r="A47" i="2"/>
  <c r="A48" i="2"/>
  <c r="A49" i="2"/>
  <c r="A50" i="2"/>
  <c r="A51" i="2"/>
  <c r="A52" i="2"/>
  <c r="A53" i="2"/>
  <c r="A54" i="2"/>
  <c r="A55" i="2"/>
  <c r="A46" i="2"/>
  <c r="B7" i="3" l="1"/>
  <c r="B20" i="3"/>
  <c r="B21" i="3"/>
  <c r="I209" i="1"/>
  <c r="I217" i="1"/>
  <c r="I210" i="1"/>
  <c r="I218" i="1"/>
  <c r="I211" i="1"/>
  <c r="I212" i="1"/>
  <c r="I213" i="1"/>
  <c r="I214" i="1"/>
  <c r="I215" i="1"/>
  <c r="I216" i="1"/>
  <c r="I178" i="1"/>
  <c r="I186" i="1"/>
  <c r="I179" i="1"/>
  <c r="I187" i="1"/>
  <c r="I180" i="1"/>
  <c r="I188" i="1"/>
  <c r="I181" i="1"/>
  <c r="I189" i="1"/>
  <c r="I182" i="1"/>
  <c r="I190" i="1"/>
  <c r="I183" i="1"/>
  <c r="I191" i="1"/>
  <c r="I184" i="1"/>
  <c r="I192" i="1"/>
  <c r="I185" i="1"/>
  <c r="I177" i="1"/>
  <c r="I163" i="1"/>
  <c r="I260" i="1"/>
  <c r="I97" i="1"/>
  <c r="I145" i="1"/>
  <c r="I162" i="1"/>
  <c r="I230" i="1"/>
  <c r="I259" i="1"/>
  <c r="I96" i="1"/>
  <c r="I125" i="1"/>
  <c r="I129" i="1"/>
  <c r="I144" i="1"/>
  <c r="I169" i="1"/>
  <c r="I161" i="1"/>
  <c r="I153" i="1"/>
  <c r="I201" i="1"/>
  <c r="I208" i="1"/>
  <c r="I250" i="1"/>
  <c r="I258" i="1"/>
  <c r="I104" i="1"/>
  <c r="I154" i="1"/>
  <c r="I95" i="1"/>
  <c r="I128" i="1"/>
  <c r="I160" i="1"/>
  <c r="I152" i="1"/>
  <c r="I200" i="1"/>
  <c r="I240" i="1"/>
  <c r="I249" i="1"/>
  <c r="I257" i="1"/>
  <c r="I256" i="1"/>
  <c r="I130" i="1"/>
  <c r="I202" i="1"/>
  <c r="I168" i="1"/>
  <c r="I245" i="1"/>
  <c r="I94" i="1"/>
  <c r="I123" i="1"/>
  <c r="I139" i="1"/>
  <c r="I142" i="1"/>
  <c r="I167" i="1"/>
  <c r="I159" i="1"/>
  <c r="I151" i="1"/>
  <c r="I199" i="1"/>
  <c r="I239" i="1"/>
  <c r="I248" i="1"/>
  <c r="I255" i="1"/>
  <c r="I170" i="1"/>
  <c r="I124" i="1"/>
  <c r="I143" i="1"/>
  <c r="I237" i="1"/>
  <c r="I244" i="1"/>
  <c r="I101" i="1"/>
  <c r="I93" i="1"/>
  <c r="I122" i="1"/>
  <c r="I138" i="1"/>
  <c r="I174" i="1"/>
  <c r="I166" i="1"/>
  <c r="I158" i="1"/>
  <c r="I150" i="1"/>
  <c r="I198" i="1"/>
  <c r="I238" i="1"/>
  <c r="I247" i="1"/>
  <c r="I254" i="1"/>
  <c r="I226" i="1"/>
  <c r="I236" i="1"/>
  <c r="I251" i="1"/>
  <c r="I100" i="1"/>
  <c r="I117" i="1"/>
  <c r="I121" i="1"/>
  <c r="I137" i="1"/>
  <c r="I173" i="1"/>
  <c r="I165" i="1"/>
  <c r="I157" i="1"/>
  <c r="I205" i="1"/>
  <c r="I197" i="1"/>
  <c r="I233" i="1"/>
  <c r="I246" i="1"/>
  <c r="I227" i="1"/>
  <c r="I235" i="1"/>
  <c r="I261" i="1"/>
  <c r="I99" i="1"/>
  <c r="I116" i="1"/>
  <c r="I132" i="1"/>
  <c r="I136" i="1"/>
  <c r="I172" i="1"/>
  <c r="I164" i="1"/>
  <c r="I156" i="1"/>
  <c r="I204" i="1"/>
  <c r="I196" i="1"/>
  <c r="I232" i="1"/>
  <c r="I243" i="1"/>
  <c r="I223" i="1"/>
  <c r="I224" i="1"/>
  <c r="I234" i="1"/>
  <c r="I98" i="1"/>
  <c r="I111" i="1"/>
  <c r="I131" i="1"/>
  <c r="I135" i="1"/>
  <c r="I171" i="1"/>
  <c r="I155" i="1"/>
  <c r="I203" i="1"/>
  <c r="I195" i="1"/>
  <c r="I231" i="1"/>
  <c r="I225" i="1"/>
  <c r="B23" i="3"/>
  <c r="I252" i="1" s="1"/>
  <c r="B22" i="3"/>
  <c r="I241" i="1" s="1"/>
  <c r="I228" i="1"/>
  <c r="B13" i="3"/>
  <c r="I140" i="1" s="1"/>
  <c r="I221" i="1"/>
  <c r="B18" i="3"/>
  <c r="I206" i="1" s="1"/>
  <c r="B12" i="3"/>
  <c r="I133" i="1" s="1"/>
  <c r="I75" i="1"/>
  <c r="B17" i="3"/>
  <c r="I193" i="1" s="1"/>
  <c r="B16" i="3"/>
  <c r="I175" i="1" s="1"/>
  <c r="B15" i="3"/>
  <c r="I148" i="1" s="1"/>
  <c r="B11" i="3"/>
  <c r="I126" i="1" s="1"/>
  <c r="B10" i="3"/>
  <c r="I119" i="1" s="1"/>
  <c r="B8" i="3"/>
  <c r="I102" i="1" s="1"/>
  <c r="I91" i="1"/>
  <c r="I62" i="1"/>
  <c r="I58" i="1"/>
  <c r="I88" i="1"/>
  <c r="I79" i="1"/>
  <c r="H115" i="1"/>
  <c r="H114" i="1"/>
  <c r="H113" i="1"/>
  <c r="H112" i="1"/>
  <c r="H110" i="1"/>
  <c r="H109" i="1"/>
  <c r="H107" i="1"/>
  <c r="H106" i="1"/>
  <c r="H105" i="1"/>
  <c r="B19" i="3" l="1"/>
  <c r="I219" i="1" s="1"/>
  <c r="B14" i="3"/>
  <c r="I146" i="1" s="1"/>
  <c r="B9" i="3"/>
  <c r="B45" i="2"/>
  <c r="B43" i="2"/>
  <c r="D43" i="2" s="1"/>
  <c r="I86" i="1" s="1"/>
  <c r="B44" i="2"/>
  <c r="D44" i="2" s="1"/>
  <c r="I87" i="1" s="1"/>
  <c r="B40" i="2"/>
  <c r="D40" i="2" s="1"/>
  <c r="I83" i="1" s="1"/>
  <c r="B41" i="2"/>
  <c r="D41" i="2" s="1"/>
  <c r="I84" i="1" s="1"/>
  <c r="B42" i="2"/>
  <c r="D42" i="2" s="1"/>
  <c r="I85" i="1" s="1"/>
  <c r="B23" i="2"/>
  <c r="D23" i="2" s="1"/>
  <c r="I64" i="1" s="1"/>
  <c r="B24" i="2"/>
  <c r="D24" i="2" s="1"/>
  <c r="I65" i="1" s="1"/>
  <c r="B25" i="2"/>
  <c r="D25" i="2" s="1"/>
  <c r="I66" i="1" s="1"/>
  <c r="B26" i="2"/>
  <c r="D26" i="2" s="1"/>
  <c r="I67" i="1" s="1"/>
  <c r="B27" i="2"/>
  <c r="D27" i="2" s="1"/>
  <c r="I68" i="1" s="1"/>
  <c r="B28" i="2"/>
  <c r="D28" i="2" s="1"/>
  <c r="I69" i="1" s="1"/>
  <c r="B29" i="2"/>
  <c r="D29" i="2" s="1"/>
  <c r="I70" i="1" s="1"/>
  <c r="B30" i="2"/>
  <c r="D30" i="2" s="1"/>
  <c r="B31" i="2"/>
  <c r="D31" i="2" s="1"/>
  <c r="I74" i="1" s="1"/>
  <c r="B32" i="2"/>
  <c r="B33" i="2"/>
  <c r="D33" i="2" s="1"/>
  <c r="I76" i="1" s="1"/>
  <c r="B34" i="2"/>
  <c r="D34" i="2" s="1"/>
  <c r="I77" i="1" s="1"/>
  <c r="B35" i="2"/>
  <c r="D35" i="2" s="1"/>
  <c r="I78" i="1" s="1"/>
  <c r="B37" i="2"/>
  <c r="D37" i="2" s="1"/>
  <c r="I80" i="1" s="1"/>
  <c r="B38" i="2"/>
  <c r="D38" i="2" s="1"/>
  <c r="I81" i="1" s="1"/>
  <c r="B39" i="2"/>
  <c r="D39" i="2" s="1"/>
  <c r="I82" i="1" s="1"/>
  <c r="B21" i="2"/>
  <c r="B22" i="2"/>
  <c r="D22" i="2" s="1"/>
  <c r="I63" i="1" s="1"/>
  <c r="B20" i="2"/>
  <c r="D20" i="2" s="1"/>
  <c r="B19" i="2"/>
  <c r="I118" i="1" l="1"/>
  <c r="B6" i="3"/>
  <c r="I89" i="1" s="1"/>
  <c r="I73" i="1"/>
  <c r="B5" i="3"/>
  <c r="I71" i="1" s="1"/>
  <c r="I61" i="1"/>
  <c r="B4" i="3"/>
  <c r="I59" i="1" s="1"/>
  <c r="B18" i="2"/>
  <c r="D18" i="2" s="1"/>
  <c r="I50" i="1" s="1"/>
  <c r="B17" i="2"/>
  <c r="D17" i="2" s="1"/>
  <c r="I49" i="1" s="1"/>
  <c r="B16" i="2"/>
  <c r="D16" i="2" s="1"/>
  <c r="I48" i="1" s="1"/>
  <c r="B9" i="2"/>
  <c r="D9" i="2" s="1"/>
  <c r="I32" i="1" s="1"/>
  <c r="B10" i="2"/>
  <c r="D10" i="2" s="1"/>
  <c r="I33" i="1" s="1"/>
  <c r="B11" i="2"/>
  <c r="D11" i="2" s="1"/>
  <c r="I34" i="1" s="1"/>
  <c r="B12" i="2"/>
  <c r="D12" i="2" s="1"/>
  <c r="I35" i="1" s="1"/>
  <c r="B13" i="2"/>
  <c r="D13" i="2" s="1"/>
  <c r="I36" i="1" s="1"/>
  <c r="B14" i="2"/>
  <c r="D14" i="2" s="1"/>
  <c r="I37" i="1" s="1"/>
  <c r="B15" i="2"/>
  <c r="D15" i="2" s="1"/>
  <c r="I38" i="1" s="1"/>
  <c r="B6" i="2"/>
  <c r="D6" i="2" s="1"/>
  <c r="I29" i="1" s="1"/>
  <c r="B7" i="2"/>
  <c r="D7" i="2" s="1"/>
  <c r="I30" i="1" s="1"/>
  <c r="B8" i="2"/>
  <c r="D8" i="2" s="1"/>
  <c r="I31" i="1" s="1"/>
  <c r="B5" i="2"/>
  <c r="D5" i="2" s="1"/>
  <c r="I28" i="1" s="1"/>
  <c r="B4" i="2"/>
  <c r="D4" i="2" s="1"/>
  <c r="I27" i="1" s="1"/>
  <c r="B3" i="2"/>
  <c r="D3" i="2" s="1"/>
  <c r="I26" i="1" s="1"/>
  <c r="B2" i="2" l="1"/>
  <c r="D2" i="2" s="1"/>
  <c r="I25" i="1" s="1"/>
  <c r="B25" i="3" l="1"/>
  <c r="I3" i="1" s="1"/>
  <c r="B3" i="3"/>
  <c r="I23" i="1" l="1"/>
  <c r="B2" i="3"/>
  <c r="B24" i="3" s="1"/>
  <c r="I21" i="1" l="1"/>
  <c r="I2" i="1"/>
  <c r="B26" i="3" l="1"/>
  <c r="I4" i="1" s="1"/>
</calcChain>
</file>

<file path=xl/sharedStrings.xml><?xml version="1.0" encoding="utf-8"?>
<sst xmlns="http://schemas.openxmlformats.org/spreadsheetml/2006/main" count="1596" uniqueCount="700">
  <si>
    <t>ID</t>
  </si>
  <si>
    <t>Question</t>
  </si>
  <si>
    <t>Answer</t>
  </si>
  <si>
    <t>Justification</t>
  </si>
  <si>
    <t>Guide to Answering</t>
  </si>
  <si>
    <t>Reviewer 1 Comments</t>
  </si>
  <si>
    <t>Reviewer 2 Comments</t>
  </si>
  <si>
    <t>Mark Question</t>
  </si>
  <si>
    <t>Score</t>
  </si>
  <si>
    <t>Total Score:</t>
  </si>
  <si>
    <t>Unsure Score:</t>
  </si>
  <si>
    <r>
      <t xml:space="preserve">Preliminary Score: 
</t>
    </r>
    <r>
      <rPr>
        <sz val="11"/>
        <color theme="1"/>
        <rFont val="Calibri"/>
        <family val="2"/>
        <scheme val="minor"/>
      </rPr>
      <t xml:space="preserve">(Total - Unsure)   </t>
    </r>
  </si>
  <si>
    <t>Respondent Information</t>
  </si>
  <si>
    <t xml:space="preserve">Please provide written information to the question in `Justification` column. Where applicable, select an answer option from the drop-down options in the `Answer` column. </t>
  </si>
  <si>
    <t>0.1 Background information</t>
  </si>
  <si>
    <t>What is your country?</t>
  </si>
  <si>
    <t>N/A</t>
  </si>
  <si>
    <t>What is your organisation?</t>
  </si>
  <si>
    <t>What is your name?</t>
  </si>
  <si>
    <t>What is your position/role?</t>
  </si>
  <si>
    <t>What is your email address?</t>
  </si>
  <si>
    <t>What is the size of national open data team (core team members)</t>
  </si>
  <si>
    <t>How many FTE(s) are in the national open data team?</t>
  </si>
  <si>
    <t>What is the annual budget of the national portal?</t>
  </si>
  <si>
    <t>Select answer for R8</t>
  </si>
  <si>
    <t>This is the annual budget for all portal activities (portal development and maintenance, promotion and awareness-raising activities) of the national portal. This should include the budget for the national portal team, whether an internal team or external contractors.</t>
  </si>
  <si>
    <t>0.2 data.europa.eu and national open data portals</t>
  </si>
  <si>
    <r>
      <rPr>
        <b/>
        <sz val="11"/>
        <color theme="1"/>
        <rFont val="Calibri"/>
        <family val="2"/>
        <scheme val="minor"/>
      </rPr>
      <t xml:space="preserve">Are you satisfied with data.europa.eu as a European single point of access?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xml:space="preserve">* If you selected 'yes', what do you consider particularly good about data.europa.eu as European single point of access? 
* If you selected 'no', how would you improve data.europa.eu as European single point of access? </t>
    </r>
  </si>
  <si>
    <t>Select answer for R9</t>
  </si>
  <si>
    <r>
      <rPr>
        <b/>
        <sz val="11"/>
        <color theme="1"/>
        <rFont val="Calibri"/>
        <family val="2"/>
        <scheme val="minor"/>
      </rPr>
      <t xml:space="preserve">Does the portal data.europa.eu reflect the data that your national portals hosts?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you selected 'no' or 'partially', how would you improve data.europa.eu to better reflect the data on national open data portals like the one in your country?</t>
    </r>
  </si>
  <si>
    <t>Select answer for R10</t>
  </si>
  <si>
    <t>Dimension 1: Open Data Policy</t>
  </si>
  <si>
    <t xml:space="preserve">Please note that this section differentiates between open data policy and open data strategy. Policy here refers to all principles/initiatives set out to achieve the goals established by the Open Data Directive, including specific national legislation put in place to transpose the EU law. With strategy, on the other hand, we define a document outlining the concrete vision, mission, objectives, measures to be implemented, timeline and responsible. An open data strategy would ideally include information on the open data governance structure and operating model.
Please select the answer from the drop down options in the `Answer` column. If applicable, please provide additional information to justify the selected answer in the `Justification` column.                                                                                                                                                                                                                                                                                                                                                                                        </t>
  </si>
  <si>
    <t>1.1 Policy framework</t>
  </si>
  <si>
    <r>
      <rPr>
        <b/>
        <sz val="11"/>
        <color theme="1"/>
        <rFont val="Calibri"/>
        <family val="2"/>
        <scheme val="minor"/>
      </rPr>
      <t>Is there a national open data policy in your country and does this include a national legislation for the transposition of the Open Data Directive (if your country is an EU Member State)?</t>
    </r>
    <r>
      <rPr>
        <sz val="11"/>
        <color theme="1"/>
        <rFont val="Calibri"/>
        <family val="2"/>
        <scheme val="minor"/>
      </rPr>
      <t xml:space="preserve">
</t>
    </r>
    <r>
      <rPr>
        <b/>
        <u/>
        <sz val="11"/>
        <color theme="1"/>
        <rFont val="Calibri"/>
        <family val="2"/>
        <scheme val="minor"/>
      </rPr>
      <t>For Justification:</t>
    </r>
    <r>
      <rPr>
        <sz val="11"/>
        <color theme="1"/>
        <rFont val="Calibri"/>
        <family val="2"/>
        <scheme val="minor"/>
      </rPr>
      <t xml:space="preserve">
* If yes, please provide (1) the URL and (2) title of the policy document and briefly describe.
* If ‘other’, please provide (1) a brief explanation to support your answer choice and (2) provide the URL and indicate the policy section which explicitly references open data.</t>
    </r>
  </si>
  <si>
    <t>Select answer for Q1</t>
  </si>
  <si>
    <t>The answer option 'Other' should be selected by countries that do not have a specific open data policy in place but have a national policy (on data, digitalisation, artificial intelligence, eGovernment or similar) that explicitly includes open data in its text and scope.</t>
  </si>
  <si>
    <r>
      <t xml:space="preserve">Is there a national open data strategy in your country?
</t>
    </r>
    <r>
      <rPr>
        <b/>
        <u/>
        <sz val="11"/>
        <rFont val="Calibri"/>
        <family val="2"/>
        <scheme val="minor"/>
      </rPr>
      <t xml:space="preserve">For Justification:
</t>
    </r>
    <r>
      <rPr>
        <sz val="11"/>
        <rFont val="Calibri"/>
        <family val="2"/>
        <scheme val="minor"/>
      </rPr>
      <t>* If yes, please provide (1) the URL to the strategy and (2) describe the main highlights.  
* If 'not applicable', please provide (1) a brief explanation to support your answer choice and provide (2) the URL and indicate the policy section which explicitly references objectives, actions/measures, delivery timelines etc.</t>
    </r>
  </si>
  <si>
    <t>Select answer for Q2</t>
  </si>
  <si>
    <t>The answer option 'Not applicable' can be selected if e.g. there is no specific strategy in place, but the existing policy refers to the objectives, actions/measures to be implemented, delivery timelines, responsible etc. Should another explanation apply in your case, please provide it in the justification text box.</t>
  </si>
  <si>
    <r>
      <t xml:space="preserve">Has this national strategy/policy been updated in the past 24 months?
</t>
    </r>
    <r>
      <rPr>
        <b/>
        <u/>
        <sz val="11"/>
        <color theme="1"/>
        <rFont val="Calibri"/>
        <family val="2"/>
        <scheme val="minor"/>
      </rPr>
      <t>For Justification:</t>
    </r>
    <r>
      <rPr>
        <sz val="11"/>
        <color theme="1"/>
        <rFont val="Calibri"/>
        <family val="2"/>
        <scheme val="minor"/>
      </rPr>
      <t xml:space="preserve">
* If yes, please briefly describe the main changes. </t>
    </r>
  </si>
  <si>
    <t>Select answer for Q3</t>
  </si>
  <si>
    <r>
      <t xml:space="preserve">Is there any further open data policy/strategy at regional or local level?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please (1) provide the URL and (2) title of the document(s) and (3) briefly describe</t>
    </r>
    <r>
      <rPr>
        <b/>
        <sz val="11"/>
        <color theme="1"/>
        <rFont val="Calibri"/>
        <family val="2"/>
        <scheme val="minor"/>
      </rPr>
      <t>.</t>
    </r>
  </si>
  <si>
    <t>Select answer for Q4</t>
  </si>
  <si>
    <r>
      <rPr>
        <b/>
        <sz val="11"/>
        <color theme="1"/>
        <rFont val="Calibri"/>
        <family val="2"/>
        <scheme val="minor"/>
      </rPr>
      <t>Does the national strategy/policy include an action plan with measures to be implemented in the open data field?</t>
    </r>
    <r>
      <rPr>
        <sz val="11"/>
        <color theme="1"/>
        <rFont val="Calibri"/>
        <family val="2"/>
        <scheme val="minor"/>
      </rPr>
      <t xml:space="preserve">
</t>
    </r>
    <r>
      <rPr>
        <b/>
        <u/>
        <sz val="11"/>
        <color theme="1"/>
        <rFont val="Calibri"/>
        <family val="2"/>
        <scheme val="minor"/>
      </rPr>
      <t xml:space="preserve">For justification:
</t>
    </r>
    <r>
      <rPr>
        <sz val="11"/>
        <color theme="1"/>
        <rFont val="Calibri"/>
        <family val="2"/>
        <scheme val="minor"/>
      </rPr>
      <t>If yes, please briefly describe the main measures described by the action plan.</t>
    </r>
  </si>
  <si>
    <t>Select answer for Q5</t>
  </si>
  <si>
    <t>6a</t>
  </si>
  <si>
    <r>
      <rPr>
        <b/>
        <sz val="11"/>
        <color theme="1"/>
        <rFont val="Calibri"/>
        <family val="2"/>
        <scheme val="minor"/>
      </rPr>
      <t xml:space="preserve">Does the national strategy/policy outline measures to incentivise the publication of and access to real-time or dynamic data?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please briefly describe the measures.</t>
    </r>
  </si>
  <si>
    <t>Select answer for Q6a</t>
  </si>
  <si>
    <t xml:space="preserve">Dynamic data is data that changes asynchronously over time is periodically updated, as new information becomes available. Real-time data is data that changes and needs updating at very frequent intervals, in most cases several times a minute. Access to dynamic and/or real-time data is most commonly provided via application programming interfaces (APIs). Plase note that real-time data is not the same as dynamic data. Real-time data can be dynamic (e.g. a variable indicating current location) or static (e.g. a fresh log entry indicating location at a specific time). </t>
  </si>
  <si>
    <t>6b</t>
  </si>
  <si>
    <r>
      <rPr>
        <b/>
        <sz val="11"/>
        <color theme="1"/>
        <rFont val="Calibri"/>
        <family val="2"/>
        <scheme val="minor"/>
      </rPr>
      <t xml:space="preserve">Does the national strategy/policy outline measures to incentivise the publication of and access to geo-spatial data (e.g. in relation to high-value datasets as specified in the implementing regulation (EU) 2023/138)?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please briefly describe the measures.</t>
    </r>
  </si>
  <si>
    <t>Select answer for Q6b</t>
  </si>
  <si>
    <t>Geo-spatial data is data that contains information on properties that are linked to a position on earth. 
The implementing regulation (EU) 2023/138, adopted in December 2022 and published in January 2023 by the European Commission, lays down a list of specific high-value datasets and the arrangements for their publication and re-use. https://eur-lex.europa.eu/legal-content/EN/TXT/?uri=CELEX%3A32023R0138</t>
  </si>
  <si>
    <t>6c</t>
  </si>
  <si>
    <r>
      <rPr>
        <b/>
        <sz val="11"/>
        <color theme="1"/>
        <rFont val="Calibri"/>
        <family val="2"/>
        <scheme val="minor"/>
      </rPr>
      <t xml:space="preserve">Does the national strategy/policy outline measures to incentivise the publication of and access to citizen-generated data?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please briefly describe the measures.</t>
    </r>
  </si>
  <si>
    <t>Select answer for Q6c</t>
  </si>
  <si>
    <t>Citizen-generated data is the data that people or their organisations produce to directly monitor, demand or drive change on issues that affect them.</t>
  </si>
  <si>
    <t>6d</t>
  </si>
  <si>
    <r>
      <rPr>
        <b/>
        <sz val="11"/>
        <color theme="1"/>
        <rFont val="Calibri"/>
        <family val="2"/>
        <scheme val="minor"/>
      </rPr>
      <t xml:space="preserve">Does the national strategy/policy foster the discoverability of the aforementioned types of data from your country on data.europa.eu?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please briefly describe how.</t>
    </r>
  </si>
  <si>
    <t>Select answer for Q6d</t>
  </si>
  <si>
    <r>
      <rPr>
        <b/>
        <sz val="11"/>
        <color theme="1"/>
        <rFont val="Calibri"/>
        <family val="2"/>
        <scheme val="minor"/>
      </rPr>
      <t xml:space="preserve">Does the national strategy/policy outline measures to support the reuse of open data by the public sector?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please briefly describe the measures.</t>
    </r>
  </si>
  <si>
    <t>Select answer for Q7</t>
  </si>
  <si>
    <t>These measures should promote concepts such as data-driven government, policy-making and decision-making.</t>
  </si>
  <si>
    <r>
      <rPr>
        <b/>
        <sz val="11"/>
        <color theme="1"/>
        <rFont val="Calibri"/>
        <family val="2"/>
        <scheme val="minor"/>
      </rPr>
      <t xml:space="preserve">Does the national strategy/policy outline measures to support the reuse of open data by the private sector?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please briefly describe the measures.</t>
    </r>
  </si>
  <si>
    <t>Select answer for Q8</t>
  </si>
  <si>
    <t>These measures could promote concepts such as smart cities and/or regions, but also new business development (in particular Small - and Medium-sized Enterprises), entrepreneurship etc.</t>
  </si>
  <si>
    <t>9a</t>
  </si>
  <si>
    <r>
      <rPr>
        <b/>
        <sz val="11"/>
        <color theme="1"/>
        <rFont val="Calibri"/>
        <family val="2"/>
        <scheme val="minor"/>
      </rPr>
      <t xml:space="preserve">Does the national strategy/policy mandate carrying out and maintaining a data inventory by public bodies, whether at national or local level?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please briefly specify.</t>
    </r>
  </si>
  <si>
    <t>Select answer for Q9a</t>
  </si>
  <si>
    <t>A data inventory is a comprehensive catalogue of datasets held by an organisation.</t>
  </si>
  <si>
    <t>9b</t>
  </si>
  <si>
    <r>
      <rPr>
        <b/>
        <sz val="11"/>
        <color theme="1"/>
        <rFont val="Calibri"/>
        <family val="2"/>
        <scheme val="minor"/>
      </rPr>
      <t xml:space="preserve">If yes [in Q9a], do these data inventories also include the data collected by public bodies that cannot be published as open data (e.g. in relation to the EU Data Governance Act (EU) 2022/868)?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please briefly specify.</t>
    </r>
  </si>
  <si>
    <t>Select answer for Q9b</t>
  </si>
  <si>
    <t>The Data Governance Act (EU) 2022/868 seeks to increase trust in data sharing, strengthen mechanisms to increase data availability and overcome technical obstacles to the reuse of data. It also aims to support the set-up and development of common European data spaces in strategic domains, involving both private and public players, in sectors such as health, environment, energy, agriculture, mobility, finance, manufacturing, public administration and skills. The Data Governance entered into force on 23 June 2022 and, following a 15-month grace period, will be applicable from September 2023. https://eur-lex.europa.eu/legal-content/EN/TXT/?uri=CELEX%3A32022R0868</t>
  </si>
  <si>
    <t>10a</t>
  </si>
  <si>
    <r>
      <rPr>
        <b/>
        <sz val="11"/>
        <color theme="1"/>
        <rFont val="Calibri"/>
        <family val="2"/>
        <scheme val="minor"/>
      </rPr>
      <t xml:space="preserve">Has your country started working towards the application of the implementing regulation (EU) 2023/138 on high-value datasets?
</t>
    </r>
    <r>
      <rPr>
        <sz val="11"/>
        <color theme="1"/>
        <rFont val="Calibri"/>
        <family val="2"/>
        <scheme val="minor"/>
      </rPr>
      <t xml:space="preserve">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xml:space="preserve">* If yes, how is it progressing? 
* If you are an EFTA or a candidate country to the EU, please select 'not applicable'.
** In the table below, please indicate your progress with respect to a) organisation, b) legal aspects, c) technical aspects on a scale from 1 to 5. 1 = no progress; 2 = few progress; 3 = some progress; 4 = considerable progress; 5 = works are finalised.
</t>
    </r>
  </si>
  <si>
    <t>Select answer for Q10a</t>
  </si>
  <si>
    <t>The implementing regulation (EU) 2023/138, adopted in December 2022 and published in January 2023 by the European Commission, lays down a list of specific high-value datasets and the arrangements for their publication and re-use. https://eur-lex.europa.eu/legal-content/EN/TXT/?uri=CELEX%3A32023R0138</t>
  </si>
  <si>
    <t>Categories of high-value datasets</t>
  </si>
  <si>
    <t>Degree of progress (from 1 to 5)</t>
  </si>
  <si>
    <t>Organisational progress</t>
  </si>
  <si>
    <t xml:space="preserve">Legal progress </t>
  </si>
  <si>
    <t xml:space="preserve">Technical progress </t>
  </si>
  <si>
    <t>Setting up new roles and workflows</t>
  </si>
  <si>
    <t>Addressing legal barriers</t>
  </si>
  <si>
    <t>Identification and inventory of high-value datasets</t>
  </si>
  <si>
    <t>Publication of high-value datasets in machine-readable formats via APIs</t>
  </si>
  <si>
    <t>Standardised means to structure, describe, access high-value datasets</t>
  </si>
  <si>
    <t>Ensuring metadata availability and quality</t>
  </si>
  <si>
    <t>Geospatial</t>
  </si>
  <si>
    <t>Select answer</t>
  </si>
  <si>
    <t>Earth observation and environment</t>
  </si>
  <si>
    <t>Meteorological</t>
  </si>
  <si>
    <t>Statistics</t>
  </si>
  <si>
    <t>Companies and company ownership</t>
  </si>
  <si>
    <t>Mobility</t>
  </si>
  <si>
    <t>10b</t>
  </si>
  <si>
    <r>
      <rPr>
        <b/>
        <sz val="11"/>
        <color theme="1"/>
        <rFont val="Calibri"/>
        <family val="2"/>
        <scheme val="minor"/>
      </rPr>
      <t xml:space="preserve">Are there measures in place to assist other stakeholders’ involvement in this prioritisation process?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other measures', please specify which measures. 
* If you are an EFTA or a candidate country to the EU, please select 'not applicable'.</t>
    </r>
  </si>
  <si>
    <t>Select answer for Q10b</t>
  </si>
  <si>
    <t>Stakeholders could refer to open data reusers (business, civil society) or other actors that might not be direct reusers of the data (e.g. engaged or interested citizens).</t>
  </si>
  <si>
    <t>10c</t>
  </si>
  <si>
    <r>
      <rPr>
        <b/>
        <sz val="11"/>
        <color theme="1"/>
        <rFont val="Calibri"/>
        <family val="2"/>
        <scheme val="minor"/>
      </rPr>
      <t xml:space="preserve">Are the public bodies in your country progressing in denoting relevant datasets as high-value datasets in their metadata following the publication of the implementing regulation (EU) 2023/138 on high-value datasets?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please specify how and highlight challenges, if any. 
* If you are an EFTA or a candidate country to the EU, please select 'not applicable'.</t>
    </r>
  </si>
  <si>
    <t>Select answer for Q10c</t>
  </si>
  <si>
    <t>11a</t>
  </si>
  <si>
    <r>
      <rPr>
        <b/>
        <sz val="11"/>
        <color theme="1"/>
        <rFont val="Calibri"/>
        <family val="2"/>
        <scheme val="minor"/>
      </rPr>
      <t>Are the objectives/actions of the national open data policy/strategy in place in your country in line with one or more of the European Commission priorities for 2019-2024?</t>
    </r>
    <r>
      <rPr>
        <sz val="11"/>
        <color theme="1"/>
        <rFont val="Calibri"/>
        <family val="2"/>
        <scheme val="minor"/>
      </rPr>
      <t xml:space="preserve">
</t>
    </r>
    <r>
      <rPr>
        <b/>
        <u/>
        <sz val="11"/>
        <color theme="1"/>
        <rFont val="Calibri"/>
        <family val="2"/>
        <scheme val="minor"/>
      </rPr>
      <t>For Justification:</t>
    </r>
    <r>
      <rPr>
        <sz val="11"/>
        <color theme="1"/>
        <rFont val="Calibri"/>
        <family val="2"/>
        <scheme val="minor"/>
      </rPr>
      <t xml:space="preserve">
* If yes, which of the following six priorities and how?
* Multiple answers are possible. 
* If you are an EFTA or a candidate country to the EU, please select 'not applicable'.</t>
    </r>
  </si>
  <si>
    <t>Select answer for Q11a</t>
  </si>
  <si>
    <t>Please find for reference the European Commission´s priorities for 2019-2024: https://commission.europa.eu/strategy-and-policy/priorities-2019-2024_en</t>
  </si>
  <si>
    <t>Priorities</t>
  </si>
  <si>
    <t>Yes/No/NA</t>
  </si>
  <si>
    <t>Action taken to align with the selected priority</t>
  </si>
  <si>
    <r>
      <t>A European Green Deal</t>
    </r>
    <r>
      <rPr>
        <i/>
        <sz val="10"/>
        <rFont val="Calibri"/>
        <family val="2"/>
        <scheme val="minor"/>
      </rPr>
      <t xml:space="preserve">
Transforming the EU into a modern, resource-efficient and competitive economy, while preserving Europe’s natural environment, tackling climate change and making Europe carbon-neutral and resource-efficient by 2050.</t>
    </r>
  </si>
  <si>
    <t>Example: Green mobility has been prioritised as high-value dataset.</t>
  </si>
  <si>
    <r>
      <t xml:space="preserve">A Europe fit for the digital age
</t>
    </r>
    <r>
      <rPr>
        <i/>
        <sz val="10"/>
        <rFont val="Calibri"/>
        <family val="2"/>
        <scheme val="minor"/>
      </rPr>
      <t>Embracing digital transformation by investing in businesses, research and innovation, reforming data protection, empowering people with the skills necessary for a new generation of technologies and designing rules to match.</t>
    </r>
  </si>
  <si>
    <t>Example 1: The strategy explores how open data can be used to foster the digitalisation of public services.                                                                                                                 Example 2: The strategy/policies foresee open data education projects to improve data literacy among citizens.</t>
  </si>
  <si>
    <r>
      <t xml:space="preserve">An economy that works for people
</t>
    </r>
    <r>
      <rPr>
        <i/>
        <sz val="10"/>
        <rFont val="Calibri"/>
        <family val="2"/>
        <scheme val="minor"/>
      </rPr>
      <t>Strengthening the EU economy while securing jobs and reducing inequalities, supporting businesses, deepening the Economic and Monetary Union and completing the banking and capital markets union.</t>
    </r>
  </si>
  <si>
    <t>Example: One of the objectives of my country´s open data policies/strategies is to create economic value by stimulating new buiness opportunities.</t>
  </si>
  <si>
    <r>
      <t xml:space="preserve">A stronger Europe in the world
</t>
    </r>
    <r>
      <rPr>
        <i/>
        <sz val="10"/>
        <rFont val="Calibri"/>
        <family val="2"/>
        <scheme val="minor"/>
      </rPr>
      <t>Strengthening the EU’s voice on the world stage by improving its standing as a champion of strong, open and fair trade, multilateralism and a rules-based global order. Boosting relations with neighbouring countries and partners as well as strengthening the EU’s ability to manage crises based on civilian and military capabilities.</t>
    </r>
  </si>
  <si>
    <t>Example: Gender inequality has been prioritised as high-value dataset.</t>
  </si>
  <si>
    <r>
      <t xml:space="preserve">Promoting our European way of life
</t>
    </r>
    <r>
      <rPr>
        <i/>
        <sz val="10"/>
        <rFont val="Calibri"/>
        <family val="2"/>
        <scheme val="minor"/>
      </rPr>
      <t>Upholding fundamental rights and the rule of law as a bastion of equality, tolerance and social fairness. Addressing security risks, protecting and empowering consumers, as well as developing a system for legal and safe migration while effectively managing the EU’s external borders, modernising the EU’s asylum system and cooperating closely with partner countries.</t>
    </r>
  </si>
  <si>
    <t>Example: Migration has been prioritised as high-value dataset.</t>
  </si>
  <si>
    <r>
      <t xml:space="preserve">A new push for European democracy
</t>
    </r>
    <r>
      <rPr>
        <i/>
        <sz val="10"/>
        <rFont val="Calibri"/>
        <family val="2"/>
        <scheme val="minor"/>
      </rPr>
      <t>Strengthening Europe’s democratic processes by deepening relations with the European Parliament and national parliaments, protecting EU democracy from external interference, ensuring transparency and integrity throughout the legislative process, as well as engaging more widely with Europeans in shaping the EU’s future.</t>
    </r>
  </si>
  <si>
    <t>Example: One of the objectives of my country´s policies/strategies is to increase transparency and facilitate public participation in policy debates.</t>
  </si>
  <si>
    <t>11b</t>
  </si>
  <si>
    <r>
      <rPr>
        <b/>
        <sz val="11"/>
        <color theme="1"/>
        <rFont val="Calibri"/>
        <family val="2"/>
        <scheme val="minor"/>
      </rPr>
      <t xml:space="preserve">Are there any other overarching objectives or specific actions of your country´s open data policy/strategy that you would like to mention?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please specify. 
* If you are an EFTA or a candidate country to the EU, please select 'not applicable'.</t>
    </r>
  </si>
  <si>
    <t>Select answer for Q11b</t>
  </si>
  <si>
    <t>Example: Fight corruption,increase transparency in public administrations.</t>
  </si>
  <si>
    <t>1.2 Governance of open data</t>
  </si>
  <si>
    <r>
      <rPr>
        <b/>
        <sz val="11"/>
        <color theme="1"/>
        <rFont val="Calibri"/>
        <family val="2"/>
        <scheme val="minor"/>
      </rPr>
      <t xml:space="preserve">Is there a governance structure in place that enables the participation and/or inclusion of various open data stakeholders?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please briefly explain how this participation is ensured. 
* If you have a different way of ensuring the participation and/or inclusion of different stakeholders in your country, please select 'not applicable' and explain.</t>
    </r>
  </si>
  <si>
    <t>Select answer for Q12</t>
  </si>
  <si>
    <r>
      <rPr>
        <b/>
        <sz val="11"/>
        <color theme="1"/>
        <rFont val="Calibri"/>
        <family val="2"/>
        <scheme val="minor"/>
      </rPr>
      <t xml:space="preserve">What is the model used for governing open data in your country?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Could you briefly describe why this model was chosen/works best for your country?</t>
    </r>
  </si>
  <si>
    <t>Select answer for Q13</t>
  </si>
  <si>
    <r>
      <rPr>
        <b/>
        <sz val="11"/>
        <color theme="1"/>
        <rFont val="Calibri"/>
        <family val="2"/>
        <scheme val="minor"/>
      </rPr>
      <t xml:space="preserve">Does the governance structure ensure that the local and regional open data initiatives are facilitated and supported at national level?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please give an example of what kind of support.
* If not applicable, please explain why.</t>
    </r>
  </si>
  <si>
    <t>Select answer for Q14</t>
  </si>
  <si>
    <r>
      <rPr>
        <b/>
        <sz val="11"/>
        <color theme="1"/>
        <rFont val="Calibri"/>
        <family val="2"/>
        <scheme val="minor"/>
      </rPr>
      <t xml:space="preserve">To what degree do local/regional public bodies conduct open data initiatives?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not applicable, please explain why.</t>
    </r>
  </si>
  <si>
    <t>Select answer for Q15</t>
  </si>
  <si>
    <t>By initiatives we mean policies, strategies or portals that focus on the respective local/regional level.</t>
  </si>
  <si>
    <r>
      <rPr>
        <b/>
        <sz val="11"/>
        <color theme="1"/>
        <rFont val="Calibri"/>
        <family val="2"/>
        <scheme val="minor"/>
      </rPr>
      <t xml:space="preserve">Are the governance structure and its operating model (including the people and the team responsbile for open data activities) published online and accessible to the public?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xml:space="preserve">* If yes, please provide the URL where this information is published. </t>
    </r>
  </si>
  <si>
    <t>Select answer for Q16</t>
  </si>
  <si>
    <t>17a</t>
  </si>
  <si>
    <r>
      <rPr>
        <b/>
        <sz val="11"/>
        <color theme="1"/>
        <rFont val="Calibri"/>
        <family val="2"/>
        <scheme val="minor"/>
      </rPr>
      <t xml:space="preserve">Is a document describing the responsibilities and governance structure of the national (and/or regional/local) open data team publicly available?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xml:space="preserve">* If yes, please provide the URL where this information is published. </t>
    </r>
  </si>
  <si>
    <t>Select answer for Q17a</t>
  </si>
  <si>
    <t>17b</t>
  </si>
  <si>
    <r>
      <rPr>
        <b/>
        <sz val="11"/>
        <color theme="1"/>
        <rFont val="Calibri"/>
        <family val="2"/>
        <scheme val="minor"/>
      </rPr>
      <t xml:space="preserve">Is there a regular exchange of knowledge or experiences between the national open data team and the team maintaining the national portal?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please briefly describe how this exchange takes place and provide evidence supporting your answer (e.g. meeting agendas, URLs to news items).</t>
    </r>
  </si>
  <si>
    <t>Select answer for Q17b</t>
  </si>
  <si>
    <r>
      <rPr>
        <b/>
        <sz val="11"/>
        <color theme="1"/>
        <rFont val="Calibri"/>
        <family val="2"/>
        <scheme val="minor"/>
      </rPr>
      <t xml:space="preserve">Does the governance model include the appointment of official roles in civil services that are dedicated to open data (e.g. open data officers)?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please describe how this task is fulfilled at public body level.</t>
    </r>
  </si>
  <si>
    <t>Select answer for Q18</t>
  </si>
  <si>
    <r>
      <rPr>
        <b/>
        <sz val="11"/>
        <color theme="1"/>
        <rFont val="Calibri"/>
        <family val="2"/>
        <scheme val="minor"/>
      </rPr>
      <t xml:space="preserve">Is there a regular exchange of knowledge or experiences between the national open data team and the wider network of open data officers?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please briefly describe how this exchange takes place and provide evidence supporting your answer (e.g. meeting agendas, URLs to news items).</t>
    </r>
  </si>
  <si>
    <t>Select answer for Q19</t>
  </si>
  <si>
    <r>
      <rPr>
        <b/>
        <sz val="11"/>
        <color theme="1"/>
        <rFont val="Calibri"/>
        <family val="2"/>
        <scheme val="minor"/>
      </rPr>
      <t xml:space="preserve">Is there a regular exchange of knowledge or experiences between public sector bodies (i.e. the providers) and open data reusers (e.g. academia, citizens, businesses)?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please briefly describe how this exchange takes place and provide evidence supporting your answer (e.g. meeting agendas, URLs to news items).</t>
    </r>
  </si>
  <si>
    <t>Select answer for Q20</t>
  </si>
  <si>
    <t>Exchanges can take place via formal formats (e.g. round-tables, conferences) or less formal formats (e.g. meet-ups).</t>
  </si>
  <si>
    <t>1.3 Open data implementation</t>
  </si>
  <si>
    <r>
      <rPr>
        <b/>
        <sz val="11"/>
        <color theme="1"/>
        <rFont val="Calibri"/>
        <family val="2"/>
        <scheme val="minor"/>
      </rPr>
      <t xml:space="preserve">Do data publication plans exist at public body level?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xml:space="preserve">* If yes, please provide the URL and briefly highlight the key aspects covered. </t>
    </r>
  </si>
  <si>
    <t>Select answer for Q21</t>
  </si>
  <si>
    <t xml:space="preserve">For data publication plans we refer to the existence of a specific workflow or internal data management process for publication of datasets. </t>
  </si>
  <si>
    <t>22a</t>
  </si>
  <si>
    <r>
      <rPr>
        <b/>
        <sz val="11"/>
        <color theme="1"/>
        <rFont val="Calibri"/>
        <family val="2"/>
        <scheme val="minor"/>
      </rPr>
      <t xml:space="preserve">Are there processes to ensure that the open data policies/strategy previously mentioned are implemented (e.g. monitoring)?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please specify the process(es).</t>
    </r>
  </si>
  <si>
    <t>Select answer for Q22a</t>
  </si>
  <si>
    <t>22b</t>
  </si>
  <si>
    <r>
      <rPr>
        <b/>
        <sz val="11"/>
        <color theme="1"/>
        <rFont val="Calibri"/>
        <family val="2"/>
        <scheme val="minor"/>
      </rPr>
      <t xml:space="preserve">If yes, would you describe the status of implementation as satisfactory/neutral/unsatisfactory?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Please motivate your answer.</t>
    </r>
  </si>
  <si>
    <t>Select answer for Q22b</t>
  </si>
  <si>
    <t>23a</t>
  </si>
  <si>
    <r>
      <rPr>
        <b/>
        <sz val="11"/>
        <color theme="1"/>
        <rFont val="Calibri"/>
        <family val="2"/>
        <scheme val="minor"/>
      </rPr>
      <t xml:space="preserve">Are there any processes in place to asses if public sector bodies are charging for data above marginal cost? (please see directive (EU) 2019/1024 on open data and the re-use of public sector information).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please specify the process(es).</t>
    </r>
  </si>
  <si>
    <t>Select answer for Q23a</t>
  </si>
  <si>
    <t>23b</t>
  </si>
  <si>
    <t>If yes [to Q23a], to what degree is data provided by public sector bodies free of charge?</t>
  </si>
  <si>
    <t>Select answer for Q23b</t>
  </si>
  <si>
    <t>23c</t>
  </si>
  <si>
    <t>How has this degree changed compared to the previous year?</t>
  </si>
  <si>
    <t>Select answer for Q23c</t>
  </si>
  <si>
    <t>24a</t>
  </si>
  <si>
    <r>
      <rPr>
        <b/>
        <sz val="11"/>
        <color theme="1"/>
        <rFont val="Calibri"/>
        <family val="2"/>
        <scheme val="minor"/>
      </rPr>
      <t xml:space="preserve">What are the top 3 challenges that your country is facing in the implementation of the mentioned open data policies/strategy?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Please briefly describe.</t>
    </r>
  </si>
  <si>
    <t>24b</t>
  </si>
  <si>
    <r>
      <rPr>
        <b/>
        <sz val="11"/>
        <color theme="1"/>
        <rFont val="Calibri"/>
        <family val="2"/>
        <scheme val="minor"/>
      </rPr>
      <t xml:space="preserve">Are there activities in place to address these challenges in your country (e.g. with specific national/regional/local plans or initiatives)?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please briefly describe the measures that you have adopted or plan to adopt to cope with these challenges. 
* If no, please specifiy what is hampering finding a strategic approach to solve these challenges.</t>
    </r>
  </si>
  <si>
    <t>Select answer for Q24b</t>
  </si>
  <si>
    <t>25a</t>
  </si>
  <si>
    <r>
      <rPr>
        <b/>
        <sz val="11"/>
        <color theme="1"/>
        <rFont val="Calibri"/>
        <family val="2"/>
        <scheme val="minor"/>
      </rPr>
      <t xml:space="preserve">Are there any activities in place to assist data providers with their open data publication process?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please describe/provide examples of these activities.</t>
    </r>
  </si>
  <si>
    <t>Select answer for Q25a</t>
  </si>
  <si>
    <t>E.g. a task force/agency that is in charge of promoting and assisting the data publication process at national and/or regional and local levels (where applicable).</t>
  </si>
  <si>
    <t>25b</t>
  </si>
  <si>
    <r>
      <rPr>
        <b/>
        <sz val="11"/>
        <color theme="1"/>
        <rFont val="Calibri"/>
        <family val="2"/>
        <scheme val="minor"/>
      </rPr>
      <t xml:space="preserve">Are there activities to assist real-time and/or dynamic data holders in their publication process?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please provide some examples of such activities.</t>
    </r>
  </si>
  <si>
    <t>Select answer for Q25b</t>
  </si>
  <si>
    <t>Dynamic data is data that changes asynchronously over time is periodically updated, as new information becomes available. Real-time data is data that changes and needs updating at very frequent intervals, in most cases several times a minute. Access to dynamic and/or real-time data is most commonly provided via application programming interfaces (APIs). Plase note that real-time data is not the same as dynamic data. Real-time data can be dynamic (e.g. a variable indicating current location) or static (e.g. a fresh log entry indicating location at a specific time).</t>
  </si>
  <si>
    <t>25c</t>
  </si>
  <si>
    <r>
      <rPr>
        <b/>
        <sz val="11"/>
        <color theme="1"/>
        <rFont val="Calibri"/>
        <family val="2"/>
        <scheme val="minor"/>
      </rPr>
      <t xml:space="preserve">Are there activities to assist geo-spatial data holders in their publication process?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please provide some examples of such activities.</t>
    </r>
  </si>
  <si>
    <t>Select answer for Q25c</t>
  </si>
  <si>
    <t>Geo-spatial data is data that contains information on properties that are linked to a position on earth.</t>
  </si>
  <si>
    <t>25d</t>
  </si>
  <si>
    <r>
      <rPr>
        <b/>
        <sz val="11"/>
        <color theme="1"/>
        <rFont val="Calibri"/>
        <family val="2"/>
        <scheme val="minor"/>
      </rPr>
      <t xml:space="preserve">Are there activities to assist citizens or their working organisations in the publication of citizen-generated data?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please provide some examples of such activities.</t>
    </r>
  </si>
  <si>
    <t>Select answer for Q25d</t>
  </si>
  <si>
    <t xml:space="preserve"> Citizen-generated data is the data that people or their organisations produce to directly monitor, demand or drive change on issues that affect them.</t>
  </si>
  <si>
    <t>26a</t>
  </si>
  <si>
    <r>
      <rPr>
        <b/>
        <sz val="11"/>
        <color theme="1"/>
        <rFont val="Calibri"/>
        <family val="2"/>
        <scheme val="minor"/>
      </rPr>
      <t xml:space="preserve">Is there a professional development or training plan for civil servants working with data in your country?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please briefly describe these training activities.</t>
    </r>
  </si>
  <si>
    <t>Select answer for Q26a</t>
  </si>
  <si>
    <t>Ideally such trainings are organised in the frame of the professional development programmes for civil servants and address both data literacy and skills.</t>
  </si>
  <si>
    <t>26b</t>
  </si>
  <si>
    <r>
      <rPr>
        <b/>
        <sz val="11"/>
        <color theme="1"/>
        <rFont val="Calibri"/>
        <family val="2"/>
        <scheme val="minor"/>
      </rPr>
      <t xml:space="preserve">If yes [to Q26a], do these training activities offer a certification that is formally recognised?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please briefly describe.</t>
    </r>
  </si>
  <si>
    <t>Select answer for Q26b</t>
  </si>
  <si>
    <t>27a</t>
  </si>
  <si>
    <r>
      <rPr>
        <b/>
        <sz val="11"/>
        <color theme="1"/>
        <rFont val="Calibri"/>
        <family val="2"/>
        <scheme val="minor"/>
      </rPr>
      <t xml:space="preserve">Are there annually held national, regional or local events (e.g. hackathons, courses, conferences, users meet-ups, summer/winter schools) to promote open data and open data literacy in your country beyond public servants?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please provide a few examples (e.g. title, date, location of the event and URL).</t>
    </r>
  </si>
  <si>
    <t>Select answer for Q27a</t>
  </si>
  <si>
    <t>27b</t>
  </si>
  <si>
    <r>
      <rPr>
        <b/>
        <sz val="11"/>
        <color theme="1"/>
        <rFont val="Calibri"/>
        <family val="2"/>
        <scheme val="minor"/>
      </rPr>
      <t xml:space="preserve">Who organises most open data related events?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Please provide a few examples of typical organisers.</t>
    </r>
  </si>
  <si>
    <t>Select answer for Q27b</t>
  </si>
  <si>
    <t>Dimension 2: Open Data Impact</t>
  </si>
  <si>
    <t xml:space="preserve">Assessing the impact of open data is still generally considered a new field, with no consensus, for example, on the definition, or methodologies to measure impact. Nonetheless, there are several elements that are considered essential to demonstrating impact, such as monitoring and measuring the reuse of published open data. Given this, the impact dimension in this questionnaire tries to capture the extent to which countries have been making progress in monitoring the reuse of open data and based on that, in measuring the impact of open data on specific governmental, societal, environmental, and economic challenges of our time. Countries are encouraged to provide, whenever possible, examples of reuse for each impact area/topic. Yet, please note that data.europe.eu does not consider the availability of reuse examples as a direct evidence of impact.
Please select the answer from the drop down options in the `Answer` column. If applicable, please provide additional information to justify the selected answer in the `Justification` column.                                                                                                                                                                                         </t>
  </si>
  <si>
    <t>2.1. Strategic awareness</t>
  </si>
  <si>
    <r>
      <rPr>
        <b/>
        <sz val="11"/>
        <color theme="1"/>
        <rFont val="Calibri"/>
        <family val="2"/>
        <scheme val="minor"/>
      </rPr>
      <t xml:space="preserve">Do you have a definition of open data reuse in your country?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please specify it.</t>
    </r>
  </si>
  <si>
    <t>Select answer for Q28</t>
  </si>
  <si>
    <r>
      <rPr>
        <b/>
        <sz val="11"/>
        <color theme="1"/>
        <rFont val="Calibri"/>
        <family val="2"/>
        <scheme val="minor"/>
      </rPr>
      <t xml:space="preserve">Is there interest at national level to observe the level of reuse of open data in your country?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what activities/efforts have you observed within public bodies that support your observation?</t>
    </r>
  </si>
  <si>
    <t>Select answer for Q29</t>
  </si>
  <si>
    <t xml:space="preserve">With 'national level' we refer to either central government, federal government, or top ministries.
Examples of such activities could be regular information sessions and/or promotion of published data at conferences and other events. </t>
  </si>
  <si>
    <r>
      <rPr>
        <b/>
        <sz val="11"/>
        <color theme="1"/>
        <rFont val="Calibri"/>
        <family val="2"/>
        <scheme val="minor"/>
      </rPr>
      <t xml:space="preserve">Are there any processes in place to monitor the level of reuse of your country's open data, for example via the national open data portal?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please briefly describe these processes and provide the URLs to support the answer.</t>
    </r>
  </si>
  <si>
    <t>Select answer for Q30</t>
  </si>
  <si>
    <r>
      <rPr>
        <b/>
        <sz val="11"/>
        <color theme="1"/>
        <rFont val="Calibri"/>
        <family val="2"/>
        <scheme val="minor"/>
      </rPr>
      <t xml:space="preserve">Are there any activities in place to encourage public bodies to monitor the reuse of their own published data (e.g. incentives or obligations in place for public bodies or civil servants of national government)?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xml:space="preserve">* If yes, please briefly describe these activities/incentives and provide the URLs to support the answer. </t>
    </r>
  </si>
  <si>
    <t>Select answer for Q31</t>
  </si>
  <si>
    <t>Incentives could for example be training, financial incentives, or awards.</t>
  </si>
  <si>
    <r>
      <rPr>
        <b/>
        <sz val="11"/>
        <color theme="1"/>
        <rFont val="Calibri"/>
        <family val="2"/>
        <scheme val="minor"/>
      </rPr>
      <t xml:space="preserve">Is your country progressing in preparing to monitor and measure the level of reuse of high-value datasets following the publication of the implementing regulation (EU) 2023/138 on high-value datasets?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please specify how and highlight challenges if any. 
* If you are an EFTA or a candidate country to the EU, please select 'not applicable'.</t>
    </r>
  </si>
  <si>
    <t>Select answer for Q32</t>
  </si>
  <si>
    <r>
      <rPr>
        <b/>
        <sz val="11"/>
        <color theme="1"/>
        <rFont val="Calibri"/>
        <family val="2"/>
        <scheme val="minor"/>
      </rPr>
      <t xml:space="preserve">Has your government specified what 'impact of open data' means (e.g. in a strategy document)?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how do you define the impact of open data in your country? 
* If possible, please provide a URL to a public document describing it.</t>
    </r>
  </si>
  <si>
    <t>Select answer for Q33</t>
  </si>
  <si>
    <r>
      <rPr>
        <b/>
        <sz val="11"/>
        <color theme="1"/>
        <rFont val="Calibri"/>
        <family val="2"/>
        <scheme val="minor"/>
      </rPr>
      <t xml:space="preserve">Do you have a methodology in place to measure the impact of open data in your country?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please briefly describe the key points of this methodology.</t>
    </r>
  </si>
  <si>
    <t>Select answer for Q34</t>
  </si>
  <si>
    <t>With methodology we refer to practices, frameworks, methods developed/employed, regardless of their maturity level.</t>
  </si>
  <si>
    <r>
      <rPr>
        <b/>
        <sz val="11"/>
        <color theme="1"/>
        <rFont val="Calibri"/>
        <family val="2"/>
        <scheme val="minor"/>
      </rPr>
      <t xml:space="preserve">Are there studies that have been conducted in the past year that focus on assessing the impact of open data in your country?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please provide examples and the URLs to such studies to support your answer.</t>
    </r>
  </si>
  <si>
    <t>Select answer for Q35</t>
  </si>
  <si>
    <r>
      <rPr>
        <b/>
        <sz val="11"/>
        <color theme="1"/>
        <rFont val="Calibri"/>
        <family val="2"/>
        <scheme val="minor"/>
      </rPr>
      <t xml:space="preserve">Is there collaboration between government and civil society or academia to create open data impact in your country?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please provide an example
* If possible, URLs to such projects and collaborations.</t>
    </r>
  </si>
  <si>
    <t>Select answer for Q36</t>
  </si>
  <si>
    <t>2.2 Measuring reuse</t>
  </si>
  <si>
    <r>
      <rPr>
        <b/>
        <sz val="11"/>
        <color theme="1"/>
        <rFont val="Calibri"/>
        <family val="2"/>
        <scheme val="minor"/>
      </rPr>
      <t xml:space="preserve">Have any public bodies in your country launched or performed any activities in the past year to map which and how (open) datasets are reused?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which of the following activities?
* Multiple answers are possible.</t>
    </r>
  </si>
  <si>
    <t>Select answer for Q37</t>
  </si>
  <si>
    <t>Type of activity</t>
  </si>
  <si>
    <t>Mark relevant activties below</t>
  </si>
  <si>
    <t>Brief description</t>
  </si>
  <si>
    <t>Analysis of log files</t>
  </si>
  <si>
    <t>Select Answer</t>
  </si>
  <si>
    <t>Automated feedback mechanisms tracking users´ access to datasets</t>
  </si>
  <si>
    <t>Surveys</t>
  </si>
  <si>
    <t>Interviews/workshops with reusers</t>
  </si>
  <si>
    <t>Other</t>
  </si>
  <si>
    <r>
      <rPr>
        <b/>
        <sz val="11"/>
        <color theme="1"/>
        <rFont val="Calibri"/>
        <family val="2"/>
        <scheme val="minor"/>
      </rPr>
      <t xml:space="preserve">Have any public bodies in your country launched or performed any activities in the past year to better understand reusers´needs?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which of the following activities?
* Multiple answers are possible.</t>
    </r>
  </si>
  <si>
    <t>Select answer for Q38</t>
  </si>
  <si>
    <t xml:space="preserve">Regular feedback sessions with portal users </t>
  </si>
  <si>
    <t xml:space="preserve">Social media sentiment analysis </t>
  </si>
  <si>
    <t>39a</t>
  </si>
  <si>
    <r>
      <rPr>
        <b/>
        <sz val="11"/>
        <color theme="1"/>
        <rFont val="Calibri"/>
        <family val="2"/>
        <scheme val="minor"/>
      </rPr>
      <t xml:space="preserve">Have any public bodies in your country developed any systematic way of gathering reuse cases?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xml:space="preserve">* If yes, please provide a brief explanation of the process: How does the gathering happen? </t>
    </r>
  </si>
  <si>
    <t>Select answer for Q39a</t>
  </si>
  <si>
    <t>39b</t>
  </si>
  <si>
    <r>
      <rPr>
        <b/>
        <sz val="11"/>
        <color theme="1"/>
        <rFont val="Calibri"/>
        <family val="2"/>
        <scheme val="minor"/>
      </rPr>
      <t xml:space="preserve">Are there any public bodies in your country that have developed a systematic ways of classifying the gathered reuse cases?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please provide a brief explanation of the process: According to which categories are reuse cases classified (e.g. by policy field)?</t>
    </r>
  </si>
  <si>
    <t>Select answer for Q39b</t>
  </si>
  <si>
    <t>2.3 Created impact</t>
  </si>
  <si>
    <t>2.3a Governmental impact</t>
  </si>
  <si>
    <r>
      <rPr>
        <b/>
        <sz val="11"/>
        <color theme="1"/>
        <rFont val="Calibri"/>
        <family val="2"/>
        <scheme val="minor"/>
      </rPr>
      <t xml:space="preserve">Is any data on the impact created by open data on governmental challenges (e.g. efficiency, effectiveness, transparency, decision-making capacity) available in your country?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please specify what kind of data proves this impact and provide the URLs to this data.</t>
    </r>
  </si>
  <si>
    <t>Select answer for Q40</t>
  </si>
  <si>
    <t>The governmental impact is hereby defined as the beneficial effect of the use of open data on three specific challenges faced by the government/public administrations: 1) Being efficient and effective in delivering public services; 2) Being transparent and accountable in their actions; 3) Improving their capacity to make decisions and policies.</t>
  </si>
  <si>
    <r>
      <rPr>
        <b/>
        <sz val="11"/>
        <color theme="1"/>
        <rFont val="Calibri"/>
        <family val="2"/>
        <scheme val="minor"/>
      </rPr>
      <t xml:space="preserve">Is the use of open data in your country having an impact on the efficiency and effectiveness of the government (at any level) in delivering public services?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xml:space="preserve">* If yes, please explain </t>
    </r>
    <r>
      <rPr>
        <u/>
        <sz val="11"/>
        <color theme="1"/>
        <rFont val="Calibri"/>
        <family val="2"/>
        <scheme val="minor"/>
      </rPr>
      <t>how and what kind of impact is created</t>
    </r>
    <r>
      <rPr>
        <sz val="11"/>
        <color theme="1"/>
        <rFont val="Calibri"/>
        <family val="2"/>
        <scheme val="minor"/>
      </rPr>
      <t xml:space="preserve"> on the topic and provide examples of </t>
    </r>
    <r>
      <rPr>
        <u/>
        <sz val="11"/>
        <color theme="1"/>
        <rFont val="Calibri"/>
        <family val="2"/>
        <scheme val="minor"/>
      </rPr>
      <t>maximum 3 recent open data reuse cases</t>
    </r>
    <r>
      <rPr>
        <sz val="11"/>
        <color theme="1"/>
        <rFont val="Calibri"/>
        <family val="2"/>
        <scheme val="minor"/>
      </rPr>
      <t xml:space="preserve"> in the form of research or application, whether developed by government or by civil society.</t>
    </r>
  </si>
  <si>
    <t>Select answer for Q41</t>
  </si>
  <si>
    <r>
      <rPr>
        <b/>
        <sz val="11"/>
        <color theme="1"/>
        <rFont val="Calibri"/>
        <family val="2"/>
        <scheme val="minor"/>
      </rPr>
      <t xml:space="preserve">Is the use of open data in your country having an impact on transparency and accountability of public administrations?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xml:space="preserve">* If yes, please explain </t>
    </r>
    <r>
      <rPr>
        <u/>
        <sz val="11"/>
        <color theme="1"/>
        <rFont val="Calibri"/>
        <family val="2"/>
        <scheme val="minor"/>
      </rPr>
      <t>how and what kind of impact is created</t>
    </r>
    <r>
      <rPr>
        <sz val="11"/>
        <color theme="1"/>
        <rFont val="Calibri"/>
        <family val="2"/>
        <scheme val="minor"/>
      </rPr>
      <t xml:space="preserve"> on the topic and provide examples of </t>
    </r>
    <r>
      <rPr>
        <u/>
        <sz val="11"/>
        <color theme="1"/>
        <rFont val="Calibri"/>
        <family val="2"/>
        <scheme val="minor"/>
      </rPr>
      <t>maximum 3 recent open data reuse cases</t>
    </r>
    <r>
      <rPr>
        <sz val="11"/>
        <color theme="1"/>
        <rFont val="Calibri"/>
        <family val="2"/>
        <scheme val="minor"/>
      </rPr>
      <t xml:space="preserve"> in the form of research or application, whether developed by government or by civil society.</t>
    </r>
  </si>
  <si>
    <t>Select answer for Q42</t>
  </si>
  <si>
    <r>
      <rPr>
        <b/>
        <sz val="11"/>
        <color theme="1"/>
        <rFont val="Calibri"/>
        <family val="2"/>
        <scheme val="minor"/>
      </rPr>
      <t xml:space="preserve">Is the use of open data in your country having an impact on policy-making processes (i.e. are public administrations making use of the data as evidence for the problem identification and policy formulation)?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xml:space="preserve">* If yes, please explain </t>
    </r>
    <r>
      <rPr>
        <u/>
        <sz val="11"/>
        <color theme="1"/>
        <rFont val="Calibri"/>
        <family val="2"/>
        <scheme val="minor"/>
      </rPr>
      <t>how and what kind of impact is created</t>
    </r>
    <r>
      <rPr>
        <sz val="11"/>
        <color theme="1"/>
        <rFont val="Calibri"/>
        <family val="2"/>
        <scheme val="minor"/>
      </rPr>
      <t xml:space="preserve"> on the topic and provide examples of </t>
    </r>
    <r>
      <rPr>
        <u/>
        <sz val="11"/>
        <color theme="1"/>
        <rFont val="Calibri"/>
        <family val="2"/>
        <scheme val="minor"/>
      </rPr>
      <t>maximum 3 recent open data reuse cases</t>
    </r>
    <r>
      <rPr>
        <sz val="11"/>
        <color theme="1"/>
        <rFont val="Calibri"/>
        <family val="2"/>
        <scheme val="minor"/>
      </rPr>
      <t xml:space="preserve"> in the form of research or application, whether developed by government or by civil society.</t>
    </r>
  </si>
  <si>
    <t>Select answer for Q43</t>
  </si>
  <si>
    <r>
      <rPr>
        <b/>
        <sz val="11"/>
        <color theme="1"/>
        <rFont val="Calibri"/>
        <family val="2"/>
        <scheme val="minor"/>
      </rPr>
      <t xml:space="preserve">Is the use of open data in your country having an impact on decision-making processes (i.e. are public administrations making use of the data as evidence to be included in their daily operations)?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xml:space="preserve">* If yes, please explain </t>
    </r>
    <r>
      <rPr>
        <u/>
        <sz val="11"/>
        <color theme="1"/>
        <rFont val="Calibri"/>
        <family val="2"/>
        <scheme val="minor"/>
      </rPr>
      <t>how and what kind of impact is created</t>
    </r>
    <r>
      <rPr>
        <sz val="11"/>
        <color theme="1"/>
        <rFont val="Calibri"/>
        <family val="2"/>
        <scheme val="minor"/>
      </rPr>
      <t xml:space="preserve"> on the topic and provide examples of </t>
    </r>
    <r>
      <rPr>
        <u/>
        <sz val="11"/>
        <color theme="1"/>
        <rFont val="Calibri"/>
        <family val="2"/>
        <scheme val="minor"/>
      </rPr>
      <t>maximum 3 recent open data reuse cases</t>
    </r>
    <r>
      <rPr>
        <sz val="11"/>
        <color theme="1"/>
        <rFont val="Calibri"/>
        <family val="2"/>
        <scheme val="minor"/>
      </rPr>
      <t xml:space="preserve"> in the form of research or application, whether developed by government or by civil society.</t>
    </r>
  </si>
  <si>
    <t>Select answer for Q44</t>
  </si>
  <si>
    <t>2.3b Social impact</t>
  </si>
  <si>
    <r>
      <rPr>
        <b/>
        <sz val="11"/>
        <color theme="1"/>
        <rFont val="Calibri"/>
        <family val="2"/>
        <scheme val="minor"/>
      </rPr>
      <t xml:space="preserve">Is any data on the impact created by open data on social challenges (e.g. inequality, healthcare, education) available in your country?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please specify what kind of data proves this impact and provide the URLs to this data.</t>
    </r>
  </si>
  <si>
    <t>Select answer for Q45</t>
  </si>
  <si>
    <t>The social impact is hereby defined as the beneficial effect of the use of open data on four specific challenges for society: 1) Including minorities, migrants, and/or refugees  and reducing inequality, 2) Alleviating housing issues, 3) Fostering health and wellbeing, 4) Improving education.</t>
  </si>
  <si>
    <r>
      <rPr>
        <b/>
        <sz val="11"/>
        <color theme="1"/>
        <rFont val="Calibri"/>
        <family val="2"/>
        <scheme val="minor"/>
      </rPr>
      <t xml:space="preserve">Is the use of open data in your country having an impact on society´s ability to reduce inequality and better include minorities, migrants, and/or refugees (e.g. from the Ukrainian war)?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xml:space="preserve">* If yes, please explain </t>
    </r>
    <r>
      <rPr>
        <u/>
        <sz val="11"/>
        <color theme="1"/>
        <rFont val="Calibri"/>
        <family val="2"/>
        <scheme val="minor"/>
      </rPr>
      <t>how and what kind of impact</t>
    </r>
    <r>
      <rPr>
        <sz val="11"/>
        <color theme="1"/>
        <rFont val="Calibri"/>
        <family val="2"/>
        <scheme val="minor"/>
      </rPr>
      <t xml:space="preserve"> is created on the topic and provide examples of </t>
    </r>
    <r>
      <rPr>
        <u/>
        <sz val="11"/>
        <color theme="1"/>
        <rFont val="Calibri"/>
        <family val="2"/>
        <scheme val="minor"/>
      </rPr>
      <t>maximum 3 recent open data reuse cases</t>
    </r>
    <r>
      <rPr>
        <sz val="11"/>
        <color theme="1"/>
        <rFont val="Calibri"/>
        <family val="2"/>
        <scheme val="minor"/>
      </rPr>
      <t xml:space="preserve"> in the form of research or application, whether developed by government or by civil society.</t>
    </r>
  </si>
  <si>
    <t>Select answer for Q46</t>
  </si>
  <si>
    <r>
      <rPr>
        <b/>
        <sz val="11"/>
        <color theme="1"/>
        <rFont val="Calibri"/>
        <family val="2"/>
        <scheme val="minor"/>
      </rPr>
      <t xml:space="preserve">Is the use of open data in your country having an impact on the society´s level of awareness concerning housing in urban areas?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xml:space="preserve">* If yes, please explain </t>
    </r>
    <r>
      <rPr>
        <u/>
        <sz val="11"/>
        <color theme="1"/>
        <rFont val="Calibri"/>
        <family val="2"/>
        <scheme val="minor"/>
      </rPr>
      <t>how and what kind of impact</t>
    </r>
    <r>
      <rPr>
        <sz val="11"/>
        <color theme="1"/>
        <rFont val="Calibri"/>
        <family val="2"/>
        <scheme val="minor"/>
      </rPr>
      <t xml:space="preserve"> is created on the topic and provide examples of </t>
    </r>
    <r>
      <rPr>
        <u/>
        <sz val="11"/>
        <color theme="1"/>
        <rFont val="Calibri"/>
        <family val="2"/>
        <scheme val="minor"/>
      </rPr>
      <t>maximum 3 recent open data reuse cases</t>
    </r>
    <r>
      <rPr>
        <sz val="11"/>
        <color theme="1"/>
        <rFont val="Calibri"/>
        <family val="2"/>
        <scheme val="minor"/>
      </rPr>
      <t xml:space="preserve"> in the form of research or application, whether developed by government or by civil society.</t>
    </r>
  </si>
  <si>
    <t>Select answer for Q47</t>
  </si>
  <si>
    <t>Data that provides information on the housing market, rental market, property valuations, sales, planning, zoning, census data on socio-economic variables for cities and/or neighbourhoods, other housing issues such as homelessness, empty dwellings, gentrification.</t>
  </si>
  <si>
    <r>
      <rPr>
        <b/>
        <sz val="11"/>
        <color theme="1"/>
        <rFont val="Calibri"/>
        <family val="2"/>
        <scheme val="minor"/>
      </rPr>
      <t xml:space="preserve">Is the use of open data in your country having an impact on the society´s level of awareness on health and wellbeing related issues (also but not only in light of the COVID-19 pandemic)?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xml:space="preserve">* If yes, please explain </t>
    </r>
    <r>
      <rPr>
        <u/>
        <sz val="11"/>
        <color theme="1"/>
        <rFont val="Calibri"/>
        <family val="2"/>
        <scheme val="minor"/>
      </rPr>
      <t>how and what kind of impact is created</t>
    </r>
    <r>
      <rPr>
        <sz val="11"/>
        <color theme="1"/>
        <rFont val="Calibri"/>
        <family val="2"/>
        <scheme val="minor"/>
      </rPr>
      <t xml:space="preserve"> on the topic and provide examples of </t>
    </r>
    <r>
      <rPr>
        <u/>
        <sz val="11"/>
        <color theme="1"/>
        <rFont val="Calibri"/>
        <family val="2"/>
        <scheme val="minor"/>
      </rPr>
      <t>maximum 3 recent open data reuse cases</t>
    </r>
    <r>
      <rPr>
        <sz val="11"/>
        <color theme="1"/>
        <rFont val="Calibri"/>
        <family val="2"/>
        <scheme val="minor"/>
      </rPr>
      <t xml:space="preserve"> in the form of research or application, whether developed by government or by civil society.</t>
    </r>
  </si>
  <si>
    <t>Select answer for Q48</t>
  </si>
  <si>
    <r>
      <rPr>
        <b/>
        <sz val="11"/>
        <color theme="1"/>
        <rFont val="Calibri"/>
        <family val="2"/>
        <scheme val="minor"/>
      </rPr>
      <t xml:space="preserve">Is the use of open data in your country having an impact on the society´s level of education and skills (e.g. data literacy)?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xml:space="preserve">* If yes, please explain </t>
    </r>
    <r>
      <rPr>
        <u/>
        <sz val="11"/>
        <color theme="1"/>
        <rFont val="Calibri"/>
        <family val="2"/>
        <scheme val="minor"/>
      </rPr>
      <t>how and what kind of impact is created</t>
    </r>
    <r>
      <rPr>
        <sz val="11"/>
        <color theme="1"/>
        <rFont val="Calibri"/>
        <family val="2"/>
        <scheme val="minor"/>
      </rPr>
      <t xml:space="preserve"> on the topic and provide examples of </t>
    </r>
    <r>
      <rPr>
        <u/>
        <sz val="11"/>
        <color theme="1"/>
        <rFont val="Calibri"/>
        <family val="2"/>
        <scheme val="minor"/>
      </rPr>
      <t>maximum 3 recent open data reuse cases</t>
    </r>
    <r>
      <rPr>
        <sz val="11"/>
        <color theme="1"/>
        <rFont val="Calibri"/>
        <family val="2"/>
        <scheme val="minor"/>
      </rPr>
      <t xml:space="preserve"> in the form of research or application, whether developed by government or by civil society.</t>
    </r>
  </si>
  <si>
    <t>Select answer for Q49</t>
  </si>
  <si>
    <t>2.3c Environmental impact</t>
  </si>
  <si>
    <r>
      <rPr>
        <b/>
        <sz val="11"/>
        <color theme="1"/>
        <rFont val="Calibri"/>
        <family val="2"/>
        <scheme val="minor"/>
      </rPr>
      <t xml:space="preserve">Is any data on the impact created by open data on environmental challenges (e.g. climate change and environmental degradation, as highlighted in the Eurpean Green Deal) available in your country?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xml:space="preserve">* If yes, please (1) specify what kind of data proves this impact and (2) provide the URLs to this data. </t>
    </r>
  </si>
  <si>
    <t>Select answer for Q50</t>
  </si>
  <si>
    <t>The environmental impact is hereby defined as the beneficial effect of the use of open data on four specific challenges connected to the environment: 1) Protecting biodiversity (e.g. maintaining a good level of air and water quality), 2) Achieving more environmental-friendly cities (e.g. in terms of transport and waste management), 3) Fighting climate change and connected disasters, 4) Increasing the use of renewable sources of energy.</t>
  </si>
  <si>
    <r>
      <rPr>
        <b/>
        <sz val="11"/>
        <color theme="1"/>
        <rFont val="Calibri"/>
        <family val="2"/>
        <scheme val="minor"/>
      </rPr>
      <t xml:space="preserve">Is the use of open data in your country having an impact on the level of protection of biodiversity (e.g. maintaining a good air and water quality)?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xml:space="preserve">* If yes, please explain </t>
    </r>
    <r>
      <rPr>
        <u/>
        <sz val="11"/>
        <color theme="1"/>
        <rFont val="Calibri"/>
        <family val="2"/>
        <scheme val="minor"/>
      </rPr>
      <t>how and what kind of impact is created</t>
    </r>
    <r>
      <rPr>
        <sz val="11"/>
        <color theme="1"/>
        <rFont val="Calibri"/>
        <family val="2"/>
        <scheme val="minor"/>
      </rPr>
      <t xml:space="preserve"> on the topic and provide examples of </t>
    </r>
    <r>
      <rPr>
        <u/>
        <sz val="11"/>
        <color theme="1"/>
        <rFont val="Calibri"/>
        <family val="2"/>
        <scheme val="minor"/>
      </rPr>
      <t>maximum 3 recent open data reuse cases</t>
    </r>
    <r>
      <rPr>
        <sz val="11"/>
        <color theme="1"/>
        <rFont val="Calibri"/>
        <family val="2"/>
        <scheme val="minor"/>
      </rPr>
      <t xml:space="preserve"> in the form of research or application, whether developed by government or by civil society.</t>
    </r>
  </si>
  <si>
    <t>Select answer for Q51</t>
  </si>
  <si>
    <r>
      <rPr>
        <b/>
        <sz val="11"/>
        <color theme="1"/>
        <rFont val="Calibri"/>
        <family val="2"/>
        <scheme val="minor"/>
      </rPr>
      <t xml:space="preserve">Is the use of open data in your country having an impact on the achievement of more environment-friendly cities (e.g., environment-friendly transport systems, waste management etc.)?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xml:space="preserve">* If yes, please explain </t>
    </r>
    <r>
      <rPr>
        <u/>
        <sz val="11"/>
        <color theme="1"/>
        <rFont val="Calibri"/>
        <family val="2"/>
        <scheme val="minor"/>
      </rPr>
      <t>how and what kind of impact is created</t>
    </r>
    <r>
      <rPr>
        <sz val="11"/>
        <color theme="1"/>
        <rFont val="Calibri"/>
        <family val="2"/>
        <scheme val="minor"/>
      </rPr>
      <t xml:space="preserve"> on the topic and provide examples of </t>
    </r>
    <r>
      <rPr>
        <u/>
        <sz val="11"/>
        <color theme="1"/>
        <rFont val="Calibri"/>
        <family val="2"/>
        <scheme val="minor"/>
      </rPr>
      <t>maximum 3 recent open data reuse cases</t>
    </r>
    <r>
      <rPr>
        <sz val="11"/>
        <color theme="1"/>
        <rFont val="Calibri"/>
        <family val="2"/>
        <scheme val="minor"/>
      </rPr>
      <t xml:space="preserve"> in the form of research or application, whether developed by government or by civil society.</t>
    </r>
  </si>
  <si>
    <t>Select answer for Q52</t>
  </si>
  <si>
    <r>
      <rPr>
        <b/>
        <sz val="11"/>
        <color theme="1"/>
        <rFont val="Calibri"/>
        <family val="2"/>
        <scheme val="minor"/>
      </rPr>
      <t xml:space="preserve">Is the use of open data in your country having an impact on the fight against climate change, for example by undertaking predictive monitoring, preventive actions, or a differentiated response to connected disasters?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xml:space="preserve">* If yes, please explain </t>
    </r>
    <r>
      <rPr>
        <u/>
        <sz val="11"/>
        <color theme="1"/>
        <rFont val="Calibri"/>
        <family val="2"/>
        <scheme val="minor"/>
      </rPr>
      <t>how and what kind of impact is created</t>
    </r>
    <r>
      <rPr>
        <sz val="11"/>
        <color theme="1"/>
        <rFont val="Calibri"/>
        <family val="2"/>
        <scheme val="minor"/>
      </rPr>
      <t xml:space="preserve"> on the topic and provide examples of </t>
    </r>
    <r>
      <rPr>
        <u/>
        <sz val="11"/>
        <color theme="1"/>
        <rFont val="Calibri"/>
        <family val="2"/>
        <scheme val="minor"/>
      </rPr>
      <t>maximum 3 recent open data reuse cases</t>
    </r>
    <r>
      <rPr>
        <sz val="11"/>
        <color theme="1"/>
        <rFont val="Calibri"/>
        <family val="2"/>
        <scheme val="minor"/>
      </rPr>
      <t xml:space="preserve"> in the form of research or application, whether developed by government or by civil society.</t>
    </r>
  </si>
  <si>
    <t>Select answer for Q53</t>
  </si>
  <si>
    <r>
      <rPr>
        <b/>
        <sz val="11"/>
        <color theme="1"/>
        <rFont val="Calibri"/>
        <family val="2"/>
        <scheme val="minor"/>
      </rPr>
      <t xml:space="preserve">Is the use of open data in your country having an impact on the consumption of energy based on fuel and the switch to renewables?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xml:space="preserve">* If yes, please explain </t>
    </r>
    <r>
      <rPr>
        <u/>
        <sz val="11"/>
        <color theme="1"/>
        <rFont val="Calibri"/>
        <family val="2"/>
        <scheme val="minor"/>
      </rPr>
      <t>how and what kind of impact is created</t>
    </r>
    <r>
      <rPr>
        <sz val="11"/>
        <color theme="1"/>
        <rFont val="Calibri"/>
        <family val="2"/>
        <scheme val="minor"/>
      </rPr>
      <t xml:space="preserve"> on the topic and provide examples of </t>
    </r>
    <r>
      <rPr>
        <u/>
        <sz val="11"/>
        <color theme="1"/>
        <rFont val="Calibri"/>
        <family val="2"/>
        <scheme val="minor"/>
      </rPr>
      <t>maximum 3 recent open data reuse cases</t>
    </r>
    <r>
      <rPr>
        <sz val="11"/>
        <color theme="1"/>
        <rFont val="Calibri"/>
        <family val="2"/>
        <scheme val="minor"/>
      </rPr>
      <t xml:space="preserve"> in the form of research or application, whether developed by government or by civil society.</t>
    </r>
  </si>
  <si>
    <t>Select answer for Q54</t>
  </si>
  <si>
    <t>2.3d Economic impact</t>
  </si>
  <si>
    <r>
      <rPr>
        <b/>
        <sz val="11"/>
        <color theme="1"/>
        <rFont val="Calibri"/>
        <family val="2"/>
        <scheme val="minor"/>
      </rPr>
      <t xml:space="preserve">Is any data on the economic impact (e.g. population employed, innovation and new businesses created etc.) of open data available in your country?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xml:space="preserve">* If yes, please (1) specify what kind of data proves this impact and (2) provide the URLs to this data. </t>
    </r>
  </si>
  <si>
    <t>Select answer for Q55</t>
  </si>
  <si>
    <t>The economic impact is hereby defined as the beneficial effect of the use of open data on three indicators of economic growth:  
1) Level of employment, 2) Uptake of technology and innovation, 3) Level of etrepreneurship and new business created.</t>
  </si>
  <si>
    <r>
      <rPr>
        <b/>
        <sz val="11"/>
        <color theme="1"/>
        <rFont val="Calibri"/>
        <family val="2"/>
        <scheme val="minor"/>
      </rPr>
      <t xml:space="preserve">Is the use of open data in your country having an impact on the level of employment?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xml:space="preserve">* If yes, please explain </t>
    </r>
    <r>
      <rPr>
        <u/>
        <sz val="11"/>
        <color theme="1"/>
        <rFont val="Calibri"/>
        <family val="2"/>
        <scheme val="minor"/>
      </rPr>
      <t>how and what kind of impact is created</t>
    </r>
    <r>
      <rPr>
        <sz val="11"/>
        <color theme="1"/>
        <rFont val="Calibri"/>
        <family val="2"/>
        <scheme val="minor"/>
      </rPr>
      <t xml:space="preserve"> on the topic and provide examples of </t>
    </r>
    <r>
      <rPr>
        <u/>
        <sz val="11"/>
        <color theme="1"/>
        <rFont val="Calibri"/>
        <family val="2"/>
        <scheme val="minor"/>
      </rPr>
      <t>maximum 3 recent open data reuse cases</t>
    </r>
    <r>
      <rPr>
        <sz val="11"/>
        <color theme="1"/>
        <rFont val="Calibri"/>
        <family val="2"/>
        <scheme val="minor"/>
      </rPr>
      <t xml:space="preserve"> in the form of research or application, whether developed by government or by civil society.</t>
    </r>
  </si>
  <si>
    <t>Select answer for Q56</t>
  </si>
  <si>
    <r>
      <rPr>
        <b/>
        <sz val="11"/>
        <color theme="1"/>
        <rFont val="Calibri"/>
        <family val="2"/>
        <scheme val="minor"/>
      </rPr>
      <t xml:space="preserve">Is the use of open data in your country having an impact on the level of innovation and the adoption of new technologies?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xml:space="preserve">* If yes, please explain </t>
    </r>
    <r>
      <rPr>
        <u/>
        <sz val="11"/>
        <color theme="1"/>
        <rFont val="Calibri"/>
        <family val="2"/>
        <scheme val="minor"/>
      </rPr>
      <t>how and what kind of impact is created</t>
    </r>
    <r>
      <rPr>
        <sz val="11"/>
        <color theme="1"/>
        <rFont val="Calibri"/>
        <family val="2"/>
        <scheme val="minor"/>
      </rPr>
      <t xml:space="preserve"> on the topic and provide examples of </t>
    </r>
    <r>
      <rPr>
        <u/>
        <sz val="11"/>
        <color theme="1"/>
        <rFont val="Calibri"/>
        <family val="2"/>
        <scheme val="minor"/>
      </rPr>
      <t>maximum 3 recent open data reuse cases</t>
    </r>
    <r>
      <rPr>
        <sz val="11"/>
        <color theme="1"/>
        <rFont val="Calibri"/>
        <family val="2"/>
        <scheme val="minor"/>
      </rPr>
      <t xml:space="preserve"> in the form of research or application, whether developed by government or by civil society.</t>
    </r>
  </si>
  <si>
    <t>Select answer for Q57</t>
  </si>
  <si>
    <r>
      <rPr>
        <b/>
        <sz val="11"/>
        <color theme="1"/>
        <rFont val="Calibri"/>
        <family val="2"/>
        <scheme val="minor"/>
      </rPr>
      <t xml:space="preserve">Is the use of open data in your country having an impact on the level of entrepreneurship (especially of women and minorities) and business creation (especially with Small- and Medium-sized Enterprises)?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xml:space="preserve">* If yes, please explain </t>
    </r>
    <r>
      <rPr>
        <u/>
        <sz val="11"/>
        <color theme="1"/>
        <rFont val="Calibri"/>
        <family val="2"/>
        <scheme val="minor"/>
      </rPr>
      <t>how and what kind of impact is created</t>
    </r>
    <r>
      <rPr>
        <sz val="11"/>
        <color theme="1"/>
        <rFont val="Calibri"/>
        <family val="2"/>
        <scheme val="minor"/>
      </rPr>
      <t xml:space="preserve"> on the topic and provide examples of </t>
    </r>
    <r>
      <rPr>
        <u/>
        <sz val="11"/>
        <color theme="1"/>
        <rFont val="Calibri"/>
        <family val="2"/>
        <scheme val="minor"/>
      </rPr>
      <t>maximum 3 recent open data reuse cases</t>
    </r>
    <r>
      <rPr>
        <sz val="11"/>
        <color theme="1"/>
        <rFont val="Calibri"/>
        <family val="2"/>
        <scheme val="minor"/>
      </rPr>
      <t xml:space="preserve"> in the form of research or application, whether developed by government or by civil society.</t>
    </r>
  </si>
  <si>
    <t>Select answer for Q58</t>
  </si>
  <si>
    <t xml:space="preserve">Dimension 3: Open Data Portal </t>
  </si>
  <si>
    <r>
      <t xml:space="preserve">This part of the questionnaire is dedicated to assessing the solution your country chose for making the available open data discoverable. Typically, this is achieved through a national open data portal. 
For simplicity, the following section will refer to this solution as the “national portal”.    
Please provide where requested the URLs to the features inquired with the respective question. If access to the feature is restricted (back-end feature, log-in required), please provide a screenshot via e-mail as additional attachment (and note this here in the questionnaire). Please answer the questions below only in relation to the portal you indicated as the national portal of reference. Only URLs documenting the features available on this portal will be considered and scored.
Please select the answer from the drop down options in the `Answer` column. If applicable, please provide additional information to justify the selected answer in the `Justification` column.                                                                         </t>
    </r>
    <r>
      <rPr>
        <sz val="11"/>
        <color theme="9"/>
        <rFont val="Calibri"/>
        <family val="2"/>
        <scheme val="minor"/>
      </rPr>
      <t xml:space="preserve">                    </t>
    </r>
  </si>
  <si>
    <t>3.1 Portal features</t>
  </si>
  <si>
    <r>
      <rPr>
        <b/>
        <sz val="11"/>
        <color theme="1"/>
        <rFont val="Calibri"/>
        <family val="2"/>
        <scheme val="minor"/>
      </rPr>
      <t xml:space="preserve">Is there a national portal in your country for making open data discoverable?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please provide the URL of the national portal.
* If no, please describe how you ensure the discoverability of the open data available in your country.</t>
    </r>
  </si>
  <si>
    <t>Select answer for Q59</t>
  </si>
  <si>
    <t>Does the national portal offer an advanced data search function (multiple field search, filter options, etc.)?</t>
  </si>
  <si>
    <t>Select answer for Q60</t>
  </si>
  <si>
    <t xml:space="preserve">Does the national portal offer the possibility for users to download datasets (e.g. via a link)? </t>
  </si>
  <si>
    <t>Select answer for Q61</t>
  </si>
  <si>
    <t>62a</t>
  </si>
  <si>
    <t xml:space="preserve">Does the national portal offer the possibility for users to search by file format? </t>
  </si>
  <si>
    <t>Select answer for Q62a</t>
  </si>
  <si>
    <t>62b</t>
  </si>
  <si>
    <t xml:space="preserve">Does the national portal offer the possibility for users to search by data domain? </t>
  </si>
  <si>
    <t>Select answer for Q62b</t>
  </si>
  <si>
    <r>
      <rPr>
        <b/>
        <sz val="11"/>
        <color theme="1"/>
        <rFont val="Calibri"/>
        <family val="2"/>
        <scheme val="minor"/>
      </rPr>
      <t xml:space="preserve">Does the national portal offer to its users a way to programmatically query the metadata (e.g. via an API or a SPARQL access point)?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xml:space="preserve">* If yes, please provide the direct-URL to this feature. </t>
    </r>
  </si>
  <si>
    <t>Select answer for Q63</t>
  </si>
  <si>
    <r>
      <rPr>
        <b/>
        <sz val="11"/>
        <color theme="1"/>
        <rFont val="Calibri"/>
        <family val="2"/>
        <scheme val="minor"/>
      </rPr>
      <t xml:space="preserve">Does the national portal offer documentation on the use of APIs and other tools that enable working with the aforementioned metadata?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xml:space="preserve">* If yes, please provide the direct-URL to this feature.  </t>
    </r>
  </si>
  <si>
    <t>Select answer for Q64</t>
  </si>
  <si>
    <r>
      <rPr>
        <b/>
        <sz val="11"/>
        <color theme="1"/>
        <rFont val="Calibri"/>
        <family val="2"/>
        <scheme val="minor"/>
      </rPr>
      <t xml:space="preserve">Does the national portal enable users to provide content for the portal (e.g. to link documentation and supporting materials to a given dataset)?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xml:space="preserve">* If yes, please provide the direct-URL to this feature.  </t>
    </r>
  </si>
  <si>
    <t>Select answer for Q65</t>
  </si>
  <si>
    <t>An example of such supporting material could be relevant studies or reports associated with the dataset e.g. documenting how the data was produced, the methodology etc.</t>
  </si>
  <si>
    <t>66a</t>
  </si>
  <si>
    <r>
      <rPr>
        <b/>
        <sz val="11"/>
        <color theme="1"/>
        <rFont val="Calibri"/>
        <family val="2"/>
        <scheme val="minor"/>
      </rPr>
      <t xml:space="preserve">Does the national portal offer a general feedback mechanism for users (e.g. a 'Contact us' or 'Feedback' button that is placed in a visible spot on the portal and would allow users to send a general comment concerning the portal)?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xml:space="preserve">* If yes, please provide the direct-URL to this feature.  </t>
    </r>
  </si>
  <si>
    <t>Select answer for Q66a</t>
  </si>
  <si>
    <t>Please note that a general email address does not count as feedback mechanism in the sense of this question and will not be scored as such.</t>
  </si>
  <si>
    <t>66b</t>
  </si>
  <si>
    <r>
      <rPr>
        <b/>
        <sz val="11"/>
        <color theme="1"/>
        <rFont val="Calibri"/>
        <family val="2"/>
        <scheme val="minor"/>
      </rPr>
      <t xml:space="preserve">Does the national portal offer a feedback mechanism at dataset level? (e.g. a 'feedback button' or a comment/ discussion section under the dataset)?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xml:space="preserve">* If yes, please provide the direct-URL to this feature.  </t>
    </r>
  </si>
  <si>
    <t>Select answer for Q66b</t>
  </si>
  <si>
    <t>The feedback mechanism does not include the possibility of a user to send in an email to a general address/the helpdesk.</t>
  </si>
  <si>
    <t>66c</t>
  </si>
  <si>
    <r>
      <rPr>
        <b/>
        <sz val="11"/>
        <color theme="1"/>
        <rFont val="Calibri"/>
        <family val="2"/>
        <scheme val="minor"/>
      </rPr>
      <t xml:space="preserve">Does the national portal provide a mechanism for users to rate datasets?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xml:space="preserve">* If yes, please provide the direct-URL to this feature.  </t>
    </r>
  </si>
  <si>
    <t>Select answer for Q66c</t>
  </si>
  <si>
    <t>Such mechanism could be a star rating system or similar voting/rating mechanism.</t>
  </si>
  <si>
    <r>
      <rPr>
        <b/>
        <sz val="11"/>
        <color theme="1"/>
        <rFont val="Calibri"/>
        <family val="2"/>
        <scheme val="minor"/>
      </rPr>
      <t xml:space="preserve">Does the national portal enable users to find information and news on relevant open data topics in the country?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xml:space="preserve">* If yes, please provide the direct-URL to this feature.  </t>
    </r>
  </si>
  <si>
    <t>Select answer for Q67</t>
  </si>
  <si>
    <r>
      <rPr>
        <b/>
        <sz val="11"/>
        <color theme="1"/>
        <rFont val="Calibri"/>
        <family val="2"/>
        <scheme val="minor"/>
      </rPr>
      <t xml:space="preserve">Does the national portal offer the possibility for users to receive notifications when new datasets are available on the national portal (RSS, ATOM feeds, email notifications etc.)?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xml:space="preserve">* If yes, please provide the direct-URL to this feature.  </t>
    </r>
  </si>
  <si>
    <t>Select answer for Q68</t>
  </si>
  <si>
    <t>69a</t>
  </si>
  <si>
    <r>
      <rPr>
        <b/>
        <sz val="11"/>
        <color theme="1"/>
        <rFont val="Calibri"/>
        <family val="2"/>
        <scheme val="minor"/>
      </rPr>
      <t xml:space="preserve">Does the national portal offer the possibility for users to request datasets?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xml:space="preserve">* If yes, please provide the direct-URL to this feature.  </t>
    </r>
  </si>
  <si>
    <t>Select answer for Q69a</t>
  </si>
  <si>
    <t>Please note also that a specific “Request data” button is meant here. Should the data request function be accomplished by a general help desk contact form that has a specific field for data requests, please describe this as such in the justification box.</t>
  </si>
  <si>
    <t>69b</t>
  </si>
  <si>
    <t xml:space="preserve">If yes [to Q69a], what is the frequency of these requests? </t>
  </si>
  <si>
    <t>Select answer for Q69b</t>
  </si>
  <si>
    <t>69c</t>
  </si>
  <si>
    <r>
      <rPr>
        <b/>
        <sz val="11"/>
        <color theme="1"/>
        <rFont val="Calibri"/>
        <family val="2"/>
        <scheme val="minor"/>
      </rPr>
      <t xml:space="preserve">Are these requests and their progress status presented in a transparent manner on the national portal?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xml:space="preserve">* If yes, please provide the direct-URL to this feature.  </t>
    </r>
  </si>
  <si>
    <t>Select answer for Q69c</t>
  </si>
  <si>
    <t>A transparent presentation of these requests may be a machine-readable file on the national portal, or a separate section on the national portal that lists these requests. By providing a list of these requests, duplication of requests can be avoided, and time saved in filtering and answering these duplicate requests.</t>
  </si>
  <si>
    <t>70a</t>
  </si>
  <si>
    <r>
      <rPr>
        <b/>
        <sz val="11"/>
        <color theme="1"/>
        <rFont val="Calibri"/>
        <family val="2"/>
        <scheme val="minor"/>
      </rPr>
      <t xml:space="preserve">Does the team monitor the extent to which requests (either via the portal or otherwise) result in the publication of the requested data?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please describe how this monitoring is conducted.</t>
    </r>
  </si>
  <si>
    <t>Select answer for Q70a</t>
  </si>
  <si>
    <t>70b</t>
  </si>
  <si>
    <t>If yes [to Q70a], to what degree do these requests result in the publication of the requested data?</t>
  </si>
  <si>
    <t>Select answer for Q70b</t>
  </si>
  <si>
    <r>
      <rPr>
        <b/>
        <sz val="11"/>
        <color theme="1"/>
        <rFont val="Calibri"/>
        <family val="2"/>
        <scheme val="minor"/>
      </rPr>
      <t xml:space="preserve">Does the national portal include a discussion forum or any other exchange possibility for users (whether data providers or reusers)?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xml:space="preserve">* If yes, please provide the direct-URL to this feature. </t>
    </r>
  </si>
  <si>
    <t>Select answer for Q71</t>
  </si>
  <si>
    <r>
      <rPr>
        <b/>
        <sz val="11"/>
        <color theme="1"/>
        <rFont val="Calibri"/>
        <family val="2"/>
        <scheme val="minor"/>
      </rPr>
      <t xml:space="preserve">Does the national portal have a designated area to showcase use cases?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xml:space="preserve">* If yes, please provide the direct-URL to this feature. </t>
    </r>
  </si>
  <si>
    <t>Select answer for Q72</t>
  </si>
  <si>
    <r>
      <rPr>
        <b/>
        <sz val="11"/>
        <color theme="1"/>
        <rFont val="Calibri"/>
        <family val="2"/>
        <scheme val="minor"/>
      </rPr>
      <t xml:space="preserve">Does the national portal reference the datasets that the showcased use cases are based on?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please provide the URL to this feature/to an example documenting this feature.</t>
    </r>
  </si>
  <si>
    <t>Select answer for Q73</t>
  </si>
  <si>
    <r>
      <rPr>
        <b/>
        <sz val="11"/>
        <color theme="1"/>
        <rFont val="Calibri"/>
        <family val="2"/>
        <scheme val="minor"/>
      </rPr>
      <t xml:space="preserve">Does the national portal provide the possibility for users to submit their own use cases?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xml:space="preserve">* If yes, please provide the direct-URL to this feature. </t>
    </r>
  </si>
  <si>
    <t>Select answer for Q74</t>
  </si>
  <si>
    <r>
      <rPr>
        <b/>
        <sz val="11"/>
        <color theme="1"/>
        <rFont val="Calibri"/>
        <family val="2"/>
        <scheme val="minor"/>
      </rPr>
      <t xml:space="preserve">Does the national portal offer a preview function for tabular data?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please provide the URL to an example documenting this feature.</t>
    </r>
  </si>
  <si>
    <t>Select answer for Q75</t>
  </si>
  <si>
    <r>
      <rPr>
        <b/>
        <sz val="11"/>
        <color theme="1"/>
        <rFont val="Calibri"/>
        <family val="2"/>
        <scheme val="minor"/>
      </rPr>
      <t xml:space="preserve">Does the national portal offer a preview function for geospatial data?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please provide the URL to an example documenting this feature.</t>
    </r>
  </si>
  <si>
    <t>Select answer for Q76</t>
  </si>
  <si>
    <r>
      <rPr>
        <b/>
        <sz val="11"/>
        <color theme="1"/>
        <rFont val="Calibri"/>
        <family val="2"/>
        <scheme val="minor"/>
      </rPr>
      <t xml:space="preserve">Following the publication of the implementing regulation (EU) 2023/138 on high-value datasets,  are you progressing in the promotion of such datasets on your national portal (e.g. filtering features and/or editorial features were added, changes were made to navigation...)?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please specify how and highlight challenges if any. 
* If you are an EFTA or a candidate country to the EU, please select 'not applicable'.</t>
    </r>
  </si>
  <si>
    <t>Select answer for Q77</t>
  </si>
  <si>
    <t>3.2 Portal usage</t>
  </si>
  <si>
    <t>Is the national portal mobile as responsive as the desktop version?</t>
  </si>
  <si>
    <t>Select answer for Q78</t>
  </si>
  <si>
    <t>Meaning the portal renders well on both mobile and desktop.</t>
  </si>
  <si>
    <r>
      <rPr>
        <b/>
        <sz val="11"/>
        <color theme="1"/>
        <rFont val="Calibri"/>
        <family val="2"/>
        <scheme val="minor"/>
      </rPr>
      <t xml:space="preserve">Do you monitor the portal's traffic (e.g. in terms of number of unique visitors, visitor profiles, percentage of machine traffic, number of downloads according to the number of datasets etc.)?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which tool(s) do you use?</t>
    </r>
  </si>
  <si>
    <t>Select answer for Q79</t>
  </si>
  <si>
    <t>80a</t>
  </si>
  <si>
    <r>
      <rPr>
        <b/>
        <sz val="11"/>
        <color theme="1"/>
        <rFont val="Calibri"/>
        <family val="2"/>
        <scheme val="minor"/>
      </rPr>
      <t xml:space="preserve">Are traffic and usage statistics used to better understand users´ behaviour and needs and to update the portal accordingly?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xml:space="preserve">*  If yes, what insights did you gain last year from the reviews of these analytics? </t>
    </r>
  </si>
  <si>
    <t>Select answer for Q80a</t>
  </si>
  <si>
    <t>80b</t>
  </si>
  <si>
    <r>
      <rPr>
        <b/>
        <sz val="11"/>
        <color theme="1"/>
        <rFont val="Calibri"/>
        <family val="2"/>
        <scheme val="minor"/>
      </rPr>
      <t xml:space="preserve">Do you perform further activities to better understand users´ behaviour and needs (e.g. web analytics, surveys, or analysis of social media feeds)?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please specify which activities.</t>
    </r>
  </si>
  <si>
    <t>Select answer for Q80b</t>
  </si>
  <si>
    <t>81a</t>
  </si>
  <si>
    <t>What is the typical profile of the portal visitor, as learned from activities such as web analytics, surveys, or social media analyses?</t>
  </si>
  <si>
    <t>Select answer for Q81a</t>
  </si>
  <si>
    <t>81b</t>
  </si>
  <si>
    <r>
      <rPr>
        <b/>
        <sz val="11"/>
        <color theme="1"/>
        <rFont val="Calibri"/>
        <family val="2"/>
        <scheme val="minor"/>
      </rPr>
      <t xml:space="preserve">Does this profile match the type of audience your national portal wants to cater to?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only partially, please specify which audience groups are missing.
* If no, please briefly explain why.</t>
    </r>
  </si>
  <si>
    <t>Select answer for Q81b</t>
  </si>
  <si>
    <r>
      <rPr>
        <b/>
        <sz val="11"/>
        <color theme="1"/>
        <rFont val="Calibri"/>
        <family val="2"/>
        <scheme val="minor"/>
      </rPr>
      <t xml:space="preserve">How many unique visitors visit the national portal on average per month?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Please fill the average number per month in 2022 and select 'see answer box'. 
* Please note that if you are a federal/regional state you can indicate the sum of the visitors of all sub-national portals harvested in the national portal.</t>
    </r>
  </si>
  <si>
    <t>Select answer for Q82</t>
  </si>
  <si>
    <t>Unique visitors refer to the number of distinct individuals accessing pages on the website during a given period, regardless of how often they visit that website. Visits refer to the number of times a website is visited, no matter how many visitors make up those visits.</t>
  </si>
  <si>
    <r>
      <rPr>
        <b/>
        <sz val="11"/>
        <color theme="1"/>
        <rFont val="Calibri"/>
        <family val="2"/>
        <scheme val="minor"/>
      </rPr>
      <t xml:space="preserve">What percentage of the unique visitors to the national portal is foreign?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Please fill the percentage  and select 'see answer box'.</t>
    </r>
  </si>
  <si>
    <t>Select answer for Q83</t>
  </si>
  <si>
    <r>
      <rPr>
        <b/>
        <sz val="11"/>
        <color theme="1"/>
        <rFont val="Calibri"/>
        <family val="2"/>
        <scheme val="minor"/>
      </rPr>
      <t xml:space="preserve">Do you monitor what keywords are used to search for data and content on the portal?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please briefly describe.</t>
    </r>
  </si>
  <si>
    <t>Select answer for Q84</t>
  </si>
  <si>
    <t>Do you monitor the most and least consulted pages?</t>
  </si>
  <si>
    <t>Select answer for Q85</t>
  </si>
  <si>
    <r>
      <rPr>
        <b/>
        <sz val="11"/>
        <color theme="1"/>
        <rFont val="Calibri"/>
        <family val="2"/>
        <scheme val="minor"/>
      </rPr>
      <t xml:space="preserve">What data categories are the top 5 most frequently consulted on the portal, with 1 being the most popular one?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Please indicate 1 = category X, 2 = category Y etc. and select 'see answer box'.</t>
    </r>
  </si>
  <si>
    <t>Select answer for Q86</t>
  </si>
  <si>
    <r>
      <rPr>
        <b/>
        <sz val="11"/>
        <color theme="1"/>
        <rFont val="Calibri"/>
        <family val="2"/>
        <scheme val="minor"/>
      </rPr>
      <t xml:space="preserve">What datasets are the top 5 most frequently consulted on the portal, with 1 being the most popular one?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Please indicate 1 = name dateset X, 2 = name dataset Y etc. and select 'see answer box'.</t>
    </r>
  </si>
  <si>
    <t>Select answer for Q87</t>
  </si>
  <si>
    <r>
      <rPr>
        <b/>
        <sz val="11"/>
        <color theme="1"/>
        <rFont val="Calibri"/>
        <family val="2"/>
        <scheme val="minor"/>
      </rPr>
      <t xml:space="preserve">Do you take measures to optimise the search and discoverability of content (data and editorial)?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*If yes, please briefly describe.</t>
    </r>
  </si>
  <si>
    <t>Select answer for Q88</t>
  </si>
  <si>
    <r>
      <rPr>
        <b/>
        <sz val="11"/>
        <color theme="1"/>
        <rFont val="Calibri"/>
        <family val="2"/>
        <scheme val="minor"/>
      </rPr>
      <t xml:space="preserve">Is the metadata on your portal available in clear plain language to enable both humans and machines to read and understand it?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*If no, please briefly explain why.</t>
    </r>
  </si>
  <si>
    <t>Select answer for Q89</t>
  </si>
  <si>
    <t>90a</t>
  </si>
  <si>
    <t>Do you run analytics on API usage, if metadata describing the datasets is accessible via an API?</t>
  </si>
  <si>
    <t>Select answer for Q90a</t>
  </si>
  <si>
    <t>90b</t>
  </si>
  <si>
    <r>
      <rPr>
        <b/>
        <sz val="11"/>
        <color theme="1"/>
        <rFont val="Calibri"/>
        <family val="2"/>
        <scheme val="minor"/>
      </rPr>
      <t xml:space="preserve">If yes [to Q90b], what percentage of outgoing portal traffic is generated by API usage only?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*Please fill the percentage  and select 'see answer box'.</t>
    </r>
  </si>
  <si>
    <t>Select answer for Q90b</t>
  </si>
  <si>
    <t>Here we are interested in distinguishing the volume of traffic generated by human users vs the traffic generated programmatically by API usage. We ask for outgoing traffic as it is more relevant than incoming traffic: the former is generated by the enquiries, but the latter by the responses.</t>
  </si>
  <si>
    <t>3.3 Data provision</t>
  </si>
  <si>
    <r>
      <rPr>
        <b/>
        <sz val="11"/>
        <color theme="1"/>
        <rFont val="Calibri"/>
        <family val="2"/>
        <scheme val="minor"/>
      </rPr>
      <t xml:space="preserve">To what degree do public sector data providers contribute data to the portal?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*Please describe what is the agreed approach.
* If less than the majority of data providers, please briefly explain why (e.g. technical incompatibilities, governance aspects, low awareness etc.).</t>
    </r>
  </si>
  <si>
    <t>Select answer for Q91</t>
  </si>
  <si>
    <t xml:space="preserve">Providers at federal, regional or local level, directly or indirectly, via direct uploading or harvesting of metadata. </t>
  </si>
  <si>
    <t>92a</t>
  </si>
  <si>
    <t>Do you identify the data providers that are not yet publishing data on the national portal?</t>
  </si>
  <si>
    <t>Select answer for Q92a</t>
  </si>
  <si>
    <t>92b</t>
  </si>
  <si>
    <r>
      <rPr>
        <b/>
        <sz val="11"/>
        <color theme="1"/>
        <rFont val="Calibri"/>
        <family val="2"/>
        <scheme val="minor"/>
      </rPr>
      <t xml:space="preserve">Were there concrete actions taken to assist these data providers with their publication process?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could you provide some examples of the actions taken in this regard.</t>
    </r>
  </si>
  <si>
    <t>Select answer for Q92b</t>
  </si>
  <si>
    <t>93a</t>
  </si>
  <si>
    <r>
      <rPr>
        <b/>
        <sz val="11"/>
        <color theme="1"/>
        <rFont val="Calibri"/>
        <family val="2"/>
        <scheme val="minor"/>
      </rPr>
      <t xml:space="preserve">Besides the national open data portal, are there other regional and local portals?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please provide a complete list and the links to these portals.</t>
    </r>
  </si>
  <si>
    <t>Select answer for Q93a</t>
  </si>
  <si>
    <t>93b</t>
  </si>
  <si>
    <r>
      <rPr>
        <b/>
        <sz val="11"/>
        <color theme="1"/>
        <rFont val="Calibri"/>
        <family val="2"/>
        <scheme val="minor"/>
      </rPr>
      <t xml:space="preserve">Are regional and local portals listed above [in Q93a] and their data sources discoverable via the national portal?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xml:space="preserve">* If not applicable, please briefly explain why. </t>
    </r>
  </si>
  <si>
    <t>Select answer for Q93b</t>
  </si>
  <si>
    <t>93c</t>
  </si>
  <si>
    <r>
      <rPr>
        <b/>
        <sz val="11"/>
        <color theme="1"/>
        <rFont val="Calibri"/>
        <family val="2"/>
        <scheme val="minor"/>
      </rPr>
      <t xml:space="preserve">If yes [to Q93b], to what degree are existing regional and local sources harvested automatically?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xml:space="preserve">* If less than the majority of existing sources is harvested by the national portal, please briefly explain why.                        
* If not applicable, please briefly explain why. </t>
    </r>
  </si>
  <si>
    <t>Select answer for Q93c</t>
  </si>
  <si>
    <t>94a</t>
  </si>
  <si>
    <r>
      <rPr>
        <b/>
        <sz val="11"/>
        <color theme="1"/>
        <rFont val="Calibri"/>
        <family val="2"/>
        <scheme val="minor"/>
      </rPr>
      <t xml:space="preserve">Does the national portal include datasets that are real-time or dynamic?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xml:space="preserve">* If yes, please provide URLs to real-time and/or dynamic data featured via the national portal. </t>
    </r>
  </si>
  <si>
    <t>Select answer for Q94a</t>
  </si>
  <si>
    <t>94b</t>
  </si>
  <si>
    <t xml:space="preserve">If yes [to Q94a], what percentage of metadata links to such data? </t>
  </si>
  <si>
    <t>Select answer for Q94b</t>
  </si>
  <si>
    <r>
      <rPr>
        <b/>
        <sz val="11"/>
        <color theme="1"/>
        <rFont val="Calibri"/>
        <family val="2"/>
        <scheme val="minor"/>
      </rPr>
      <t xml:space="preserve">Does the national portal provide a separate section where non-official data (not stemming from official sources, such as community-sourced/citizen-generated data) can be published?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xml:space="preserve">* If yes, please provide the URL to this section. </t>
    </r>
  </si>
  <si>
    <t>Select answer for Q95</t>
  </si>
  <si>
    <r>
      <rPr>
        <b/>
        <sz val="11"/>
        <color theme="1"/>
        <rFont val="Calibri"/>
        <family val="2"/>
        <scheme val="minor"/>
      </rPr>
      <t xml:space="preserve">Do you have an overview of the data providers (official and non-official) on your national portal?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please list the most important.</t>
    </r>
  </si>
  <si>
    <t>Select answer for Q96</t>
  </si>
  <si>
    <r>
      <rPr>
        <b/>
        <sz val="11"/>
        <color theme="1"/>
        <rFont val="Calibri"/>
        <family val="2"/>
        <scheme val="minor"/>
      </rPr>
      <t xml:space="preserve">Does the national portal allow users to see what data exists but cannot be made available as open data?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please (1) provide the URL to an example and (2) briefly describe the approach used to ensure this transparency.</t>
    </r>
  </si>
  <si>
    <t>Select answer for Q97</t>
  </si>
  <si>
    <t>This function can be useful towards reducing the amount of Freedom of Information requests for data that is transparently justified why it cannot be opened. The national portal might also publish the reasons for preventing publication, e.g. national security.</t>
  </si>
  <si>
    <t>3.4 Portal sustainability</t>
  </si>
  <si>
    <r>
      <rPr>
        <b/>
        <sz val="11"/>
        <color theme="1"/>
        <rFont val="Calibri"/>
        <family val="2"/>
        <scheme val="minor"/>
      </rPr>
      <t xml:space="preserve">Does the national portal have a strategy to ensure its sustainability?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xml:space="preserve">* If yes, please provide the URL to this document. </t>
    </r>
  </si>
  <si>
    <t>Select answer for Q98</t>
  </si>
  <si>
    <t>A strategy could be a brief document and/or action plan listing the activities planned to ensure the portal’s sustainability over time.</t>
  </si>
  <si>
    <t>Does this strategy include a description of the portal’s target audience and measures to reach this audience?</t>
  </si>
  <si>
    <t>Select answer for Q99</t>
  </si>
  <si>
    <r>
      <rPr>
        <b/>
        <sz val="11"/>
        <color theme="1"/>
        <rFont val="Calibri"/>
        <family val="2"/>
        <scheme val="minor"/>
      </rPr>
      <t xml:space="preserve">Is your national portal active on social media?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xml:space="preserve">* If yes, please provide the URL(s) to your social media accounts. </t>
    </r>
  </si>
  <si>
    <t>Select answer for Q100</t>
  </si>
  <si>
    <t xml:space="preserve">By active we refer to an account that publishes new materials at least once a week. A social media presence may include a Facebook, Twitter, LinkedIn account that regularly published open data related content. Ideally a social media account would help promote the open data and more specific portal activities and increase visibility of the open data published on the national portal. </t>
  </si>
  <si>
    <r>
      <rPr>
        <b/>
        <sz val="11"/>
        <color theme="1"/>
        <rFont val="Calibri"/>
        <family val="2"/>
        <scheme val="minor"/>
      </rPr>
      <t xml:space="preserve">Do you take actions to promote the national portal’s activities and the available open data (e.g. regular info sessions and/or events)?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please provide at least one example of such activities.</t>
    </r>
  </si>
  <si>
    <t>Select answer for Q101</t>
  </si>
  <si>
    <t>Actions could be regular promotion of the portal’s data and activities at events, an active social media presence, organising webinars to present the available datasets, use cases, the portal’s features to the broader public etc.</t>
  </si>
  <si>
    <r>
      <rPr>
        <b/>
        <sz val="11"/>
        <color theme="1"/>
        <rFont val="Calibri"/>
        <family val="2"/>
        <scheme val="minor"/>
      </rPr>
      <t xml:space="preserve">Are the portal’s source code as well as relevant documentation and artefacts made available to the public (e.g. on platforms such as GitHub or GitLab)?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xml:space="preserve">*If yes, please provide (1) platform name and (2) the URL to the portal’s account on this platform.  </t>
    </r>
  </si>
  <si>
    <t>Select answer for Q102</t>
  </si>
  <si>
    <r>
      <rPr>
        <b/>
        <sz val="11"/>
        <color theme="1"/>
        <rFont val="Calibri"/>
        <family val="2"/>
        <scheme val="minor"/>
      </rPr>
      <t xml:space="preserve">Was there a user satisfaction survey concerning the national portal conducted in the past year?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*If yes, please briefly describe the key findings gained through this survey.</t>
    </r>
  </si>
  <si>
    <t>Select answer for Q103</t>
  </si>
  <si>
    <t>104a</t>
  </si>
  <si>
    <r>
      <rPr>
        <b/>
        <sz val="11"/>
        <color theme="1"/>
        <rFont val="Calibri"/>
        <family val="2"/>
        <scheme val="minor"/>
      </rPr>
      <t xml:space="preserve">Is there a process by which the portal is reviewed and improved regularly?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*If yes, please briefly describe this process.</t>
    </r>
  </si>
  <si>
    <t>Select answer for Q104a</t>
  </si>
  <si>
    <t>104b</t>
  </si>
  <si>
    <t xml:space="preserve">If yes [to Q104a], what is the frequency of these reviews? </t>
  </si>
  <si>
    <t>Select answer for Q104b</t>
  </si>
  <si>
    <t>104c</t>
  </si>
  <si>
    <r>
      <rPr>
        <b/>
        <sz val="11"/>
        <color theme="1"/>
        <rFont val="Calibri"/>
        <family val="2"/>
        <scheme val="minor"/>
      </rPr>
      <t xml:space="preserve">If yes [to Q104a], is the users’ feedback considered in the review process?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*If yes, please briefly describe this process.</t>
    </r>
  </si>
  <si>
    <t>Select answer for Q104c</t>
  </si>
  <si>
    <t>105a</t>
  </si>
  <si>
    <r>
      <rPr>
        <b/>
        <sz val="11"/>
        <color theme="1"/>
        <rFont val="Calibri"/>
        <family val="2"/>
        <scheme val="minor"/>
      </rPr>
      <t xml:space="preserve">Do you monitor via a dashboard the characteristics of the data published on the portal, such as the distribution across categories, static vs. real-time data and how these change over time?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xml:space="preserve">* If yes, please provide the direct-URL to this feature. </t>
    </r>
  </si>
  <si>
    <t>Select answer for Q105a</t>
  </si>
  <si>
    <t>105b</t>
  </si>
  <si>
    <r>
      <rPr>
        <b/>
        <sz val="11"/>
        <color theme="1"/>
        <rFont val="Calibri"/>
        <family val="2"/>
        <scheme val="minor"/>
      </rPr>
      <t xml:space="preserve">Does this monitoring enable the portal team and/or data providers to take action to improve their performance on the national portal?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xml:space="preserve">* If yes, please (1) explain how and (2) if applicable provide the direct-URL to this feature. </t>
    </r>
  </si>
  <si>
    <t>Select answer for Q105b</t>
  </si>
  <si>
    <t>Such mechanisms could refer to statistics that show publishers statistics concerning their data: the volume of published datasets/metadata records, information on quality of publication (formats, DCAT-AP compliance, licensing information), usage statistics such as downloads, visits, or use cases uploaded to the national portal referencing their data.</t>
  </si>
  <si>
    <t>Dimension 4: Open Data Quality</t>
  </si>
  <si>
    <r>
      <t xml:space="preserve">Please select the answer from the drop down options in the `Answer` column. If applicable, please provide additional information to justify the selected answer in the `Justification` column.
In section 4.3 `DCAT-AP Compliance`, the focus is on DCAT-AP exclusively. We are aware that many of the respondents may be compliant with other EU standards, such as INSPIRE. For the purpose of this assessment, only DCAT-AP and its country-specific profiles are relevant.                                                                                                                                                             </t>
    </r>
    <r>
      <rPr>
        <sz val="11"/>
        <color theme="9"/>
        <rFont val="Calibri"/>
        <family val="2"/>
        <scheme val="minor"/>
      </rPr>
      <t xml:space="preserve">                   </t>
    </r>
  </si>
  <si>
    <t>4.1 Currency and completeness</t>
  </si>
  <si>
    <r>
      <rPr>
        <b/>
        <sz val="11"/>
        <color theme="1"/>
        <rFont val="Calibri"/>
        <family val="2"/>
        <scheme val="minor"/>
      </rPr>
      <t xml:space="preserve">Is there a pre-defined approach to ensure that metadata is kept up-to-date?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please briefly describe your approach.</t>
    </r>
  </si>
  <si>
    <t>Select answer for Q106</t>
  </si>
  <si>
    <t>Please note that a regular updating of metadata refers here to an updating that is in line with the characteristics of the dataset in question. Different datasets have different requirements of currency. For example, a gazetteer of city streets only changes when new buildings and roads are built, or street names are changed, whereas the data on current weather conditions may be updated in quasi-real time.</t>
  </si>
  <si>
    <t xml:space="preserve">What percentage of the metadata is obtained from the source automatically, rather than edited manually? </t>
  </si>
  <si>
    <t>Select answer for Q107</t>
  </si>
  <si>
    <r>
      <rPr>
        <b/>
        <sz val="11"/>
        <color theme="1"/>
        <rFont val="Calibri"/>
        <family val="2"/>
        <scheme val="minor"/>
      </rPr>
      <t xml:space="preserve">What is the average delay from the moment the metadata describing a dataset is updated at your source, and the moment the change is visible on the portal (whether the process is automated or not)?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What type of data does this mainly concern?</t>
    </r>
  </si>
  <si>
    <t>Select answer for Q108</t>
  </si>
  <si>
    <t>Where applicable, to what degree does the published data cover the full period from when it was first published until today? (for example, complete time series whether available for download or through an API)</t>
  </si>
  <si>
    <t>Select answer for Q109</t>
  </si>
  <si>
    <t>This applies both to individual datasets that change in time and to archives of the same dataset, e.g. one every year, every month etc. Administrative geography is an example of data that changes regularly. When new houses are built, new postcodes may be created, and the areas referred by pre-existing postcodes may change. Making available previous versions of a postcode reference file enables the reuser to correctly interpret the meaning of a postcode vs the relevant time context.</t>
  </si>
  <si>
    <r>
      <rPr>
        <b/>
        <sz val="11"/>
        <color theme="1"/>
        <rFont val="Calibri"/>
        <family val="2"/>
        <scheme val="minor"/>
      </rPr>
      <t xml:space="preserve">Following the publication of the implementing regulation (EU) 2023/138 on high-value datasets, is your country progressing in ensuring interoperability of datasets, in particular high-value ones, alongside the datasets of another country?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please specify how and highlight challenges if any. 
* If you are an EFTA or a candidate country to the EU, please select 'not applicable'.</t>
    </r>
  </si>
  <si>
    <t>Select answer for Q110</t>
  </si>
  <si>
    <t>* The implementing regulation (EU) 2023/138, adopted in December 2022 and published in January 2023 by the European Commission, lays down a list of specific high-value datasets and the arrangements for their publication and re-use. https://eur-lex.europa.eu/legal-content/EN/TXT/?uri=CELEX%3A32023R0138
* Interoperability is the ability to access and process data from different sources and being able to integrate that data for mapping, visualisation, and other forms of representation and analysis.</t>
  </si>
  <si>
    <t>4.2 Monitoring and measures</t>
  </si>
  <si>
    <t>111a</t>
  </si>
  <si>
    <r>
      <rPr>
        <b/>
        <sz val="11"/>
        <color theme="1"/>
        <rFont val="Calibri"/>
        <family val="2"/>
        <scheme val="minor"/>
      </rPr>
      <t xml:space="preserve">Do you monitor the quality of the metadata available on your portal?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please briefly explain how this monitoring takes place. 
* If applicable, please provide the URL to this monitoring mechanism.</t>
    </r>
  </si>
  <si>
    <t>Select answer for Q111a</t>
  </si>
  <si>
    <t>111b</t>
  </si>
  <si>
    <r>
      <rPr>
        <b/>
        <sz val="11"/>
        <color theme="1"/>
        <rFont val="Calibri"/>
        <family val="2"/>
        <scheme val="minor"/>
      </rPr>
      <t xml:space="preserve">Do you publish information on the quality of the metadata available on the portal?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please provide the URL to this section. 
* If the information is published e.g. as .csv file, please provide the link to this source.</t>
    </r>
  </si>
  <si>
    <t>Select answer for Q111b</t>
  </si>
  <si>
    <t>Such information can be made available as visualisations (e.g. the MQA tool of the EDP), or as downloadable file (ideally in .csv format) on the national portal.</t>
  </si>
  <si>
    <r>
      <rPr>
        <b/>
        <sz val="11"/>
        <color theme="1"/>
        <rFont val="Calibri"/>
        <family val="2"/>
        <scheme val="minor"/>
      </rPr>
      <t xml:space="preserve">Do you publish guidelines (e.g. written materials) and have tools in place, to assist publishers in choosing an appropriate licence for their data?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please provide the URLs to these materials and/or tools.</t>
    </r>
  </si>
  <si>
    <t>Select answer for Q112</t>
  </si>
  <si>
    <t>Such guidelines can take the form of a document or tools (a licensing assistant) available on the national portal. An example of such tool is the data.europa.eu Licensing Assistant: https://data.europa.eu/en/training/licensing-assistant.</t>
  </si>
  <si>
    <r>
      <rPr>
        <b/>
        <sz val="11"/>
        <color theme="1"/>
        <rFont val="Calibri"/>
        <family val="2"/>
        <scheme val="minor"/>
      </rPr>
      <t xml:space="preserve">Did you develop your own open licence/licencing suite to foster the publication of open data in your country?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please provide the URL to the document in which this licence is described and briefly describe the main reasons for doing so and the main differences between your country's open licence and the CC licencing suite.
* If not applicable, please briefly explain why.</t>
    </r>
  </si>
  <si>
    <t>Select answer for Q113</t>
  </si>
  <si>
    <r>
      <rPr>
        <b/>
        <sz val="11"/>
        <color theme="1"/>
        <rFont val="Calibri"/>
        <family val="2"/>
        <scheme val="minor"/>
      </rPr>
      <t xml:space="preserve">Do your open data publication/licensing guidelines provide recommendations for the use of Creative Commons (CC) licences or of your own licensing suite?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is this mandatory (e.g. prescribed by law) or recommended?
* If not applicable, please briefly explain why.</t>
    </r>
  </si>
  <si>
    <t>Select answer for Q114</t>
  </si>
  <si>
    <t xml:space="preserve">What percentage of the open data available on the national portal is accompanied by licensing information? </t>
  </si>
  <si>
    <t>Select answer for Q115</t>
  </si>
  <si>
    <t xml:space="preserve">How has the percentage of datasets accompanied by licencing information changed compared to the same period last year? </t>
  </si>
  <si>
    <t>Select answer for Q116</t>
  </si>
  <si>
    <t>Across all datasets you distribute, how many different licences are used on your portal?</t>
  </si>
  <si>
    <t>Select answer for Q117</t>
  </si>
  <si>
    <r>
      <rPr>
        <b/>
        <sz val="11"/>
        <color theme="1"/>
        <rFont val="Calibri"/>
        <family val="2"/>
        <scheme val="minor"/>
      </rPr>
      <t xml:space="preserve">Are guidelines and tools provided for data providers to improve the quality of their data publication?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xml:space="preserve">* If yes, please provide the direct-URL to this feature. </t>
    </r>
  </si>
  <si>
    <t>Select answer for Q118</t>
  </si>
  <si>
    <t>Guidelines (check-lists) can enable publishers provide their data in open and machine-readable formats (.csv or .xml instead of proprietary non-machine-readable formats). Other tools can assist publishers to clean up the actual data (e.g. OpenRefine, programming languages such as R).</t>
  </si>
  <si>
    <t>119a</t>
  </si>
  <si>
    <r>
      <rPr>
        <b/>
        <sz val="11"/>
        <color theme="1"/>
        <rFont val="Calibri"/>
        <family val="2"/>
        <scheme val="minor"/>
      </rPr>
      <t xml:space="preserve">Are there regular activities conducted or mechanisms in place to incentivise and/or assist data providers in the publication of data in machine-readable formats?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please briefly describe.</t>
    </r>
  </si>
  <si>
    <t>Select answer for Q119a</t>
  </si>
  <si>
    <t>By ‘regularly’ we mean a bi-annual or at least annual frequency for activities such as e-learning modules and materials, webinars, meetings. Incentivisation can include the promotion of good quality datasets, e.g. featuring them on the portal homepage, showcasing the publishers as best practices at data providers’ events. Assistance can be provided through formal processes (e.g. data audits), training sessions with data providers, other training and/or awareness raising activities (‘roadshows’) etc.</t>
  </si>
  <si>
    <t>119b</t>
  </si>
  <si>
    <r>
      <rPr>
        <b/>
        <sz val="11"/>
        <color theme="1"/>
        <rFont val="Calibri"/>
        <family val="2"/>
        <scheme val="minor"/>
      </rPr>
      <t xml:space="preserve">Are there regular activities conducted or mechanisms in place to incentivise and/or assist data providers in the publication of high-quality metadata?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please briefly describe.</t>
    </r>
  </si>
  <si>
    <t>Select answer for Q119b</t>
  </si>
  <si>
    <t>By ‘high-quality metadata’ we refer to metadata that provides information in plain language – accurate, current and complete, on all DCAT-AP mandatory fields as well as relevant recommended and optional DCAT-AP fields.</t>
  </si>
  <si>
    <t>4.3 DCAT-AP Compliance</t>
  </si>
  <si>
    <r>
      <rPr>
        <b/>
        <sz val="11"/>
        <color theme="1"/>
        <rFont val="Calibri"/>
        <family val="2"/>
        <scheme val="minor"/>
      </rPr>
      <t xml:space="preserve">Do you supply data providers with documentation on DCAT-AP (e.g. factsheets, materials published on the EC websites such as the JoinUp platform, or your own documentation)?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please provide examples of this documentation and the respective URLs.</t>
    </r>
  </si>
  <si>
    <t>Select answer for Q120</t>
  </si>
  <si>
    <t>See https://joinup.ec.europa.eu/</t>
  </si>
  <si>
    <r>
      <rPr>
        <b/>
        <sz val="11"/>
        <color theme="1"/>
        <rFont val="Calibri"/>
        <family val="2"/>
        <scheme val="minor"/>
      </rPr>
      <t xml:space="preserve">What is the percentage of metadata on your portal that is DCAT-AP compliant, in terms of mandatory classes? (agent, catalogue, dataset, literal, resource)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DCAT-AP is not a priority for the portal, please explain why.</t>
    </r>
  </si>
  <si>
    <t>Select answer for Q121</t>
  </si>
  <si>
    <t xml:space="preserve">For more information, please see https://joinup.ec.europa.eu/catalogue/distribution/dcat-ap-version-11 </t>
  </si>
  <si>
    <t>122a</t>
  </si>
  <si>
    <r>
      <rPr>
        <b/>
        <sz val="11"/>
        <color theme="1"/>
        <rFont val="Calibri"/>
        <family val="2"/>
        <scheme val="minor"/>
      </rPr>
      <t xml:space="preserve">What is the percentage of metadata on your portal that uses DCAT-AP recommended classes? (category, category scheme, distribution, licence document)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the use of recommended classes is not a priority for the portal, please explain why.</t>
    </r>
  </si>
  <si>
    <t>Select answer for Q122a</t>
  </si>
  <si>
    <t>122b</t>
  </si>
  <si>
    <r>
      <rPr>
        <b/>
        <sz val="11"/>
        <color theme="1"/>
        <rFont val="Calibri"/>
        <family val="2"/>
        <scheme val="minor"/>
      </rPr>
      <t xml:space="preserve">What is the percentage of metadata on your portal that uses DCAT-AP optional classes? (catalogue record, checksum, document, frequency)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the use of optional classes is not a priority for the portal, please explain why.</t>
    </r>
  </si>
  <si>
    <t>Select answer for Q122b</t>
  </si>
  <si>
    <r>
      <rPr>
        <b/>
        <sz val="11"/>
        <color theme="1"/>
        <rFont val="Calibri"/>
        <family val="2"/>
        <scheme val="minor"/>
      </rPr>
      <t xml:space="preserve">Is there a national extension of the DCAT-AP standard developed for your country?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please (1) briefly outline the reasons for this decision, and (2) what the main differences between the national variation and the EU standard are.
* If applicable, please provide the URL to the documentation of the national DCAT-AP extension.</t>
    </r>
  </si>
  <si>
    <t>Select answer for Q123</t>
  </si>
  <si>
    <t>124a</t>
  </si>
  <si>
    <t>Do you investigate the most common causes for the lack of DCAT-AP compliance?</t>
  </si>
  <si>
    <t>Select answer for Q124a</t>
  </si>
  <si>
    <t>124b</t>
  </si>
  <si>
    <r>
      <rPr>
        <b/>
        <sz val="11"/>
        <color theme="1"/>
        <rFont val="Calibri"/>
        <family val="2"/>
        <scheme val="minor"/>
      </rPr>
      <t xml:space="preserve">If yes [to Q124a], what are the main causes for the lack of DCAT-AP compliance?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Please list the most common causes and select 'see answer box'.</t>
    </r>
  </si>
  <si>
    <t>Select answer for Q124b</t>
  </si>
  <si>
    <t>125a</t>
  </si>
  <si>
    <t>What is the percentage of datasets whose metadata provides a reference to where the data can be downloaded, or its API accessed (“download-URL” in the DCAT-AP specification)?</t>
  </si>
  <si>
    <t>Select answer for Q125a</t>
  </si>
  <si>
    <t>According to the DCAT-AP definition, the ‘download URL’ property contains a URL that is a direct link to a downloadable file in a given format.</t>
  </si>
  <si>
    <t>125b</t>
  </si>
  <si>
    <t>What is the percentage of datasets whose metadata provides a reference to a web page from where the data can be accessed (“access-URL in the DCAT-AP specification)?</t>
  </si>
  <si>
    <t>Select answer for Q125b</t>
  </si>
  <si>
    <t xml:space="preserve">According to the DCAT-AP definition, the ‘access URL’ property contains a URL that gives access to a distribution of the dataset. </t>
  </si>
  <si>
    <t>4.4 Deployment quality and linked data</t>
  </si>
  <si>
    <r>
      <rPr>
        <b/>
        <sz val="11"/>
        <color theme="1"/>
        <rFont val="Calibri"/>
        <family val="2"/>
        <scheme val="minor"/>
      </rPr>
      <t xml:space="preserve">Do you use a model (such as the 5-Star Open Data or FAIR) to assess the quality of deployment of data in your country?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please briefly describe.</t>
    </r>
  </si>
  <si>
    <t>Select answer for Q126</t>
  </si>
  <si>
    <t>For more information, please visit: http://5stardata.info/en/ or https://joinup.ec.europa.eu/sites/default/files/inline-files/W3C04.pdf.</t>
  </si>
  <si>
    <r>
      <rPr>
        <b/>
        <sz val="11"/>
        <color theme="1"/>
        <rFont val="Calibri"/>
        <family val="2"/>
        <scheme val="minor"/>
      </rPr>
      <t xml:space="preserve">Do you conduct activities to promote and familiarise data providers with ways to ensure higher quality data (such as promoting the model referenced in the previous question)?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please briefly describe.</t>
    </r>
  </si>
  <si>
    <t>Select answer for Q127</t>
  </si>
  <si>
    <t>128a</t>
  </si>
  <si>
    <t xml:space="preserve">What percentage of datasets is made available under a standard open licence or an explicit custom open licence, in any data format including text documents? </t>
  </si>
  <si>
    <t>Select answer for Q128a</t>
  </si>
  <si>
    <t>128b</t>
  </si>
  <si>
    <t>Of the percentage indicated in the previous question (Q128a), what percentage of datasets is made available under a standard open licence or an explicit custom open licence, in a structured data format?</t>
  </si>
  <si>
    <t>Select answer for Q128b</t>
  </si>
  <si>
    <t>Refers to open data that is available on the web under an open licence, in a structured format (=machine-readable format that is proprietary, such as .xls; .xlsx). Please note that formats such as .pdf; .jpeg; .png, .doc(x) are not considered machine-readable formats and should hence not be counted towards this answer.</t>
  </si>
  <si>
    <t>128c</t>
  </si>
  <si>
    <t>Of the percentage indicated in the previous question (Q128b), which part is also in an open and machine-readable format?</t>
  </si>
  <si>
    <t>Select answer for Q128c</t>
  </si>
  <si>
    <t>Refers to open data that is published in an open (=non-proprietary) machine-readable format. A non-proprietary format is a format for which a user does not require a proprietary software package (such as Microsoft Office Excel) to explore. An example of an open format is the comma-separated values (CSV) format for tabular data.</t>
  </si>
  <si>
    <t>128d</t>
  </si>
  <si>
    <t>Of the percentage indicated in the previous question (Q128c), what percentage of datasets also consistely use Uniform Resource Identifiers?</t>
  </si>
  <si>
    <t>Select answer for Q128d</t>
  </si>
  <si>
    <t>Refers to open data whose comprising objects are accompanied by unique identifiers. An identifier may be the object’s name (e.g. city name ‘Luxembourg’, or ‘10717’ -- a Berlin postcode), or a word describing the object (‘population’; ‘gender’), or another arbitrary identifier such as ‘XYZ0’, an identifier that makes sense only in the context of that dataset. Choosing identifiers based on known standards should be the common practice though, to facilitate data integration and linked data.</t>
  </si>
  <si>
    <t>128e</t>
  </si>
  <si>
    <t>Of the percentage indicated in the previous question (Q128d), what percentage of datasets also links to other renowned sources to provide additional context for the users, e.g. in a linked data fashion?</t>
  </si>
  <si>
    <t>Select answer for Q128e</t>
  </si>
  <si>
    <r>
      <rPr>
        <b/>
        <sz val="11"/>
        <color theme="1"/>
        <rFont val="Calibri"/>
        <family val="2"/>
        <scheme val="minor"/>
      </rPr>
      <t xml:space="preserve">Do you monitor the improvements in terms of quality of open data deployment?
</t>
    </r>
    <r>
      <rPr>
        <b/>
        <u/>
        <sz val="11"/>
        <color theme="1"/>
        <rFont val="Calibri"/>
        <family val="2"/>
        <scheme val="minor"/>
      </rPr>
      <t>For justification:</t>
    </r>
    <r>
      <rPr>
        <b/>
        <sz val="11"/>
        <color theme="1"/>
        <rFont val="Calibri"/>
        <family val="2"/>
        <scheme val="minor"/>
      </rPr>
      <t xml:space="preserve">
</t>
    </r>
    <r>
      <rPr>
        <sz val="11"/>
        <color theme="1"/>
        <rFont val="Calibri"/>
        <family val="2"/>
        <scheme val="minor"/>
      </rPr>
      <t>* If yes, please briefly describe how.</t>
    </r>
  </si>
  <si>
    <t>Select answer for Q129</t>
  </si>
  <si>
    <t>Yes</t>
  </si>
  <si>
    <t>No</t>
  </si>
  <si>
    <t>Not Applicable</t>
  </si>
  <si>
    <t>Yes, regular consultations</t>
  </si>
  <si>
    <t>Yes, other measures</t>
  </si>
  <si>
    <t>Top-down</t>
  </si>
  <si>
    <t>Bottom-up</t>
  </si>
  <si>
    <t>Hybrid</t>
  </si>
  <si>
    <t>Yes, all initiatives</t>
  </si>
  <si>
    <t>Yes, most initiatives</t>
  </si>
  <si>
    <t>Yes, some initiatives</t>
  </si>
  <si>
    <t>All public bodies</t>
  </si>
  <si>
    <t>The majority of public bodies</t>
  </si>
  <si>
    <t>Approximately half of the public bodies</t>
  </si>
  <si>
    <t>Few public bodies</t>
  </si>
  <si>
    <t>None of the public bodies</t>
  </si>
  <si>
    <t>I don't know</t>
  </si>
  <si>
    <t>Satisfactory</t>
  </si>
  <si>
    <t>Neutral</t>
  </si>
  <si>
    <t>Unsatisfactory</t>
  </si>
  <si>
    <t>All datasets</t>
  </si>
  <si>
    <t>The majority of datasets</t>
  </si>
  <si>
    <t>Approximately half of the datasets</t>
  </si>
  <si>
    <t>Few datasets</t>
  </si>
  <si>
    <t>None of the datasets</t>
  </si>
  <si>
    <t>Increased, or already all datasets</t>
  </si>
  <si>
    <t>No change</t>
  </si>
  <si>
    <t>Decreased</t>
  </si>
  <si>
    <t>Yes, &gt;9</t>
  </si>
  <si>
    <t>Yes, 6-9</t>
  </si>
  <si>
    <t>Yes, 3-5</t>
  </si>
  <si>
    <t>Yes, 1-2</t>
  </si>
  <si>
    <t>National public bodies</t>
  </si>
  <si>
    <t>Local or regional public bodies</t>
  </si>
  <si>
    <t>Civil society/universities/non-profit</t>
  </si>
  <si>
    <t>Private sector</t>
  </si>
  <si>
    <t>A mix of the above</t>
  </si>
  <si>
    <t>Yes, there is a strong focus</t>
  </si>
  <si>
    <t>Yes, but the focus is limited</t>
  </si>
  <si>
    <t>No, no focus</t>
  </si>
  <si>
    <t>Daily</t>
  </si>
  <si>
    <t>Weekly</t>
  </si>
  <si>
    <t>Monthly</t>
  </si>
  <si>
    <t>Less frequently than monthly</t>
  </si>
  <si>
    <t>Mostly businesses</t>
  </si>
  <si>
    <t>Mostly public sector</t>
  </si>
  <si>
    <t>Mostly citizens</t>
  </si>
  <si>
    <t>A bit of everything, no clear dominant group</t>
  </si>
  <si>
    <t>Yes, entirely</t>
  </si>
  <si>
    <t>Yes, but only partially</t>
  </si>
  <si>
    <t>See answer box</t>
  </si>
  <si>
    <t>All public sector data providers</t>
  </si>
  <si>
    <t>The majority of public sector data providers</t>
  </si>
  <si>
    <t>Approximately half of the public sector data providers</t>
  </si>
  <si>
    <t>Few public sector data providers</t>
  </si>
  <si>
    <t>Yes, or all public sector data providers already publish data</t>
  </si>
  <si>
    <t>&gt;30%</t>
  </si>
  <si>
    <t>21-30%</t>
  </si>
  <si>
    <t>11-20%</t>
  </si>
  <si>
    <t>1-10%</t>
  </si>
  <si>
    <t>Quarterly</t>
  </si>
  <si>
    <t>Bi-annually</t>
  </si>
  <si>
    <t>Annually</t>
  </si>
  <si>
    <t>Less frequently</t>
  </si>
  <si>
    <t>100%</t>
  </si>
  <si>
    <t>90-99%</t>
  </si>
  <si>
    <t>70-89%</t>
  </si>
  <si>
    <t>50-69%</t>
  </si>
  <si>
    <t>30-49%</t>
  </si>
  <si>
    <t>&lt;30%</t>
  </si>
  <si>
    <t>Within one day</t>
  </si>
  <si>
    <t>Within one week</t>
  </si>
  <si>
    <t>Within one month</t>
  </si>
  <si>
    <t>Longer than one month or I don't know</t>
  </si>
  <si>
    <t>Yes, CC licences</t>
  </si>
  <si>
    <t>Yes, own licences</t>
  </si>
  <si>
    <t>&gt;90%</t>
  </si>
  <si>
    <t>71-90%</t>
  </si>
  <si>
    <t>51-70%</t>
  </si>
  <si>
    <t>31-50%</t>
  </si>
  <si>
    <t>10-30%</t>
  </si>
  <si>
    <t>&lt;10%</t>
  </si>
  <si>
    <t>Increased, or already &gt;90%</t>
  </si>
  <si>
    <t>Remained the same</t>
  </si>
  <si>
    <t>1-4</t>
  </si>
  <si>
    <t>5-10</t>
  </si>
  <si>
    <t>&gt;10</t>
  </si>
  <si>
    <t>No priority</t>
  </si>
  <si>
    <t>0%</t>
  </si>
  <si>
    <t>&lt;200.000 EUR</t>
  </si>
  <si>
    <t>200-400.000 EUR</t>
  </si>
  <si>
    <t>400-600.000 EUR</t>
  </si>
  <si>
    <t>600-800.000 EUR</t>
  </si>
  <si>
    <t>800-1.000.000 EUR</t>
  </si>
  <si>
    <t>&gt;1.000.000 EUR</t>
  </si>
  <si>
    <t>Partially</t>
  </si>
  <si>
    <t>Weight</t>
  </si>
  <si>
    <t>Description</t>
  </si>
  <si>
    <t>Dim1</t>
  </si>
  <si>
    <t>Ind1_1</t>
  </si>
  <si>
    <t>Ind1_2</t>
  </si>
  <si>
    <t>Ind1_3</t>
  </si>
  <si>
    <t>Dim2</t>
  </si>
  <si>
    <t>Ind2_1</t>
  </si>
  <si>
    <t>Ind2_2</t>
  </si>
  <si>
    <t>Ind2_3</t>
  </si>
  <si>
    <t>Ind2_3a</t>
  </si>
  <si>
    <t>Ind2_3b</t>
  </si>
  <si>
    <t>Ind2_3c</t>
  </si>
  <si>
    <t>Ind2_3d</t>
  </si>
  <si>
    <t>Dim3</t>
  </si>
  <si>
    <t>Ind3_1</t>
  </si>
  <si>
    <t>Ind3_2</t>
  </si>
  <si>
    <t>Ind3_3</t>
  </si>
  <si>
    <t>Ind3_4</t>
  </si>
  <si>
    <t>Dim4</t>
  </si>
  <si>
    <t>Ind4_1</t>
  </si>
  <si>
    <t>Ind4_2</t>
  </si>
  <si>
    <t>Ind4_3</t>
  </si>
  <si>
    <t>Ind4_4</t>
  </si>
  <si>
    <t>Total</t>
  </si>
  <si>
    <t>Unsure</t>
  </si>
  <si>
    <t>Preliminary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</si>
</sst>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R&quot;#,##0;[Red]\-&quot;R&quot;#,##0"/>
    <numFmt numFmtId="43" formatCode="_-* #,##0.00_-;\-* #,##0.00_-;_-* &quot;-&quot;??_-;_-@_-"/>
    <numFmt numFmtId="164" formatCode="_-* #,##0.0000_-;\-* #,##0.0000_-;_-* &quot;-&quot;??_-;_-@_-"/>
  </numFmts>
  <fonts count="21"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name val="Calibri"/>
      <family val="2"/>
      <scheme val="minor"/>
    </font>
    <font>
      <b/>
      <sz val="20"/>
      <color theme="0"/>
      <name val="Calibri"/>
      <family val="2"/>
      <scheme val="minor"/>
    </font>
    <font>
      <b/>
      <sz val="11"/>
      <name val="Calibri"/>
      <family val="2"/>
      <scheme val="minor"/>
    </font>
    <font>
      <b/>
      <u/>
      <sz val="11"/>
      <color theme="1"/>
      <name val="Calibri"/>
      <family val="2"/>
      <scheme val="minor"/>
    </font>
    <font>
      <b/>
      <u/>
      <sz val="11"/>
      <name val="Calibri"/>
      <family val="2"/>
      <scheme val="minor"/>
    </font>
    <font>
      <sz val="8"/>
      <name val="Calibri"/>
      <family val="2"/>
      <scheme val="minor"/>
    </font>
    <font>
      <b/>
      <i/>
      <sz val="11"/>
      <name val="Calibri"/>
      <family val="2"/>
      <scheme val="minor"/>
    </font>
    <font>
      <i/>
      <sz val="11"/>
      <name val="Calibri"/>
      <family val="2"/>
      <scheme val="minor"/>
    </font>
    <font>
      <b/>
      <sz val="10"/>
      <name val="Calibri"/>
      <family val="2"/>
      <scheme val="minor"/>
    </font>
    <font>
      <i/>
      <sz val="10"/>
      <name val="Calibri"/>
      <family val="2"/>
      <scheme val="minor"/>
    </font>
    <font>
      <sz val="10"/>
      <name val="Calibri"/>
      <family val="2"/>
      <scheme val="minor"/>
    </font>
    <font>
      <sz val="11"/>
      <color theme="0"/>
      <name val="Calibri"/>
      <family val="2"/>
      <scheme val="minor"/>
    </font>
    <font>
      <u/>
      <sz val="11"/>
      <color theme="1"/>
      <name val="Calibri"/>
      <family val="2"/>
      <scheme val="minor"/>
    </font>
    <font>
      <i/>
      <sz val="11"/>
      <color theme="0"/>
      <name val="Calibri"/>
      <family val="2"/>
      <scheme val="minor"/>
    </font>
    <font>
      <sz val="11"/>
      <color theme="9"/>
      <name val="Calibri"/>
      <family val="2"/>
      <scheme val="minor"/>
    </font>
    <font>
      <b/>
      <sz val="20"/>
      <name val="Calibri"/>
      <family val="2"/>
      <scheme val="minor"/>
    </font>
    <font>
      <b/>
      <sz val="11"/>
      <color rgb="FF000000"/>
      <name val="Calibri"/>
      <family val="2"/>
      <scheme val="minor"/>
    </font>
  </fonts>
  <fills count="17">
    <fill>
      <patternFill patternType="none"/>
    </fill>
    <fill>
      <patternFill patternType="gray125"/>
    </fill>
    <fill>
      <patternFill patternType="solid">
        <fgColor rgb="FF5A9CFF"/>
        <bgColor indexed="64"/>
      </patternFill>
    </fill>
    <fill>
      <patternFill patternType="solid">
        <fgColor theme="2" tint="-9.9978637043366805E-2"/>
        <bgColor indexed="64"/>
      </patternFill>
    </fill>
    <fill>
      <patternFill patternType="solid">
        <fgColor theme="0" tint="-4.9958800012207406E-2"/>
        <bgColor indexed="64"/>
      </patternFill>
    </fill>
    <fill>
      <patternFill patternType="solid">
        <fgColor theme="4" tint="0.79998168889431442"/>
        <bgColor indexed="64"/>
      </patternFill>
    </fill>
    <fill>
      <patternFill patternType="solid">
        <fgColor rgb="FFFF6052"/>
        <bgColor indexed="64"/>
      </patternFill>
    </fill>
    <fill>
      <patternFill patternType="solid">
        <fgColor theme="6"/>
        <bgColor indexed="64"/>
      </patternFill>
    </fill>
    <fill>
      <patternFill patternType="solid">
        <fgColor theme="2"/>
        <bgColor indexed="64"/>
      </patternFill>
    </fill>
    <fill>
      <patternFill patternType="solid">
        <fgColor rgb="FFFF9B93"/>
        <bgColor indexed="64"/>
      </patternFill>
    </fill>
    <fill>
      <patternFill patternType="solid">
        <fgColor rgb="FF002093"/>
        <bgColor indexed="64"/>
      </patternFill>
    </fill>
    <fill>
      <patternFill patternType="solid">
        <fgColor rgb="FFFFE200"/>
        <bgColor indexed="64"/>
      </patternFill>
    </fill>
    <fill>
      <patternFill patternType="solid">
        <fgColor rgb="FF4472C4"/>
        <bgColor indexed="64"/>
      </patternFill>
    </fill>
    <fill>
      <patternFill patternType="solid">
        <fgColor rgb="FFB4C6E7"/>
        <bgColor indexed="64"/>
      </patternFill>
    </fill>
    <fill>
      <patternFill patternType="solid">
        <fgColor rgb="FFFFFF00"/>
        <bgColor indexed="64"/>
      </patternFill>
    </fill>
    <fill>
      <patternFill patternType="solid">
        <fgColor rgb="FFFF00FF"/>
        <bgColor indexed="64"/>
      </patternFill>
    </fill>
    <fill>
      <patternFill patternType="solid">
        <fgColor theme="9" tint="0.39997558519241921"/>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thin">
        <color auto="1"/>
      </bottom>
      <diagonal/>
    </border>
    <border>
      <left style="medium">
        <color indexed="64"/>
      </left>
      <right/>
      <top/>
      <bottom style="thin">
        <color auto="1"/>
      </bottom>
      <diagonal/>
    </border>
    <border>
      <left style="medium">
        <color indexed="64"/>
      </left>
      <right style="medium">
        <color indexed="64"/>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thin">
        <color auto="1"/>
      </top>
      <bottom style="medium">
        <color indexed="64"/>
      </bottom>
      <diagonal/>
    </border>
    <border>
      <left/>
      <right/>
      <top style="medium">
        <color indexed="64"/>
      </top>
      <bottom/>
      <diagonal/>
    </border>
    <border>
      <left style="medium">
        <color indexed="64"/>
      </left>
      <right style="thin">
        <color auto="1"/>
      </right>
      <top/>
      <bottom style="thin">
        <color auto="1"/>
      </bottom>
      <diagonal/>
    </border>
    <border>
      <left/>
      <right style="medium">
        <color indexed="64"/>
      </right>
      <top style="medium">
        <color indexed="64"/>
      </top>
      <bottom/>
      <diagonal/>
    </border>
    <border>
      <left style="thin">
        <color auto="1"/>
      </left>
      <right style="thin">
        <color auto="1"/>
      </right>
      <top/>
      <bottom style="thin">
        <color auto="1"/>
      </bottom>
      <diagonal/>
    </border>
    <border>
      <left style="thin">
        <color auto="1"/>
      </left>
      <right style="medium">
        <color indexed="64"/>
      </right>
      <top/>
      <bottom style="thin">
        <color auto="1"/>
      </bottom>
      <diagonal/>
    </border>
    <border>
      <left/>
      <right/>
      <top/>
      <bottom style="thin">
        <color theme="1"/>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111">
    <xf numFmtId="0" fontId="0" fillId="0" borderId="0" xfId="0"/>
    <xf numFmtId="0" fontId="0" fillId="0" borderId="0" xfId="0" applyAlignment="1">
      <alignment vertical="top"/>
    </xf>
    <xf numFmtId="0" fontId="0" fillId="0" borderId="0" xfId="0" applyAlignment="1">
      <alignment vertical="top" wrapText="1"/>
    </xf>
    <xf numFmtId="0" fontId="2" fillId="2" borderId="0" xfId="0" applyFont="1" applyFill="1" applyAlignment="1">
      <alignment horizontal="left" vertical="top" wrapText="1"/>
    </xf>
    <xf numFmtId="0" fontId="4" fillId="0" borderId="0" xfId="0" applyFont="1" applyAlignment="1">
      <alignment vertical="top" wrapText="1"/>
    </xf>
    <xf numFmtId="0" fontId="0" fillId="0" borderId="0" xfId="0" applyAlignment="1">
      <alignment horizontal="left" vertical="top"/>
    </xf>
    <xf numFmtId="0" fontId="0" fillId="2" borderId="0" xfId="0" applyFill="1" applyAlignment="1">
      <alignment horizontal="left" vertical="top" wrapText="1"/>
    </xf>
    <xf numFmtId="0" fontId="0" fillId="0" borderId="0" xfId="0" applyAlignment="1">
      <alignment horizontal="left" vertical="top" wrapText="1"/>
    </xf>
    <xf numFmtId="0" fontId="0" fillId="2" borderId="0" xfId="0" applyFill="1" applyAlignment="1">
      <alignment vertical="top"/>
    </xf>
    <xf numFmtId="0" fontId="0" fillId="2" borderId="0" xfId="0" applyFill="1" applyAlignment="1">
      <alignment horizontal="left" vertical="top"/>
    </xf>
    <xf numFmtId="0" fontId="10" fillId="4" borderId="6" xfId="0" applyFont="1" applyFill="1" applyBorder="1" applyAlignment="1">
      <alignment horizontal="center" vertical="top" wrapText="1"/>
    </xf>
    <xf numFmtId="0" fontId="11" fillId="4" borderId="8" xfId="0" applyFont="1" applyFill="1" applyBorder="1" applyAlignment="1">
      <alignment horizontal="center" vertical="top" wrapText="1"/>
    </xf>
    <xf numFmtId="0" fontId="12" fillId="2" borderId="8" xfId="0" applyFont="1" applyFill="1" applyBorder="1" applyAlignment="1">
      <alignment horizontal="left" vertical="top" wrapText="1"/>
    </xf>
    <xf numFmtId="0" fontId="12" fillId="2" borderId="10" xfId="0" applyFont="1" applyFill="1" applyBorder="1" applyAlignment="1">
      <alignment horizontal="left" vertical="top" wrapText="1"/>
    </xf>
    <xf numFmtId="0" fontId="10" fillId="3" borderId="2" xfId="0" applyFont="1" applyFill="1" applyBorder="1" applyAlignment="1">
      <alignment vertical="top" wrapText="1"/>
    </xf>
    <xf numFmtId="0" fontId="10" fillId="3" borderId="3" xfId="0" applyFont="1" applyFill="1" applyBorder="1" applyAlignment="1">
      <alignment vertical="top" wrapText="1"/>
    </xf>
    <xf numFmtId="0" fontId="10" fillId="4" borderId="7" xfId="0" applyFont="1" applyFill="1" applyBorder="1" applyAlignment="1">
      <alignment horizontal="center" vertical="top" wrapText="1"/>
    </xf>
    <xf numFmtId="0" fontId="10" fillId="3" borderId="11" xfId="0" applyFont="1" applyFill="1" applyBorder="1" applyAlignment="1">
      <alignment vertical="top" wrapText="1"/>
    </xf>
    <xf numFmtId="0" fontId="11" fillId="4" borderId="12" xfId="0" applyFont="1" applyFill="1" applyBorder="1" applyAlignment="1">
      <alignment horizontal="center" vertical="top" wrapText="1"/>
    </xf>
    <xf numFmtId="0" fontId="10" fillId="3" borderId="13" xfId="0" applyFont="1" applyFill="1" applyBorder="1" applyAlignment="1">
      <alignment vertical="top" wrapText="1"/>
    </xf>
    <xf numFmtId="0" fontId="11" fillId="4" borderId="14" xfId="0" applyFont="1" applyFill="1" applyBorder="1" applyAlignment="1">
      <alignment horizontal="center" vertical="top" wrapText="1"/>
    </xf>
    <xf numFmtId="0" fontId="11" fillId="4" borderId="15" xfId="0" applyFont="1" applyFill="1" applyBorder="1" applyAlignment="1">
      <alignment horizontal="center" vertical="top" wrapText="1"/>
    </xf>
    <xf numFmtId="0" fontId="10" fillId="4" borderId="2" xfId="0" applyFont="1" applyFill="1" applyBorder="1" applyAlignment="1">
      <alignment vertical="top" wrapText="1"/>
    </xf>
    <xf numFmtId="0" fontId="10" fillId="4" borderId="3" xfId="0" applyFont="1" applyFill="1" applyBorder="1" applyAlignment="1">
      <alignment vertical="top" wrapText="1"/>
    </xf>
    <xf numFmtId="0" fontId="10" fillId="4" borderId="4" xfId="0" applyFont="1" applyFill="1" applyBorder="1" applyAlignment="1">
      <alignment vertical="top" wrapText="1"/>
    </xf>
    <xf numFmtId="0" fontId="10" fillId="4" borderId="3" xfId="0" applyFont="1" applyFill="1" applyBorder="1" applyAlignment="1">
      <alignment horizontal="center" vertical="top" wrapText="1"/>
    </xf>
    <xf numFmtId="0" fontId="12" fillId="2" borderId="9" xfId="0" applyFont="1" applyFill="1" applyBorder="1" applyAlignment="1">
      <alignment horizontal="left" vertical="top" wrapText="1"/>
    </xf>
    <xf numFmtId="0" fontId="11" fillId="0" borderId="0" xfId="0" applyFont="1" applyAlignment="1">
      <alignment vertical="top" wrapText="1"/>
    </xf>
    <xf numFmtId="0" fontId="6" fillId="2" borderId="9" xfId="0" applyFont="1" applyFill="1" applyBorder="1" applyAlignment="1">
      <alignment horizontal="left" vertical="top" wrapText="1"/>
    </xf>
    <xf numFmtId="0" fontId="5" fillId="6" borderId="0" xfId="0" applyFont="1" applyFill="1" applyAlignment="1">
      <alignment horizontal="left" vertical="top" wrapText="1"/>
    </xf>
    <xf numFmtId="0" fontId="2" fillId="6" borderId="0" xfId="0" applyFont="1" applyFill="1" applyAlignment="1">
      <alignment horizontal="left" vertical="top" wrapText="1"/>
    </xf>
    <xf numFmtId="0" fontId="0" fillId="6" borderId="0" xfId="0" applyFill="1" applyAlignment="1">
      <alignment horizontal="left" vertical="top" wrapText="1"/>
    </xf>
    <xf numFmtId="0" fontId="0" fillId="6" borderId="0" xfId="0" applyFill="1" applyAlignment="1">
      <alignment horizontal="left" vertical="top"/>
    </xf>
    <xf numFmtId="0" fontId="0" fillId="6" borderId="0" xfId="0" applyFill="1" applyAlignment="1">
      <alignment vertical="top"/>
    </xf>
    <xf numFmtId="0" fontId="0" fillId="6" borderId="0" xfId="0" applyFill="1"/>
    <xf numFmtId="0" fontId="3" fillId="0" borderId="0" xfId="0" applyFont="1" applyAlignment="1">
      <alignment horizontal="center" vertical="top"/>
    </xf>
    <xf numFmtId="0" fontId="3" fillId="0" borderId="0" xfId="0" applyFont="1" applyAlignment="1">
      <alignment horizontal="center"/>
    </xf>
    <xf numFmtId="0" fontId="3" fillId="0" borderId="0" xfId="0" applyFont="1" applyAlignment="1">
      <alignment horizontal="center" vertical="top" wrapText="1"/>
    </xf>
    <xf numFmtId="0" fontId="17" fillId="7" borderId="9" xfId="0" applyFont="1" applyFill="1" applyBorder="1" applyAlignment="1">
      <alignment vertical="top" wrapText="1"/>
    </xf>
    <xf numFmtId="0" fontId="2" fillId="9" borderId="0" xfId="0" applyFont="1" applyFill="1" applyAlignment="1">
      <alignment horizontal="left" vertical="top" wrapText="1"/>
    </xf>
    <xf numFmtId="0" fontId="0" fillId="9" borderId="0" xfId="0" applyFill="1" applyAlignment="1">
      <alignment horizontal="left" vertical="top" wrapText="1"/>
    </xf>
    <xf numFmtId="0" fontId="0" fillId="9" borderId="0" xfId="0" applyFill="1" applyAlignment="1">
      <alignment horizontal="left" vertical="top"/>
    </xf>
    <xf numFmtId="0" fontId="0" fillId="9" borderId="0" xfId="0" applyFill="1" applyAlignment="1">
      <alignment vertical="top"/>
    </xf>
    <xf numFmtId="0" fontId="0" fillId="9" borderId="0" xfId="0" applyFill="1"/>
    <xf numFmtId="0" fontId="5" fillId="10" borderId="0" xfId="0" applyFont="1" applyFill="1" applyAlignment="1">
      <alignment horizontal="left" vertical="top" wrapText="1"/>
    </xf>
    <xf numFmtId="0" fontId="0" fillId="10" borderId="0" xfId="0" applyFill="1" applyAlignment="1">
      <alignment horizontal="left" vertical="top"/>
    </xf>
    <xf numFmtId="0" fontId="0" fillId="10" borderId="0" xfId="0" applyFill="1" applyAlignment="1">
      <alignment horizontal="left" vertical="top" wrapText="1"/>
    </xf>
    <xf numFmtId="0" fontId="0" fillId="10" borderId="0" xfId="0" applyFill="1" applyAlignment="1">
      <alignment vertical="top"/>
    </xf>
    <xf numFmtId="0" fontId="0" fillId="10" borderId="0" xfId="0" applyFill="1"/>
    <xf numFmtId="0" fontId="2" fillId="10" borderId="0" xfId="0" applyFont="1" applyFill="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lignment horizontal="center" vertical="center" wrapText="1"/>
    </xf>
    <xf numFmtId="0" fontId="10" fillId="3" borderId="5" xfId="0" applyFont="1" applyFill="1" applyBorder="1" applyAlignment="1">
      <alignment horizontal="center" vertical="center" wrapText="1"/>
    </xf>
    <xf numFmtId="0" fontId="10" fillId="3" borderId="6" xfId="0" applyFont="1" applyFill="1" applyBorder="1" applyAlignment="1">
      <alignment horizontal="center" vertical="center" wrapText="1"/>
    </xf>
    <xf numFmtId="0" fontId="19" fillId="11" borderId="0" xfId="0" applyFont="1" applyFill="1" applyAlignment="1">
      <alignment horizontal="left" vertical="top" wrapText="1"/>
    </xf>
    <xf numFmtId="0" fontId="0" fillId="11" borderId="0" xfId="0" applyFill="1" applyAlignment="1">
      <alignment horizontal="left" vertical="top"/>
    </xf>
    <xf numFmtId="0" fontId="0" fillId="11" borderId="0" xfId="0" applyFill="1" applyAlignment="1">
      <alignment horizontal="left" vertical="top" wrapText="1"/>
    </xf>
    <xf numFmtId="0" fontId="0" fillId="11" borderId="0" xfId="0" applyFill="1" applyAlignment="1">
      <alignment vertical="top"/>
    </xf>
    <xf numFmtId="0" fontId="0" fillId="11" borderId="0" xfId="0" applyFill="1"/>
    <xf numFmtId="0" fontId="20" fillId="11" borderId="0" xfId="0" applyFont="1" applyFill="1" applyAlignment="1">
      <alignment horizontal="left" vertical="top" wrapText="1"/>
    </xf>
    <xf numFmtId="0" fontId="3" fillId="0" borderId="16" xfId="0" applyFont="1" applyBorder="1" applyAlignment="1">
      <alignment horizontal="center" vertical="top"/>
    </xf>
    <xf numFmtId="0" fontId="3" fillId="0" borderId="16" xfId="0" applyFont="1" applyBorder="1" applyAlignment="1">
      <alignment horizontal="center" vertical="top" wrapText="1"/>
    </xf>
    <xf numFmtId="0" fontId="3" fillId="0" borderId="16" xfId="0" applyFont="1" applyBorder="1" applyAlignment="1">
      <alignment horizontal="center"/>
    </xf>
    <xf numFmtId="0" fontId="0" fillId="0" borderId="0" xfId="0" applyAlignment="1">
      <alignment horizontal="center"/>
    </xf>
    <xf numFmtId="49" fontId="4" fillId="0" borderId="0" xfId="0" applyNumberFormat="1" applyFont="1" applyAlignment="1">
      <alignment vertical="top" wrapText="1"/>
    </xf>
    <xf numFmtId="0" fontId="5" fillId="2" borderId="0" xfId="0" applyFont="1" applyFill="1" applyAlignment="1">
      <alignment vertical="top" wrapText="1"/>
    </xf>
    <xf numFmtId="164" fontId="0" fillId="0" borderId="0" xfId="2" applyNumberFormat="1" applyFont="1"/>
    <xf numFmtId="49" fontId="4" fillId="0" borderId="0" xfId="0" applyNumberFormat="1" applyFont="1" applyAlignment="1">
      <alignment horizontal="left" vertical="top" wrapText="1"/>
    </xf>
    <xf numFmtId="0" fontId="3" fillId="0" borderId="0" xfId="0" applyFont="1" applyAlignment="1">
      <alignment horizontal="left" vertical="top"/>
    </xf>
    <xf numFmtId="0" fontId="5" fillId="2" borderId="0" xfId="0" applyFont="1" applyFill="1" applyAlignment="1">
      <alignment horizontal="left" vertical="top" wrapText="1"/>
    </xf>
    <xf numFmtId="0" fontId="2" fillId="2" borderId="0" xfId="0" applyFont="1" applyFill="1" applyAlignment="1">
      <alignment horizontal="left" vertical="top"/>
    </xf>
    <xf numFmtId="0" fontId="3" fillId="0" borderId="16" xfId="0" applyFont="1" applyBorder="1" applyAlignment="1">
      <alignment horizontal="left" vertical="top"/>
    </xf>
    <xf numFmtId="0" fontId="5" fillId="6" borderId="0" xfId="0" applyFont="1" applyFill="1" applyAlignment="1">
      <alignment horizontal="left" vertical="top"/>
    </xf>
    <xf numFmtId="0" fontId="2" fillId="6" borderId="0" xfId="0" applyFont="1" applyFill="1" applyAlignment="1">
      <alignment horizontal="left" vertical="top"/>
    </xf>
    <xf numFmtId="0" fontId="2" fillId="9" borderId="0" xfId="0" applyFont="1" applyFill="1" applyAlignment="1">
      <alignment horizontal="left" vertical="top"/>
    </xf>
    <xf numFmtId="0" fontId="5" fillId="10" borderId="0" xfId="0" applyFont="1" applyFill="1" applyAlignment="1">
      <alignment horizontal="left" vertical="top"/>
    </xf>
    <xf numFmtId="0" fontId="2" fillId="10" borderId="0" xfId="0" applyFont="1" applyFill="1" applyAlignment="1">
      <alignment horizontal="left" vertical="top"/>
    </xf>
    <xf numFmtId="0" fontId="19" fillId="11" borderId="0" xfId="0" applyFont="1" applyFill="1" applyAlignment="1">
      <alignment horizontal="left" vertical="top"/>
    </xf>
    <xf numFmtId="0" fontId="3" fillId="11" borderId="0" xfId="0" applyFont="1" applyFill="1" applyAlignment="1">
      <alignment horizontal="left" vertical="top"/>
    </xf>
    <xf numFmtId="0" fontId="13" fillId="0" borderId="0" xfId="0" applyFont="1" applyAlignment="1">
      <alignment vertical="top" wrapText="1"/>
    </xf>
    <xf numFmtId="0" fontId="13" fillId="0" borderId="0" xfId="0" applyFont="1" applyAlignment="1" applyProtection="1">
      <alignment horizontal="left" vertical="top" wrapText="1"/>
      <protection locked="0"/>
    </xf>
    <xf numFmtId="0" fontId="3" fillId="0" borderId="0" xfId="0" applyFont="1" applyAlignment="1">
      <alignment vertical="top" wrapText="1"/>
    </xf>
    <xf numFmtId="0" fontId="5" fillId="12" borderId="0" xfId="0" applyFont="1" applyFill="1" applyAlignment="1">
      <alignment horizontal="left" vertical="top" wrapText="1"/>
    </xf>
    <xf numFmtId="0" fontId="3" fillId="12" borderId="0" xfId="0" applyFont="1" applyFill="1" applyAlignment="1">
      <alignment horizontal="center" vertical="top"/>
    </xf>
    <xf numFmtId="0" fontId="3" fillId="12" borderId="0" xfId="0" applyFont="1" applyFill="1" applyAlignment="1">
      <alignment horizontal="center" vertical="top" wrapText="1"/>
    </xf>
    <xf numFmtId="0" fontId="3" fillId="12" borderId="0" xfId="0" applyFont="1" applyFill="1" applyAlignment="1">
      <alignment horizontal="left" vertical="top"/>
    </xf>
    <xf numFmtId="0" fontId="20" fillId="13" borderId="0" xfId="0" applyFont="1" applyFill="1" applyAlignment="1">
      <alignment horizontal="left" vertical="top" wrapText="1"/>
    </xf>
    <xf numFmtId="0" fontId="3" fillId="13" borderId="0" xfId="0" applyFont="1" applyFill="1" applyAlignment="1">
      <alignment horizontal="center" vertical="top"/>
    </xf>
    <xf numFmtId="0" fontId="0" fillId="13" borderId="0" xfId="0" applyFill="1" applyAlignment="1">
      <alignment horizontal="left" vertical="top" wrapText="1"/>
    </xf>
    <xf numFmtId="0" fontId="3" fillId="13" borderId="0" xfId="0" applyFont="1" applyFill="1" applyAlignment="1">
      <alignment horizontal="left" vertical="top"/>
    </xf>
    <xf numFmtId="6" fontId="0" fillId="0" borderId="0" xfId="0" applyNumberFormat="1" applyAlignment="1">
      <alignment horizontal="left" vertical="top"/>
    </xf>
    <xf numFmtId="0" fontId="0" fillId="0" borderId="0" xfId="0" applyAlignment="1" applyProtection="1">
      <alignment horizontal="left" vertical="top"/>
      <protection locked="0"/>
    </xf>
    <xf numFmtId="0" fontId="0" fillId="0" borderId="0" xfId="0" applyAlignment="1" applyProtection="1">
      <alignment horizontal="left" vertical="top" wrapText="1"/>
      <protection locked="0"/>
    </xf>
    <xf numFmtId="0" fontId="0" fillId="0" borderId="9" xfId="0" applyBorder="1" applyAlignment="1" applyProtection="1">
      <alignment horizontal="left" vertical="top" wrapText="1"/>
      <protection locked="0"/>
    </xf>
    <xf numFmtId="1" fontId="14" fillId="5" borderId="8" xfId="1" applyNumberFormat="1" applyFont="1" applyFill="1" applyBorder="1" applyAlignment="1" applyProtection="1">
      <alignment horizontal="center" vertical="top" wrapText="1"/>
      <protection locked="0"/>
    </xf>
    <xf numFmtId="0" fontId="15" fillId="7" borderId="9" xfId="0" applyFont="1" applyFill="1" applyBorder="1" applyAlignment="1">
      <alignment horizontal="center" vertical="top" wrapText="1"/>
    </xf>
    <xf numFmtId="0" fontId="0" fillId="0" borderId="0" xfId="0" applyAlignment="1" applyProtection="1">
      <alignment vertical="top" wrapText="1"/>
      <protection locked="0"/>
    </xf>
    <xf numFmtId="0" fontId="6" fillId="8" borderId="9" xfId="0" applyFont="1" applyFill="1" applyBorder="1" applyAlignment="1">
      <alignment horizontal="left" vertical="top" wrapText="1"/>
    </xf>
    <xf numFmtId="0" fontId="4" fillId="8" borderId="9" xfId="0" applyFont="1" applyFill="1" applyBorder="1" applyAlignment="1" applyProtection="1">
      <alignment horizontal="left" vertical="top" wrapText="1"/>
      <protection locked="0"/>
    </xf>
    <xf numFmtId="6" fontId="0" fillId="13" borderId="0" xfId="0" applyNumberFormat="1" applyFill="1" applyAlignment="1">
      <alignment horizontal="center" vertical="top"/>
    </xf>
    <xf numFmtId="0" fontId="3" fillId="15" borderId="0" xfId="0" applyFont="1" applyFill="1" applyAlignment="1">
      <alignment horizontal="left" vertical="top"/>
    </xf>
    <xf numFmtId="0" fontId="3" fillId="14" borderId="0" xfId="0" applyFont="1" applyFill="1" applyAlignment="1">
      <alignment horizontal="left" vertical="top"/>
    </xf>
    <xf numFmtId="0" fontId="3" fillId="16" borderId="0" xfId="0" applyFont="1" applyFill="1" applyAlignment="1">
      <alignment horizontal="left" vertical="top"/>
    </xf>
    <xf numFmtId="0" fontId="3" fillId="15" borderId="0" xfId="0" applyFont="1" applyFill="1" applyAlignment="1">
      <alignment horizontal="right"/>
    </xf>
    <xf numFmtId="0" fontId="3" fillId="14" borderId="0" xfId="0" applyFont="1" applyFill="1" applyAlignment="1">
      <alignment horizontal="right"/>
    </xf>
    <xf numFmtId="0" fontId="3" fillId="16" borderId="0" xfId="0" applyFont="1" applyFill="1" applyAlignment="1">
      <alignment horizontal="right" wrapText="1"/>
    </xf>
    <xf numFmtId="0" fontId="3" fillId="13" borderId="0" xfId="0" applyFont="1" applyFill="1" applyAlignment="1">
      <alignment horizontal="left" vertical="top" wrapText="1"/>
    </xf>
    <xf numFmtId="0" fontId="0" fillId="13" borderId="0" xfId="0" applyFill="1" applyAlignment="1">
      <alignment horizontal="left" vertical="top"/>
    </xf>
    <xf numFmtId="0" fontId="0" fillId="13" borderId="0" xfId="0" applyFill="1" applyAlignment="1">
      <alignment horizontal="center" vertical="top"/>
    </xf>
    <xf numFmtId="0" fontId="4" fillId="0" borderId="0" xfId="0" applyFont="1" applyAlignment="1">
      <alignment horizontal="left" vertical="top" wrapText="1"/>
    </xf>
    <xf numFmtId="0" fontId="0" fillId="0" borderId="0" xfId="0" applyAlignment="1">
      <alignment horizontal="left" vertical="top" wrapText="1"/>
    </xf>
  </cellXfs>
  <cellStyles count="3">
    <cellStyle name="Comma" xfId="2" builtinId="3"/>
    <cellStyle name="Normal" xfId="0" builtinId="0"/>
    <cellStyle name="Percent" xfId="1" builtinId="5"/>
  </cellStyles>
  <dxfs count="463">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58800012207406E-2"/>
        </patternFill>
      </fill>
      <border>
        <left style="thin">
          <color auto="1"/>
        </left>
        <right style="thin">
          <color auto="1"/>
        </right>
        <top style="thin">
          <color auto="1"/>
        </top>
        <bottom style="thin">
          <color auto="1"/>
        </bottom>
      </border>
    </dxf>
    <dxf>
      <font>
        <color rgb="FF9C0006"/>
      </font>
      <fill>
        <patternFill>
          <bgColor rgb="FFFFC7CE"/>
        </patternFill>
      </fill>
    </dxf>
    <dxf>
      <fill>
        <patternFill>
          <bgColor theme="0" tint="-4.9958800012207406E-2"/>
        </patternFill>
      </fill>
      <border>
        <left style="thin">
          <color auto="1"/>
        </left>
        <right style="thin">
          <color auto="1"/>
        </right>
        <top style="thin">
          <color auto="1"/>
        </top>
        <bottom style="thin">
          <color auto="1"/>
        </bottom>
      </border>
    </dxf>
    <dxf>
      <fill>
        <patternFill>
          <bgColor theme="0" tint="-4.9958800012207406E-2"/>
        </patternFill>
      </fill>
      <border>
        <left style="thin">
          <color auto="1"/>
        </left>
        <right style="thin">
          <color auto="1"/>
        </right>
        <top style="thin">
          <color auto="1"/>
        </top>
        <bottom style="thin">
          <color auto="1"/>
        </bottom>
      </border>
    </dxf>
    <dxf>
      <fill>
        <patternFill>
          <bgColor theme="0" tint="-4.9958800012207406E-2"/>
        </patternFill>
      </fill>
      <border>
        <left style="thin">
          <color auto="1"/>
        </left>
        <right style="thin">
          <color auto="1"/>
        </right>
        <top style="thin">
          <color auto="1"/>
        </top>
        <bottom style="thin">
          <color auto="1"/>
        </bottom>
      </border>
    </dxf>
    <dxf>
      <fill>
        <patternFill>
          <bgColor theme="0" tint="-4.9989318521683403E-2"/>
        </patternFill>
      </fill>
    </dxf>
    <dxf>
      <fill>
        <patternFill>
          <bgColor theme="0" tint="-4.9958800012207406E-2"/>
        </patternFill>
      </fill>
      <border>
        <left style="thin">
          <color auto="1"/>
        </left>
        <right style="thin">
          <color auto="1"/>
        </right>
        <top style="thin">
          <color auto="1"/>
        </top>
        <bottom style="thin">
          <color auto="1"/>
        </bottom>
      </border>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theme="0" tint="-4.9958800012207406E-2"/>
        </patternFill>
      </fill>
      <border>
        <left style="thin">
          <color auto="1"/>
        </left>
        <right style="thin">
          <color auto="1"/>
        </right>
        <top style="thin">
          <color auto="1"/>
        </top>
        <bottom style="thin">
          <color auto="1"/>
        </bottom>
      </border>
    </dxf>
    <dxf>
      <font>
        <color rgb="FF9C0006"/>
      </font>
      <fill>
        <patternFill>
          <bgColor rgb="FFFFC7CE"/>
        </patternFill>
      </fill>
    </dxf>
    <dxf>
      <fill>
        <patternFill>
          <bgColor theme="0" tint="-4.9958800012207406E-2"/>
        </patternFill>
      </fill>
      <border>
        <left style="thin">
          <color auto="1"/>
        </left>
        <right style="thin">
          <color auto="1"/>
        </right>
        <top style="thin">
          <color auto="1"/>
        </top>
        <bottom style="thin">
          <color auto="1"/>
        </bottom>
      </border>
    </dxf>
    <dxf>
      <font>
        <color rgb="FF9C0006"/>
      </font>
      <fill>
        <patternFill>
          <bgColor rgb="FFFFC7CE"/>
        </patternFill>
      </fill>
    </dxf>
    <dxf>
      <fill>
        <patternFill>
          <bgColor theme="0" tint="-4.9958800012207406E-2"/>
        </patternFill>
      </fill>
      <border>
        <left style="thin">
          <color auto="1"/>
        </left>
        <right style="thin">
          <color auto="1"/>
        </right>
        <top style="thin">
          <color auto="1"/>
        </top>
        <bottom style="thin">
          <color auto="1"/>
        </bottom>
      </border>
    </dxf>
    <dxf>
      <font>
        <color rgb="FF9C0006"/>
      </font>
      <fill>
        <patternFill>
          <bgColor rgb="FFFFC7CE"/>
        </patternFill>
      </fill>
    </dxf>
    <dxf>
      <fill>
        <patternFill>
          <bgColor theme="0" tint="-4.9958800012207406E-2"/>
        </patternFill>
      </fill>
      <border>
        <left style="thin">
          <color auto="1"/>
        </left>
        <right style="thin">
          <color auto="1"/>
        </right>
        <top style="thin">
          <color auto="1"/>
        </top>
        <bottom style="thin">
          <color auto="1"/>
        </bottom>
      </border>
    </dxf>
    <dxf>
      <font>
        <color rgb="FF9C0006"/>
      </font>
      <fill>
        <patternFill>
          <bgColor rgb="FFFFC7CE"/>
        </patternFill>
      </fill>
    </dxf>
    <dxf>
      <fill>
        <patternFill>
          <bgColor theme="0" tint="-4.9958800012207406E-2"/>
        </patternFill>
      </fill>
      <border>
        <left style="thin">
          <color auto="1"/>
        </left>
        <right style="thin">
          <color auto="1"/>
        </right>
        <top style="thin">
          <color auto="1"/>
        </top>
        <bottom style="thin">
          <color auto="1"/>
        </bottom>
      </border>
    </dxf>
    <dxf>
      <font>
        <color rgb="FF9C0006"/>
      </font>
      <fill>
        <patternFill>
          <bgColor rgb="FFFFC7CE"/>
        </patternFill>
      </fill>
    </dxf>
    <dxf>
      <fill>
        <patternFill>
          <bgColor theme="0" tint="-4.9958800012207406E-2"/>
        </patternFill>
      </fill>
      <border>
        <left style="thin">
          <color auto="1"/>
        </left>
        <right style="thin">
          <color auto="1"/>
        </right>
        <top style="thin">
          <color auto="1"/>
        </top>
        <bottom style="thin">
          <color auto="1"/>
        </bottom>
      </border>
    </dxf>
    <dxf>
      <font>
        <color rgb="FF9C0006"/>
      </font>
      <fill>
        <patternFill>
          <bgColor rgb="FFFFC7CE"/>
        </patternFill>
      </fill>
    </dxf>
    <dxf>
      <fill>
        <patternFill>
          <bgColor theme="0" tint="-4.9958800012207406E-2"/>
        </patternFill>
      </fill>
      <border>
        <left style="thin">
          <color auto="1"/>
        </left>
        <right style="thin">
          <color auto="1"/>
        </right>
        <top style="thin">
          <color auto="1"/>
        </top>
        <bottom style="thin">
          <color auto="1"/>
        </bottom>
      </border>
    </dxf>
    <dxf>
      <font>
        <color rgb="FF9C0006"/>
      </font>
      <fill>
        <patternFill>
          <bgColor rgb="FFFFC7CE"/>
        </patternFill>
      </fill>
    </dxf>
    <dxf>
      <fill>
        <patternFill>
          <bgColor theme="0" tint="-4.9958800012207406E-2"/>
        </patternFill>
      </fill>
      <border>
        <left style="thin">
          <color auto="1"/>
        </left>
        <right style="thin">
          <color auto="1"/>
        </right>
        <top style="thin">
          <color auto="1"/>
        </top>
        <bottom style="thin">
          <color auto="1"/>
        </bottom>
      </border>
    </dxf>
    <dxf>
      <font>
        <color rgb="FF9C0006"/>
      </font>
      <fill>
        <patternFill>
          <bgColor rgb="FFFFC7CE"/>
        </patternFill>
      </fill>
    </dxf>
    <dxf>
      <fill>
        <patternFill>
          <bgColor theme="0" tint="-4.9958800012207406E-2"/>
        </patternFill>
      </fill>
      <border>
        <left style="thin">
          <color auto="1"/>
        </left>
        <right style="thin">
          <color auto="1"/>
        </right>
        <top style="thin">
          <color auto="1"/>
        </top>
        <bottom style="thin">
          <color auto="1"/>
        </bottom>
      </border>
    </dxf>
    <dxf>
      <font>
        <color rgb="FF9C0006"/>
      </font>
      <fill>
        <patternFill>
          <bgColor rgb="FFFFC7CE"/>
        </patternFill>
      </fill>
    </dxf>
    <dxf>
      <fill>
        <patternFill>
          <bgColor theme="0" tint="-4.9958800012207406E-2"/>
        </patternFill>
      </fill>
      <border>
        <left style="thin">
          <color auto="1"/>
        </left>
        <right style="thin">
          <color auto="1"/>
        </right>
        <top style="thin">
          <color auto="1"/>
        </top>
        <bottom style="thin">
          <color auto="1"/>
        </bottom>
      </border>
    </dxf>
    <dxf>
      <font>
        <color rgb="FF9C0006"/>
      </font>
      <fill>
        <patternFill>
          <bgColor rgb="FFFFC7CE"/>
        </patternFill>
      </fill>
    </dxf>
    <dxf>
      <fill>
        <patternFill>
          <bgColor theme="0" tint="-4.9958800012207406E-2"/>
        </patternFill>
      </fill>
      <border>
        <left style="thin">
          <color auto="1"/>
        </left>
        <right style="thin">
          <color auto="1"/>
        </right>
        <top style="thin">
          <color auto="1"/>
        </top>
        <bottom style="thin">
          <color auto="1"/>
        </bottom>
      </border>
    </dxf>
    <dxf>
      <font>
        <color rgb="FF9C0006"/>
      </font>
      <fill>
        <patternFill>
          <bgColor rgb="FFFFC7CE"/>
        </patternFill>
      </fill>
    </dxf>
    <dxf>
      <fill>
        <patternFill>
          <bgColor theme="0" tint="-4.9958800012207406E-2"/>
        </patternFill>
      </fill>
      <border>
        <left style="thin">
          <color auto="1"/>
        </left>
        <right style="thin">
          <color auto="1"/>
        </right>
        <top style="thin">
          <color auto="1"/>
        </top>
        <bottom style="thin">
          <color auto="1"/>
        </bottom>
      </border>
    </dxf>
    <dxf>
      <font>
        <color rgb="FF9C0006"/>
      </font>
      <fill>
        <patternFill>
          <bgColor rgb="FFFFC7CE"/>
        </patternFill>
      </fill>
    </dxf>
    <dxf>
      <fill>
        <patternFill>
          <bgColor theme="0" tint="-4.9958800012207406E-2"/>
        </patternFill>
      </fill>
      <border>
        <left style="thin">
          <color auto="1"/>
        </left>
        <right style="thin">
          <color auto="1"/>
        </right>
        <top style="thin">
          <color auto="1"/>
        </top>
        <bottom style="thin">
          <color auto="1"/>
        </bottom>
      </border>
    </dxf>
    <dxf>
      <font>
        <color rgb="FF9C0006"/>
      </font>
      <fill>
        <patternFill>
          <bgColor rgb="FFFFC7CE"/>
        </patternFill>
      </fill>
    </dxf>
    <dxf>
      <fill>
        <patternFill>
          <bgColor theme="0" tint="-4.9958800012207406E-2"/>
        </patternFill>
      </fill>
      <border>
        <left style="thin">
          <color auto="1"/>
        </left>
        <right style="thin">
          <color auto="1"/>
        </right>
        <top style="thin">
          <color auto="1"/>
        </top>
        <bottom style="thin">
          <color auto="1"/>
        </bottom>
      </border>
    </dxf>
    <dxf>
      <font>
        <color rgb="FF9C0006"/>
      </font>
      <fill>
        <patternFill>
          <bgColor rgb="FFFFC7CE"/>
        </patternFill>
      </fill>
    </dxf>
    <dxf>
      <fill>
        <patternFill>
          <bgColor theme="0" tint="-4.9958800012207406E-2"/>
        </patternFill>
      </fill>
      <border>
        <left style="thin">
          <color auto="1"/>
        </left>
        <right style="thin">
          <color auto="1"/>
        </right>
        <top style="thin">
          <color auto="1"/>
        </top>
        <bottom style="thin">
          <color auto="1"/>
        </bottom>
      </border>
    </dxf>
    <dxf>
      <font>
        <color rgb="FF9C0006"/>
      </font>
      <fill>
        <patternFill>
          <bgColor rgb="FFFFC7CE"/>
        </patternFill>
      </fill>
    </dxf>
    <dxf>
      <fill>
        <patternFill>
          <bgColor theme="0" tint="-4.9958800012207406E-2"/>
        </patternFill>
      </fill>
      <border>
        <left style="thin">
          <color auto="1"/>
        </left>
        <right style="thin">
          <color auto="1"/>
        </right>
        <top style="thin">
          <color auto="1"/>
        </top>
        <bottom style="thin">
          <color auto="1"/>
        </bottom>
      </border>
    </dxf>
    <dxf>
      <font>
        <color rgb="FF9C0006"/>
      </font>
      <fill>
        <patternFill>
          <bgColor rgb="FFFFC7CE"/>
        </patternFill>
      </fill>
    </dxf>
    <dxf>
      <fill>
        <patternFill>
          <bgColor theme="0" tint="-4.9958800012207406E-2"/>
        </patternFill>
      </fill>
      <border>
        <left style="thin">
          <color auto="1"/>
        </left>
        <right style="thin">
          <color auto="1"/>
        </right>
        <top style="thin">
          <color auto="1"/>
        </top>
        <bottom style="thin">
          <color auto="1"/>
        </bottom>
      </border>
    </dxf>
    <dxf>
      <fill>
        <patternFill>
          <bgColor theme="0" tint="-4.9958800012207406E-2"/>
        </patternFill>
      </fill>
      <border>
        <left style="thin">
          <color auto="1"/>
        </left>
        <right style="thin">
          <color auto="1"/>
        </right>
        <top style="thin">
          <color auto="1"/>
        </top>
        <bottom style="thin">
          <color auto="1"/>
        </bottom>
      </border>
    </dxf>
    <dxf>
      <fill>
        <patternFill>
          <bgColor theme="0" tint="-4.9958800012207406E-2"/>
        </patternFill>
      </fill>
      <border>
        <left style="thin">
          <color auto="1"/>
        </left>
        <right style="thin">
          <color auto="1"/>
        </right>
        <top style="thin">
          <color auto="1"/>
        </top>
        <bottom style="thin">
          <color auto="1"/>
        </bottom>
      </border>
    </dxf>
    <dxf>
      <fill>
        <patternFill>
          <bgColor theme="0" tint="-4.9958800012207406E-2"/>
        </patternFill>
      </fill>
      <border>
        <left style="thin">
          <color auto="1"/>
        </left>
        <right style="thin">
          <color auto="1"/>
        </right>
        <top style="thin">
          <color auto="1"/>
        </top>
        <bottom style="thin">
          <color auto="1"/>
        </bottom>
      </border>
    </dxf>
    <dxf>
      <fill>
        <patternFill>
          <bgColor theme="0" tint="-4.9958800012207406E-2"/>
        </patternFill>
      </fill>
      <border>
        <left style="thin">
          <color auto="1"/>
        </left>
        <right style="thin">
          <color auto="1"/>
        </right>
        <top style="thin">
          <color auto="1"/>
        </top>
        <bottom style="thin">
          <color auto="1"/>
        </bottom>
      </border>
    </dxf>
    <dxf>
      <fill>
        <patternFill>
          <bgColor theme="0" tint="-4.9958800012207406E-2"/>
        </patternFill>
      </fill>
      <border>
        <left style="thin">
          <color auto="1"/>
        </left>
        <right style="thin">
          <color auto="1"/>
        </right>
        <top style="thin">
          <color auto="1"/>
        </top>
        <bottom style="thin">
          <color auto="1"/>
        </bottom>
      </border>
    </dxf>
    <dxf>
      <fill>
        <patternFill>
          <bgColor theme="0" tint="-4.9958800012207406E-2"/>
        </patternFill>
      </fill>
      <border>
        <left style="thin">
          <color auto="1"/>
        </left>
        <right style="thin">
          <color auto="1"/>
        </right>
        <top style="thin">
          <color auto="1"/>
        </top>
        <bottom style="thin">
          <color auto="1"/>
        </bottom>
      </border>
    </dxf>
    <dxf>
      <fill>
        <patternFill>
          <bgColor theme="0" tint="-4.9958800012207406E-2"/>
        </patternFill>
      </fill>
      <border>
        <left style="thin">
          <color auto="1"/>
        </left>
        <right style="thin">
          <color auto="1"/>
        </right>
        <top style="thin">
          <color auto="1"/>
        </top>
        <bottom style="thin">
          <color auto="1"/>
        </bottom>
      </border>
    </dxf>
    <dxf>
      <fill>
        <patternFill>
          <bgColor theme="0" tint="-4.9958800012207406E-2"/>
        </patternFill>
      </fill>
      <border>
        <left style="thin">
          <color auto="1"/>
        </left>
        <right style="thin">
          <color auto="1"/>
        </right>
        <top style="thin">
          <color auto="1"/>
        </top>
        <bottom style="thin">
          <color auto="1"/>
        </bottom>
      </border>
    </dxf>
    <dxf>
      <fill>
        <patternFill>
          <bgColor theme="0" tint="-4.9958800012207406E-2"/>
        </patternFill>
      </fill>
      <border>
        <left style="thin">
          <color auto="1"/>
        </left>
        <right style="thin">
          <color auto="1"/>
        </right>
        <top style="thin">
          <color auto="1"/>
        </top>
        <bottom style="thin">
          <color auto="1"/>
        </bottom>
      </border>
    </dxf>
    <dxf>
      <fill>
        <patternFill>
          <bgColor theme="0" tint="-4.9958800012207406E-2"/>
        </patternFill>
      </fill>
      <border>
        <left style="thin">
          <color auto="1"/>
        </left>
        <right style="thin">
          <color auto="1"/>
        </right>
        <top style="thin">
          <color auto="1"/>
        </top>
        <bottom style="thin">
          <color auto="1"/>
        </bottom>
      </border>
    </dxf>
    <dxf>
      <fill>
        <patternFill>
          <bgColor theme="0" tint="-4.9958800012207406E-2"/>
        </patternFill>
      </fill>
      <border>
        <left style="thin">
          <color auto="1"/>
        </left>
        <right style="thin">
          <color auto="1"/>
        </right>
        <top style="thin">
          <color auto="1"/>
        </top>
        <bottom style="thin">
          <color auto="1"/>
        </bottom>
      </border>
    </dxf>
    <dxf>
      <fill>
        <patternFill>
          <bgColor theme="0" tint="-4.9958800012207406E-2"/>
        </patternFill>
      </fill>
      <border>
        <left style="thin">
          <color auto="1"/>
        </left>
        <right style="thin">
          <color auto="1"/>
        </right>
        <top style="thin">
          <color auto="1"/>
        </top>
        <bottom style="thin">
          <color auto="1"/>
        </bottom>
      </border>
    </dxf>
    <dxf>
      <fill>
        <patternFill>
          <bgColor theme="0" tint="-4.9958800012207406E-2"/>
        </patternFill>
      </fill>
      <border>
        <left style="thin">
          <color auto="1"/>
        </left>
        <right style="thin">
          <color auto="1"/>
        </right>
        <top style="thin">
          <color auto="1"/>
        </top>
        <bottom style="thin">
          <color auto="1"/>
        </bottom>
      </border>
    </dxf>
    <dxf>
      <fill>
        <patternFill>
          <bgColor theme="0" tint="-4.9958800012207406E-2"/>
        </patternFill>
      </fill>
      <border>
        <left style="thin">
          <color auto="1"/>
        </left>
        <right style="thin">
          <color auto="1"/>
        </right>
        <top style="thin">
          <color auto="1"/>
        </top>
        <bottom style="thin">
          <color auto="1"/>
        </bottom>
      </border>
    </dxf>
    <dxf>
      <fill>
        <patternFill>
          <bgColor theme="0" tint="-4.9958800012207406E-2"/>
        </patternFill>
      </fill>
      <border>
        <left style="thin">
          <color auto="1"/>
        </left>
        <right style="thin">
          <color auto="1"/>
        </right>
        <top style="thin">
          <color auto="1"/>
        </top>
        <bottom style="thin">
          <color auto="1"/>
        </bottom>
      </border>
    </dxf>
    <dxf>
      <fill>
        <patternFill>
          <bgColor theme="0" tint="-4.9958800012207406E-2"/>
        </patternFill>
      </fill>
      <border>
        <left style="thin">
          <color auto="1"/>
        </left>
        <right style="thin">
          <color auto="1"/>
        </right>
        <top style="thin">
          <color auto="1"/>
        </top>
        <bottom style="thin">
          <color auto="1"/>
        </bottom>
      </border>
    </dxf>
    <dxf>
      <fill>
        <patternFill>
          <bgColor theme="0" tint="-4.9958800012207406E-2"/>
        </patternFill>
      </fill>
      <border>
        <left style="thin">
          <color auto="1"/>
        </left>
        <right style="thin">
          <color auto="1"/>
        </right>
        <top style="thin">
          <color auto="1"/>
        </top>
        <bottom style="thin">
          <color auto="1"/>
        </bottom>
      </border>
    </dxf>
    <dxf>
      <fill>
        <patternFill>
          <bgColor theme="0" tint="-4.9958800012207406E-2"/>
        </patternFill>
      </fill>
      <border>
        <left style="thin">
          <color auto="1"/>
        </left>
        <right style="thin">
          <color auto="1"/>
        </right>
        <top style="thin">
          <color auto="1"/>
        </top>
        <bottom style="thin">
          <color auto="1"/>
        </bottom>
      </border>
    </dxf>
    <dxf>
      <fill>
        <patternFill>
          <bgColor theme="0" tint="-4.9958800012207406E-2"/>
        </patternFill>
      </fill>
      <border>
        <left style="thin">
          <color auto="1"/>
        </left>
        <right style="thin">
          <color auto="1"/>
        </right>
        <top style="thin">
          <color auto="1"/>
        </top>
        <bottom style="thin">
          <color auto="1"/>
        </bottom>
      </border>
    </dxf>
    <dxf>
      <fill>
        <patternFill>
          <bgColor theme="0" tint="-4.9958800012207406E-2"/>
        </patternFill>
      </fill>
      <border>
        <left style="thin">
          <color auto="1"/>
        </left>
        <right style="thin">
          <color auto="1"/>
        </right>
        <top style="thin">
          <color auto="1"/>
        </top>
        <bottom style="thin">
          <color auto="1"/>
        </bottom>
      </border>
    </dxf>
    <dxf>
      <font>
        <color rgb="FF9C0006"/>
      </font>
      <fill>
        <patternFill>
          <bgColor rgb="FFFFC7CE"/>
        </patternFill>
      </fill>
    </dxf>
    <dxf>
      <fill>
        <patternFill>
          <bgColor theme="0" tint="-4.9958800012207406E-2"/>
        </patternFill>
      </fill>
      <border>
        <left style="thin">
          <color auto="1"/>
        </left>
        <right style="thin">
          <color auto="1"/>
        </right>
        <top style="thin">
          <color auto="1"/>
        </top>
        <bottom style="thin">
          <color auto="1"/>
        </bottom>
      </border>
    </dxf>
    <dxf>
      <font>
        <color rgb="FF9C0006"/>
      </font>
      <fill>
        <patternFill>
          <bgColor rgb="FFFFC7CE"/>
        </patternFill>
      </fill>
    </dxf>
    <dxf>
      <fill>
        <patternFill>
          <bgColor theme="0" tint="-4.9958800012207406E-2"/>
        </patternFill>
      </fill>
      <border>
        <left style="thin">
          <color auto="1"/>
        </left>
        <right style="thin">
          <color auto="1"/>
        </right>
        <top style="thin">
          <color auto="1"/>
        </top>
        <bottom style="thin">
          <color auto="1"/>
        </bottom>
      </border>
    </dxf>
    <dxf>
      <font>
        <color rgb="FF9C0006"/>
      </font>
      <fill>
        <patternFill>
          <bgColor rgb="FFFFC7CE"/>
        </patternFill>
      </fill>
    </dxf>
    <dxf>
      <fill>
        <patternFill>
          <bgColor theme="0" tint="-4.9958800012207406E-2"/>
        </patternFill>
      </fill>
      <border>
        <left style="thin">
          <color auto="1"/>
        </left>
        <right style="thin">
          <color auto="1"/>
        </right>
        <top style="thin">
          <color auto="1"/>
        </top>
        <bottom style="thin">
          <color auto="1"/>
        </bottom>
      </border>
    </dxf>
    <dxf>
      <font>
        <color theme="0"/>
      </font>
      <fill>
        <patternFill>
          <bgColor rgb="FFFF5050"/>
        </patternFill>
      </fill>
    </dxf>
    <dxf>
      <font>
        <color theme="0"/>
      </font>
      <fill>
        <patternFill>
          <bgColor rgb="FFFF5050"/>
        </patternFill>
      </fill>
    </dxf>
    <dxf>
      <fill>
        <patternFill>
          <bgColor theme="2"/>
        </patternFill>
      </fill>
    </dxf>
    <dxf>
      <font>
        <color rgb="FF9C0006"/>
      </font>
      <fill>
        <patternFill>
          <bgColor rgb="FFFFC7CE"/>
        </patternFill>
      </fill>
    </dxf>
    <dxf>
      <font>
        <color rgb="FF9C0006"/>
      </font>
      <fill>
        <patternFill>
          <bgColor rgb="FFFFC7CE"/>
        </patternFill>
      </fill>
    </dxf>
    <dxf>
      <fill>
        <patternFill>
          <bgColor theme="0" tint="-4.9958800012207406E-2"/>
        </patternFill>
      </fill>
      <border>
        <left style="thin">
          <color auto="1"/>
        </left>
        <right style="thin">
          <color auto="1"/>
        </right>
        <top style="thin">
          <color auto="1"/>
        </top>
        <bottom style="thin">
          <color auto="1"/>
        </bottom>
      </border>
    </dxf>
    <dxf>
      <fill>
        <patternFill>
          <bgColor theme="0" tint="-4.9958800012207406E-2"/>
        </patternFill>
      </fill>
      <border>
        <left style="thin">
          <color auto="1"/>
        </left>
        <right style="thin">
          <color auto="1"/>
        </right>
        <top style="thin">
          <color auto="1"/>
        </top>
        <bottom style="thin">
          <color auto="1"/>
        </bottom>
      </border>
    </dxf>
    <dxf>
      <fill>
        <patternFill>
          <bgColor theme="0" tint="-4.9958800012207406E-2"/>
        </patternFill>
      </fill>
      <border>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protection locked="1" hidden="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protection locked="1" hidden="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protection locked="1" hidden="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10" formatCode="&quot;R&quot;#,##0;[Red]\-&quot;R&quot;#,##0"/>
      <alignment horizontal="center" vertical="top" textRotation="0" wrapText="0" indent="0" justifyLastLine="0" shrinkToFit="0" readingOrder="0"/>
      <protection locked="1" hidden="0"/>
    </dxf>
    <dxf>
      <border outline="0">
        <top style="thin">
          <color theme="1"/>
        </top>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protection locked="1" hidden="0"/>
    </dxf>
    <dxf>
      <border outline="0">
        <bottom style="thin">
          <color theme="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protection locked="1" hidden="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protection locked="1" hidden="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protection locked="1" hidden="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protection locked="1" hidden="0"/>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10" formatCode="&quot;R&quot;#,##0;[Red]\-&quot;R&quot;#,##0"/>
      <alignment horizontal="center" vertical="top" textRotation="0" wrapText="0" indent="0" justifyLastLine="0" shrinkToFit="0" readingOrder="0"/>
      <protection locked="1" hidden="0"/>
    </dxf>
    <dxf>
      <border outline="0">
        <top style="thin">
          <color theme="1"/>
        </top>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protection locked="1" hidden="0"/>
    </dxf>
    <dxf>
      <border outline="0">
        <bottom style="thin">
          <color theme="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numFmt numFmtId="0" formatCode="General"/>
      <alignment horizontal="left" vertical="top" textRotation="0" indent="0" justifyLastLine="0" shrinkToFit="0" readingOrder="0"/>
    </dxf>
    <dxf>
      <alignment horizontal="general"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0"/>
        <color auto="1"/>
        <name val="Calibri"/>
        <family val="2"/>
        <scheme val="minor"/>
      </font>
      <fill>
        <patternFill patternType="solid">
          <fgColor indexed="64"/>
          <bgColor rgb="FF5A9CFF"/>
        </patternFill>
      </fill>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numFmt numFmtId="0" formatCode="General"/>
      <alignment horizontal="left" vertical="top" textRotation="0" indent="0" justifyLastLine="0" shrinkToFit="0" readingOrder="0"/>
    </dxf>
    <dxf>
      <alignment horizontal="center" vertical="bottom" textRotation="0" wrapText="0" indent="0" justifyLastLine="0" shrinkToFit="0" readingOrder="0"/>
    </dxf>
    <dxf>
      <alignment horizontal="general" vertical="top" textRotation="0" wrapText="0" indent="0" justifyLastLine="0" shrinkToFit="0" readingOrder="0"/>
    </dxf>
    <dxf>
      <alignment horizontal="left" vertical="top" textRotation="0" wrapText="0" indent="0" justifyLastLine="0" shrinkToFit="0" readingOrder="0"/>
    </dxf>
    <dxf>
      <protection locked="0" hidden="0"/>
    </dxf>
    <dxf>
      <protection locked="0" hidden="0"/>
    </dxf>
    <dxf>
      <font>
        <b/>
        <i val="0"/>
        <strike val="0"/>
        <condense val="0"/>
        <extend val="0"/>
        <outline val="0"/>
        <shadow val="0"/>
        <u val="none"/>
        <vertAlign val="baseline"/>
        <sz val="10"/>
        <color auto="1"/>
        <name val="Calibri"/>
        <family val="2"/>
        <scheme val="minor"/>
      </font>
      <fill>
        <patternFill patternType="solid">
          <fgColor indexed="64"/>
          <bgColor theme="2"/>
        </patternFill>
      </fill>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top" textRotation="0" wrapText="0" indent="0" justifyLastLine="0" shrinkToFit="0" readingOrder="0"/>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numFmt numFmtId="0" formatCode="General"/>
      <alignment horizontal="left" vertical="top" textRotation="0" indent="0" justifyLastLine="0" shrinkToFit="0" readingOrder="0"/>
    </dxf>
    <dxf>
      <alignment horizontal="general"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protection locked="0" hidden="0"/>
    </dxf>
    <dxf>
      <alignment horizontal="left" vertical="top" textRotation="0" wrapText="1" indent="0" justifyLastLine="0" shrinkToFit="0" readingOrder="0"/>
      <protection locked="0" hidden="0"/>
    </dxf>
    <dxf>
      <alignment horizontal="general" vertical="bottom" textRotation="0" wrapText="1" indent="0" justifyLastLine="0" shrinkToFit="0" readingOrder="0"/>
    </dxf>
    <dxf>
      <alignment horizontal="left" vertical="top" textRotation="0" wrapText="0" indent="0" justifyLastLine="0" shrinkToFit="0" readingOrder="0"/>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numFmt numFmtId="0" formatCode="General"/>
      <alignment horizontal="left" vertical="top" textRotation="0" indent="0" justifyLastLine="0" shrinkToFit="0" readingOrder="0"/>
    </dxf>
    <dxf>
      <alignment horizontal="general" vertical="top" textRotation="0" wrapText="0" indent="0" justifyLastLine="0" shrinkToFit="0" readingOrder="0"/>
    </dxf>
    <dxf>
      <alignment horizontal="left" vertical="top" textRotation="0" wrapText="0" indent="0" justifyLastLine="0" shrinkToFit="0" readingOrder="0"/>
    </dxf>
    <dxf>
      <alignment horizontal="left" vertical="top" textRotation="0" wrapText="1" indent="0" justifyLastLine="0" shrinkToFit="0" readingOrder="0"/>
      <protection locked="0" hidden="0"/>
    </dxf>
    <dxf>
      <alignment horizontal="left" vertical="top" textRotation="0" wrapText="1" indent="0" justifyLastLine="0" shrinkToFit="0" readingOrder="0"/>
      <protection locked="0" hidden="0"/>
    </dxf>
    <dxf>
      <alignment horizontal="general" vertical="bottom" textRotation="0" wrapText="1" indent="0" justifyLastLine="0" shrinkToFit="0" readingOrder="0"/>
    </dxf>
    <dxf>
      <alignment horizontal="left" vertical="top" textRotation="0" wrapText="0" indent="0" justifyLastLine="0" shrinkToFit="0" readingOrder="0"/>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numFmt numFmtId="0" formatCode="General"/>
      <alignment horizontal="left" vertical="top" textRotation="0" indent="0" justifyLastLine="0" shrinkToFit="0" readingOrder="0"/>
    </dxf>
    <dxf>
      <alignment horizontal="general" vertical="top" textRotation="0" wrapText="0" indent="0" justifyLastLine="0" shrinkToFit="0" readingOrder="0"/>
    </dxf>
    <dxf>
      <alignment horizontal="left" vertical="top" textRotation="0" wrapText="0" indent="0" justifyLastLine="0" shrinkToFit="0" readingOrder="0"/>
    </dxf>
    <dxf>
      <alignment horizontal="left" vertical="top" textRotation="0" wrapText="1" indent="0" justifyLastLine="0" shrinkToFit="0" readingOrder="0"/>
      <protection locked="0" hidden="0"/>
    </dxf>
    <dxf>
      <alignment horizontal="left" vertical="top" textRotation="0" wrapText="1" indent="0" justifyLastLine="0" shrinkToFit="0" readingOrder="0"/>
      <protection locked="0" hidden="0"/>
    </dxf>
    <dxf>
      <alignment horizontal="general" vertical="bottom" textRotation="0" wrapText="1" indent="0" justifyLastLine="0" shrinkToFit="0" readingOrder="0"/>
    </dxf>
    <dxf>
      <alignment horizontal="left" vertical="top" textRotation="0" wrapText="0" indent="0" justifyLastLine="0" shrinkToFit="0" readingOrder="0"/>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numFmt numFmtId="0" formatCode="General"/>
      <alignment horizontal="left" vertical="top" textRotation="0" indent="0" justifyLastLine="0" shrinkToFit="0" readingOrder="0"/>
    </dxf>
    <dxf>
      <alignment horizontal="general" vertical="top" textRotation="0" wrapText="0" indent="0" justifyLastLine="0" shrinkToFit="0" readingOrder="0"/>
    </dxf>
    <dxf>
      <alignment horizontal="left" vertical="top" textRotation="0" wrapText="0" indent="0" justifyLastLine="0" shrinkToFit="0" readingOrder="0"/>
    </dxf>
    <dxf>
      <alignment horizontal="left" vertical="top" textRotation="0" wrapText="1" indent="0" justifyLastLine="0" shrinkToFit="0" readingOrder="0"/>
      <protection locked="0" hidden="0"/>
    </dxf>
    <dxf>
      <alignment horizontal="left" vertical="top" textRotation="0" wrapText="1" indent="0" justifyLastLine="0" shrinkToFit="0" readingOrder="0"/>
      <protection locked="0" hidden="0"/>
    </dxf>
    <dxf>
      <alignment horizontal="general" vertical="bottom" textRotation="0" wrapText="1" indent="0" justifyLastLine="0" shrinkToFit="0" readingOrder="0"/>
    </dxf>
    <dxf>
      <alignment horizontal="left" vertical="top" textRotation="0" wrapText="0" indent="0" justifyLastLine="0" shrinkToFit="0" readingOrder="0"/>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numFmt numFmtId="0" formatCode="General"/>
      <alignment horizontal="left" vertical="top" textRotation="0" indent="0" justifyLastLine="0" shrinkToFit="0" readingOrder="0"/>
    </dxf>
    <dxf>
      <alignment horizontal="general" vertical="top" textRotation="0" wrapText="0" indent="0" justifyLastLine="0" shrinkToFit="0" readingOrder="0"/>
    </dxf>
    <dxf>
      <alignment horizontal="left" vertical="top" textRotation="0" wrapText="0" indent="0" justifyLastLine="0" shrinkToFit="0" readingOrder="0"/>
    </dxf>
    <dxf>
      <alignment horizontal="left" vertical="top" textRotation="0" wrapText="1" indent="0" justifyLastLine="0" shrinkToFit="0" readingOrder="0"/>
      <protection locked="0" hidden="0"/>
    </dxf>
    <dxf>
      <alignment horizontal="left" vertical="top" textRotation="0" wrapText="1" indent="0" justifyLastLine="0" shrinkToFit="0" readingOrder="0"/>
      <protection locked="0" hidden="0"/>
    </dxf>
    <dxf>
      <alignment horizontal="general" vertical="bottom" textRotation="0" wrapText="1" indent="0" justifyLastLine="0" shrinkToFit="0" readingOrder="0"/>
      <protection locked="0" hidden="0"/>
    </dxf>
    <dxf>
      <alignment horizontal="left" vertical="top" textRotation="0" wrapText="0" indent="0" justifyLastLine="0" shrinkToFit="0" readingOrder="0"/>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numFmt numFmtId="0" formatCode="General"/>
      <alignment horizontal="left" vertical="top" textRotation="0" indent="0" justifyLastLine="0" shrinkToFit="0" readingOrder="0"/>
    </dxf>
    <dxf>
      <alignment horizontal="general" vertical="top" textRotation="0" wrapText="0" indent="0" justifyLastLine="0" shrinkToFit="0" readingOrder="0"/>
    </dxf>
    <dxf>
      <alignment horizontal="left" vertical="top" textRotation="0" wrapText="0" indent="0" justifyLastLine="0" shrinkToFit="0" readingOrder="0"/>
    </dxf>
    <dxf>
      <alignment horizontal="left" vertical="top" textRotation="0" wrapText="1" indent="0" justifyLastLine="0" shrinkToFit="0" readingOrder="0"/>
      <protection locked="0" hidden="0"/>
    </dxf>
    <dxf>
      <alignment horizontal="left" vertical="top" textRotation="0" wrapText="1" indent="0" justifyLastLine="0" shrinkToFit="0" readingOrder="0"/>
      <protection locked="0" hidden="0"/>
    </dxf>
    <dxf>
      <alignment horizontal="general" vertical="bottom" textRotation="0" wrapText="1" indent="0" justifyLastLine="0" shrinkToFit="0" readingOrder="0"/>
    </dxf>
    <dxf>
      <alignment horizontal="left" vertical="top" textRotation="0" wrapText="0" indent="0" justifyLastLine="0" shrinkToFit="0" readingOrder="0"/>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numFmt numFmtId="0" formatCode="General"/>
      <alignment horizontal="left" vertical="top" textRotation="0" indent="0" justifyLastLine="0" shrinkToFit="0" readingOrder="0"/>
    </dxf>
    <dxf>
      <alignment horizontal="general"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1" indent="0" justifyLastLine="0" shrinkToFit="0" readingOrder="0"/>
    </dxf>
    <dxf>
      <alignment horizontal="general" vertical="bottom" textRotation="0" wrapText="1" indent="0" justifyLastLine="0" shrinkToFit="0" readingOrder="0"/>
    </dxf>
    <dxf>
      <alignment horizontal="left" vertical="top" textRotation="0" wrapText="0" indent="0" justifyLastLine="0" shrinkToFit="0" readingOrder="0"/>
    </dxf>
    <dxf>
      <border outline="0">
        <top style="thin">
          <color theme="1"/>
        </top>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numFmt numFmtId="0" formatCode="General"/>
      <alignment horizontal="left" vertical="top" textRotation="0" indent="0" justifyLastLine="0" shrinkToFit="0" readingOrder="0"/>
    </dxf>
    <dxf>
      <alignment horizontal="general"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1" indent="0" justifyLastLine="0" shrinkToFit="0" readingOrder="0"/>
      <protection locked="0" hidden="0"/>
    </dxf>
    <dxf>
      <alignment horizontal="general" vertical="bottom" textRotation="0" wrapText="1" indent="0" justifyLastLine="0" shrinkToFit="0" readingOrder="0"/>
    </dxf>
    <dxf>
      <alignment horizontal="left" vertical="top" textRotation="0" wrapText="0" indent="0" justifyLastLine="0" shrinkToFit="0" readingOrder="0"/>
    </dxf>
    <dxf>
      <border outline="0">
        <top style="thin">
          <color theme="1"/>
        </top>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numFmt numFmtId="0" formatCode="General"/>
      <alignment horizontal="left" vertical="top" textRotation="0" indent="0" justifyLastLine="0" shrinkToFit="0" readingOrder="0"/>
    </dxf>
    <dxf>
      <alignment horizontal="general" vertical="top" textRotation="0" wrapText="0" indent="0" justifyLastLine="0" shrinkToFit="0" readingOrder="0"/>
    </dxf>
    <dxf>
      <alignment horizontal="left" vertical="top" textRotation="0" wrapText="0" indent="0" justifyLastLine="0" shrinkToFit="0" readingOrder="0"/>
    </dxf>
    <dxf>
      <alignment horizontal="left" vertical="top" textRotation="0" wrapText="1" indent="0" justifyLastLine="0" shrinkToFit="0" readingOrder="0"/>
      <protection locked="0" hidden="0"/>
    </dxf>
    <dxf>
      <alignment horizontal="left" vertical="top" textRotation="0" wrapText="1" indent="0" justifyLastLine="0" shrinkToFit="0" readingOrder="0"/>
      <protection locked="0" hidden="0"/>
    </dxf>
    <dxf>
      <alignment horizontal="general" vertical="bottom" textRotation="0" wrapText="1" indent="0" justifyLastLine="0" shrinkToFit="0" readingOrder="0"/>
    </dxf>
    <dxf>
      <alignment horizontal="left" vertical="top" textRotation="0" wrapText="0" indent="0" justifyLastLine="0" shrinkToFit="0" readingOrder="0"/>
    </dxf>
    <dxf>
      <border outline="0">
        <top style="thin">
          <color theme="1"/>
        </top>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numFmt numFmtId="0" formatCode="General"/>
      <alignment horizontal="left" vertical="top" textRotation="0" indent="0" justifyLastLine="0" shrinkToFit="0" readingOrder="0"/>
    </dxf>
    <dxf>
      <alignment horizontal="general" vertical="top" textRotation="0" wrapText="0" indent="0" justifyLastLine="0" shrinkToFit="0" readingOrder="0"/>
    </dxf>
    <dxf>
      <alignment horizontal="left" vertical="top" textRotation="0" wrapText="0" indent="0" justifyLastLine="0" shrinkToFit="0" readingOrder="0"/>
    </dxf>
    <dxf>
      <alignment horizontal="left" vertical="top" textRotation="0" wrapText="1" indent="0" justifyLastLine="0" shrinkToFit="0" readingOrder="0"/>
      <protection locked="0" hidden="0"/>
    </dxf>
    <dxf>
      <alignment horizontal="left" vertical="top" textRotation="0" wrapText="1" indent="0" justifyLastLine="0" shrinkToFit="0" readingOrder="0"/>
      <protection locked="0" hidden="0"/>
    </dxf>
    <dxf>
      <alignment horizontal="general" vertical="bottom" textRotation="0" wrapText="1" indent="0" justifyLastLine="0" shrinkToFit="0" readingOrder="0"/>
    </dxf>
    <dxf>
      <alignment horizontal="left" vertical="top" textRotation="0" wrapText="0" indent="0" justifyLastLine="0" shrinkToFit="0" readingOrder="0"/>
    </dxf>
    <dxf>
      <border outline="0">
        <top style="thin">
          <color theme="1"/>
        </top>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numFmt numFmtId="0" formatCode="General"/>
      <alignment horizontal="left" vertical="top" textRotation="0" indent="0" justifyLastLine="0" shrinkToFit="0" readingOrder="0"/>
    </dxf>
    <dxf>
      <alignment horizontal="general" vertical="top" textRotation="0" wrapText="0" indent="0" justifyLastLine="0" shrinkToFit="0" readingOrder="0"/>
    </dxf>
    <dxf>
      <alignment horizontal="left" vertical="top" textRotation="0" wrapText="0" indent="0" justifyLastLine="0" shrinkToFit="0" readingOrder="0"/>
    </dxf>
    <dxf>
      <alignment horizontal="left" vertical="top" textRotation="0" wrapText="1" indent="0" justifyLastLine="0" shrinkToFit="0" readingOrder="0"/>
      <protection locked="0" hidden="0"/>
    </dxf>
    <dxf>
      <alignment horizontal="left" vertical="top" textRotation="0" wrapText="1" indent="0" justifyLastLine="0" shrinkToFit="0" readingOrder="0"/>
      <protection locked="0" hidden="0"/>
    </dxf>
    <dxf>
      <alignment horizontal="general" vertical="bottom" textRotation="0" wrapText="1" indent="0" justifyLastLine="0" shrinkToFit="0" readingOrder="0"/>
    </dxf>
    <dxf>
      <alignment horizontal="left" vertical="top" textRotation="0" wrapText="0" indent="0" justifyLastLine="0" shrinkToFit="0" readingOrder="0"/>
    </dxf>
    <dxf>
      <border outline="0">
        <top style="thin">
          <color theme="1"/>
        </top>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numFmt numFmtId="0" formatCode="General"/>
      <alignment horizontal="left" vertical="top" textRotation="0" indent="0" justifyLastLine="0" shrinkToFit="0" readingOrder="0"/>
    </dxf>
    <dxf>
      <alignment horizontal="general" vertical="top" textRotation="0" wrapText="0" indent="0" justifyLastLine="0" shrinkToFit="0" readingOrder="0"/>
    </dxf>
    <dxf>
      <alignment horizontal="left" vertical="top" textRotation="0" wrapText="0" indent="0" justifyLastLine="0" shrinkToFit="0" readingOrder="0"/>
    </dxf>
    <dxf>
      <alignment horizontal="left" vertical="top" textRotation="0" wrapText="1" indent="0" justifyLastLine="0" shrinkToFit="0" readingOrder="0"/>
      <protection locked="0" hidden="0"/>
    </dxf>
    <dxf>
      <alignment horizontal="left" vertical="top" textRotation="0" wrapText="1" indent="0" justifyLastLine="0" shrinkToFit="0" readingOrder="0"/>
      <protection locked="0" hidden="0"/>
    </dxf>
    <dxf>
      <alignment horizontal="general" vertical="bottom" textRotation="0" wrapText="1" indent="0" justifyLastLine="0" shrinkToFit="0" readingOrder="0"/>
    </dxf>
    <dxf>
      <alignment horizontal="left" vertical="top" textRotation="0" wrapText="0" indent="0" justifyLastLine="0" shrinkToFit="0" readingOrder="0"/>
    </dxf>
    <dxf>
      <border outline="0">
        <top style="thin">
          <color theme="1"/>
        </top>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numFmt numFmtId="0" formatCode="General"/>
      <alignment horizontal="left" vertical="top" textRotation="0" indent="0" justifyLastLine="0" shrinkToFit="0" readingOrder="0"/>
    </dxf>
    <dxf>
      <alignment horizontal="general" vertical="top" textRotation="0" wrapText="0" indent="0" justifyLastLine="0" shrinkToFit="0" readingOrder="0"/>
    </dxf>
    <dxf>
      <alignment horizontal="left" vertical="top" textRotation="0" wrapText="0" indent="0" justifyLastLine="0" shrinkToFit="0" readingOrder="0"/>
    </dxf>
    <dxf>
      <alignment horizontal="left" vertical="top" textRotation="0" wrapText="1" indent="0" justifyLastLine="0" shrinkToFit="0" readingOrder="0"/>
      <protection locked="0" hidden="0"/>
    </dxf>
    <dxf>
      <alignment horizontal="left" vertical="top" textRotation="0" wrapText="1" indent="0" justifyLastLine="0" shrinkToFit="0" readingOrder="0"/>
      <protection locked="0" hidden="0"/>
    </dxf>
    <dxf>
      <font>
        <b/>
        <i val="0"/>
        <strike val="0"/>
        <condense val="0"/>
        <extend val="0"/>
        <outline val="0"/>
        <shadow val="0"/>
        <u val="none"/>
        <vertAlign val="baseline"/>
        <sz val="11"/>
        <color auto="1"/>
        <name val="Calibri"/>
        <family val="2"/>
        <scheme val="minor"/>
      </font>
      <alignment horizontal="general" vertical="top" textRotation="0" wrapText="1" indent="0" justifyLastLine="0" shrinkToFit="0" readingOrder="0"/>
    </dxf>
    <dxf>
      <alignment horizontal="left" vertical="top" textRotation="0" wrapText="0" indent="0" justifyLastLine="0" shrinkToFit="0" readingOrder="0"/>
    </dxf>
    <dxf>
      <border outline="0">
        <top style="thin">
          <color theme="1"/>
        </top>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numFmt numFmtId="0" formatCode="General"/>
      <alignment horizontal="left" vertical="top" textRotation="0" indent="0" justifyLastLine="0" shrinkToFit="0" readingOrder="0"/>
    </dxf>
    <dxf>
      <alignment horizontal="general" vertical="top" textRotation="0" wrapText="0" indent="0" justifyLastLine="0" shrinkToFit="0" readingOrder="0"/>
    </dxf>
    <dxf>
      <alignment horizontal="left" vertical="top" textRotation="0" wrapText="0" indent="0" justifyLastLine="0" shrinkToFit="0" readingOrder="0"/>
    </dxf>
    <dxf>
      <alignment horizontal="left" vertical="top" textRotation="0" wrapText="1" indent="0" justifyLastLine="0" shrinkToFit="0" readingOrder="0"/>
      <protection locked="0" hidden="0"/>
    </dxf>
    <dxf>
      <alignment horizontal="left" vertical="top" textRotation="0" wrapText="1" indent="0" justifyLastLine="0" shrinkToFit="0" readingOrder="0"/>
      <protection locked="0" hidden="0"/>
    </dxf>
    <dxf>
      <font>
        <b/>
        <i val="0"/>
        <strike val="0"/>
        <condense val="0"/>
        <extend val="0"/>
        <outline val="0"/>
        <shadow val="0"/>
        <u val="none"/>
        <vertAlign val="baseline"/>
        <sz val="11"/>
        <color auto="1"/>
        <name val="Calibri"/>
        <family val="2"/>
        <scheme val="minor"/>
      </font>
      <alignment horizontal="general" vertical="top" textRotation="0" wrapText="1" indent="0" justifyLastLine="0" shrinkToFit="0" readingOrder="0"/>
    </dxf>
    <dxf>
      <alignment horizontal="left" vertical="top" textRotation="0" wrapText="0" indent="0" justifyLastLine="0" shrinkToFit="0" readingOrder="0"/>
    </dxf>
    <dxf>
      <border outline="0">
        <top style="thin">
          <color theme="1"/>
        </top>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numFmt numFmtId="0" formatCode="General"/>
      <alignment horizontal="left" vertical="top" textRotation="0" indent="0" justifyLastLine="0" shrinkToFit="0" readingOrder="0"/>
    </dxf>
    <dxf>
      <alignment horizontal="general" vertical="top" textRotation="0" wrapText="0" indent="0" justifyLastLine="0" shrinkToFit="0" readingOrder="0"/>
    </dxf>
    <dxf>
      <alignment horizontal="left" vertical="top" textRotation="0" wrapText="0" indent="0" justifyLastLine="0" shrinkToFit="0" readingOrder="0"/>
    </dxf>
    <dxf>
      <alignment horizontal="left" vertical="top" textRotation="0" wrapText="1" indent="0" justifyLastLine="0" shrinkToFit="0" readingOrder="0"/>
      <protection locked="0" hidden="0"/>
    </dxf>
    <dxf>
      <alignment horizontal="left" vertical="top" textRotation="0" wrapText="1" indent="0" justifyLastLine="0" shrinkToFit="0" readingOrder="0"/>
      <protection locked="0" hidden="0"/>
    </dxf>
    <dxf>
      <alignment horizontal="general" vertical="top" textRotation="0" wrapText="1" indent="0" justifyLastLine="0" shrinkToFit="0" readingOrder="0"/>
    </dxf>
    <dxf>
      <alignment horizontal="left"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s>
  <tableStyles count="0" defaultTableStyle="TableStyleMedium2" defaultPivotStyle="PivotStyleLight16"/>
  <colors>
    <mruColors>
      <color rgb="FFFF00FF"/>
      <color rgb="FFB4C6E7"/>
      <color rgb="FF4472C4"/>
      <color rgb="FFFFE200"/>
      <color rgb="FF002093"/>
      <color rgb="FFFF9B93"/>
      <color rgb="FFFF6052"/>
      <color rgb="FF5A9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D363DE8-5526-4496-998B-471424E0B520}" name="Table1" displayName="Table1" ref="A60:I70" totalsRowShown="0" headerRowDxfId="462">
  <autoFilter ref="A60:I70" xr:uid="{CD363DE8-5526-4496-998B-471424E0B520}"/>
  <tableColumns count="9">
    <tableColumn id="1" xr3:uid="{BD658B6F-8018-45C2-859C-C39AF7F5A8EC}" name="ID" dataDxfId="461"/>
    <tableColumn id="2" xr3:uid="{BDD5240B-DCE3-46E0-AE12-FC301AE14172}" name="Question" dataDxfId="460"/>
    <tableColumn id="3" xr3:uid="{B267FECE-0512-4BCD-8635-92F0CCCF0BB0}" name="Answer" dataDxfId="459"/>
    <tableColumn id="4" xr3:uid="{CBBE78E1-8E5F-4580-88FD-58309FE76549}" name="Justification" dataDxfId="458"/>
    <tableColumn id="5" xr3:uid="{F750DA0A-F276-4F38-8523-1B9DEA977905}" name="Guide to Answering" dataDxfId="457"/>
    <tableColumn id="6" xr3:uid="{24F9CA6D-419B-473C-8965-778194578FD5}" name="Reviewer 1 Comments" dataDxfId="456"/>
    <tableColumn id="7" xr3:uid="{63FC3741-C4C2-4E2D-AE36-5A73DFF995FA}" name="Reviewer 2 Comments"/>
    <tableColumn id="8" xr3:uid="{00F65BA0-BCD3-4408-AC4F-5B052C187BE6}" name="Mark Question"/>
    <tableColumn id="9" xr3:uid="{D07495B2-EEB2-4C8D-9BB7-02EA9E007558}" name="Score" dataDxfId="455">
      <calculatedColumnFormula>INDEX(Scoring!D:D, MATCH(Table1[[#This Row],[ID]], Scoring!A:A, 0))</calculatedColumnFormula>
    </tableColumn>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88FDE13-78FF-4A25-BE59-69A20321315B}" name="Table11" displayName="Table11" ref="A141:I145" totalsRowShown="0" headerRowDxfId="382" headerRowBorderDxfId="381" tableBorderDxfId="380">
  <autoFilter ref="A141:I145" xr:uid="{A88FDE13-78FF-4A25-BE59-69A20321315B}"/>
  <tableColumns count="9">
    <tableColumn id="1" xr3:uid="{574098D7-BB90-4980-BE73-03A9F06DD83C}" name="ID" dataDxfId="379"/>
    <tableColumn id="2" xr3:uid="{580CAB9A-1710-4ED0-977A-6A7EFD78AAA7}" name="Question" dataDxfId="378"/>
    <tableColumn id="3" xr3:uid="{BFD3F3A6-828C-46DD-9FFF-A96951F502B2}" name="Answer" dataDxfId="377"/>
    <tableColumn id="4" xr3:uid="{A7A08CE6-0D4F-4269-A8DB-61900A100BDE}" name="Justification" dataDxfId="376"/>
    <tableColumn id="5" xr3:uid="{0B40DB94-1544-4655-8E9A-895EC85B8BC1}" name="Guide to Answering" dataDxfId="375"/>
    <tableColumn id="6" xr3:uid="{A53E5AF7-FFE0-42CF-A979-A170C28678B4}" name="Reviewer 1 Comments" dataDxfId="374"/>
    <tableColumn id="7" xr3:uid="{EC3ABDC8-9775-47E3-858E-D8E8CE8FF54A}" name="Reviewer 2 Comments"/>
    <tableColumn id="8" xr3:uid="{EC04A825-05DC-4566-8094-376588747D7F}" name="Mark Question"/>
    <tableColumn id="9" xr3:uid="{8DCE75C6-0C68-4053-AA89-77FA0A62698B}" name="Score" dataDxfId="373">
      <calculatedColumnFormula>INDEX(Scoring!D:D, MATCH(Table11[[#This Row],[ID]], Scoring!A:A, 0))</calculatedColumnFormula>
    </tableColumn>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E1B78FE-898D-4C8C-B8A3-416CCA332A9D}" name="Table12" displayName="Table12" ref="A134:I139" totalsRowShown="0" headerRowDxfId="372" headerRowBorderDxfId="371" tableBorderDxfId="370">
  <autoFilter ref="A134:I139" xr:uid="{CE1B78FE-898D-4C8C-B8A3-416CCA332A9D}"/>
  <tableColumns count="9">
    <tableColumn id="1" xr3:uid="{07B4F692-8363-4EDD-ACE5-96BF71EE8A94}" name="ID" dataDxfId="369"/>
    <tableColumn id="2" xr3:uid="{4E5E4C44-4B9B-492A-90C7-F4FC6906E927}" name="Question" dataDxfId="368"/>
    <tableColumn id="3" xr3:uid="{86FD899C-8559-48B7-AD93-E706B8F2B74D}" name="Answer" dataDxfId="367"/>
    <tableColumn id="4" xr3:uid="{11E2E0B9-EE33-41F6-A990-B22C896AAB60}" name="Justification" dataDxfId="366"/>
    <tableColumn id="5" xr3:uid="{D54FC42F-DC5C-481D-88C8-7F2ED7352EE9}" name="Guide to Answering" dataDxfId="365"/>
    <tableColumn id="6" xr3:uid="{6E45D25A-C791-4EFF-9843-8203BA7DA362}" name="Reviewer 1 Comments" dataDxfId="364"/>
    <tableColumn id="7" xr3:uid="{E85A58DE-09AE-4F1B-A1E7-E626E9998791}" name="Reviewer 2 Comments"/>
    <tableColumn id="8" xr3:uid="{0F72F9D1-552E-4333-AE02-E4927B5E04DC}" name="Mark Question"/>
    <tableColumn id="9" xr3:uid="{E8774EB3-35BB-4382-A858-C10B0882A53C}" name="Score" dataDxfId="363">
      <calculatedColumnFormula>INDEX(Scoring!D:D, MATCH(Table12[[#This Row],[ID]], Scoring!A:A, 0))</calculatedColumnFormula>
    </tableColumn>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F5C2F0-7919-40B0-83C4-481BA20C3A2C}" name="Table13" displayName="Table13" ref="A127:I132" totalsRowShown="0" headerRowDxfId="362" headerRowBorderDxfId="361" tableBorderDxfId="360">
  <autoFilter ref="A127:I132" xr:uid="{FCF5C2F0-7919-40B0-83C4-481BA20C3A2C}"/>
  <tableColumns count="9">
    <tableColumn id="1" xr3:uid="{F5F4D574-F242-47D2-8624-B255CF12BF29}" name="ID" dataDxfId="359"/>
    <tableColumn id="2" xr3:uid="{98E871C8-FD78-4573-969D-E50BA6BB782C}" name="Question" dataDxfId="358"/>
    <tableColumn id="3" xr3:uid="{98B95C97-A3D1-48CA-8611-DA94DB68E945}" name="Answer" dataDxfId="357"/>
    <tableColumn id="4" xr3:uid="{8F055531-B340-4BBC-8143-6F68FC36E53E}" name="Justification" dataDxfId="356"/>
    <tableColumn id="5" xr3:uid="{9396B066-68B7-4E7B-AC80-5E5EE86A141D}" name="Guide to Answering" dataDxfId="355"/>
    <tableColumn id="6" xr3:uid="{3D0629AB-026A-41F1-B86A-18614DAAD886}" name="Reviewer 1 Comments" dataDxfId="354"/>
    <tableColumn id="7" xr3:uid="{C7D4E57A-536B-4610-91B9-878ED80DDDBC}" name="Reviewer 2 Comments"/>
    <tableColumn id="8" xr3:uid="{1F45FD71-C483-42CD-B52C-2B9F2E960F25}" name="Mark Question"/>
    <tableColumn id="9" xr3:uid="{C1505F06-33C8-4999-8BFB-D43CF0D67E53}" name="Score" dataDxfId="353">
      <calculatedColumnFormula>INDEX(Scoring!D:D, MATCH(Table13[[#This Row],[ID]], Scoring!A:A, 0))</calculatedColumnFormula>
    </tableColumn>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6A291AA-8DBB-474A-B17C-0B2351211884}" name="Table14" displayName="Table14" ref="A120:I125" totalsRowShown="0" headerRowDxfId="352" headerRowBorderDxfId="351" tableBorderDxfId="350">
  <autoFilter ref="A120:I125" xr:uid="{56A291AA-8DBB-474A-B17C-0B2351211884}"/>
  <tableColumns count="9">
    <tableColumn id="1" xr3:uid="{3008DE9F-6D27-465E-9752-A2D640CFF0D9}" name="ID" dataDxfId="349"/>
    <tableColumn id="2" xr3:uid="{92872FFC-7759-4394-9CEB-04BAFE1AD7E4}" name="Question" dataDxfId="348"/>
    <tableColumn id="3" xr3:uid="{C101C17D-ED25-4279-A482-3465A5F99AD9}" name="Answer" dataDxfId="347"/>
    <tableColumn id="4" xr3:uid="{B14E5179-5600-43BC-BEB0-35ED63C34DAC}" name="Justification" dataDxfId="346"/>
    <tableColumn id="5" xr3:uid="{6670E020-C43C-4190-9324-975839DF48BA}" name="Guide to Answering" dataDxfId="345"/>
    <tableColumn id="6" xr3:uid="{DA0CC93B-0DF5-4BA5-95D2-C8B283015CBF}" name="Reviewer 1 Comments" dataDxfId="344"/>
    <tableColumn id="7" xr3:uid="{97190119-FE71-4807-B714-768FEAA266DF}" name="Reviewer 2 Comments"/>
    <tableColumn id="8" xr3:uid="{C5850418-2848-4E55-9257-B6E60089E7AD}" name="Mark Question"/>
    <tableColumn id="9" xr3:uid="{D7579D91-C7E8-48E6-AD5B-9D5EC313DC33}" name="Score" dataDxfId="343">
      <calculatedColumnFormula>INDEX(Scoring!D:D, MATCH(Table14[[#This Row],[ID]], Scoring!A:A, 0))</calculatedColumnFormula>
    </tableColumn>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A2439F7A-C390-44B2-992E-77DE4ACA5ED4}" name="Table15" displayName="Table15" ref="A92:I101" totalsRowShown="0" headerRowDxfId="342" headerRowBorderDxfId="341" tableBorderDxfId="340">
  <autoFilter ref="A92:I101" xr:uid="{A2439F7A-C390-44B2-992E-77DE4ACA5ED4}"/>
  <tableColumns count="9">
    <tableColumn id="1" xr3:uid="{00485DEC-B995-46D1-B02E-CA8AD7E9FCB2}" name="ID" dataDxfId="339"/>
    <tableColumn id="2" xr3:uid="{E74FB44A-769F-4990-ADDE-6638ED5CBC27}" name="Question" dataDxfId="338"/>
    <tableColumn id="3" xr3:uid="{9C387C93-1806-430A-B441-78C12FF51FF7}" name="Answer" dataDxfId="337"/>
    <tableColumn id="4" xr3:uid="{979507EC-92E7-40F9-A2DC-F8111C613A25}" name="Justification" dataDxfId="336"/>
    <tableColumn id="5" xr3:uid="{FE6A1DFA-4F9F-4954-8D31-61605F514124}" name="Guide to Answering" dataDxfId="335"/>
    <tableColumn id="6" xr3:uid="{13B29802-31C1-446A-89BC-85076C19B1F7}" name="Reviewer 1 Comments" dataDxfId="334"/>
    <tableColumn id="7" xr3:uid="{32B54973-CE40-428C-A263-1B1C0D00FF82}" name="Reviewer 2 Comments"/>
    <tableColumn id="8" xr3:uid="{0F384D77-B539-426C-B453-B4FE406B9D0C}" name="Mark Question"/>
    <tableColumn id="9" xr3:uid="{D37245E8-705F-468E-B196-343FCC9673A0}" name="Score" dataDxfId="333">
      <calculatedColumnFormula>INDEX(Scoring!D:D, MATCH(Table15[[#This Row],[ID]], Scoring!A:A, 0))</calculatedColumnFormula>
    </tableColumn>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CDB1E5B4-F055-4284-9B72-0A1650A4BFB2}" name="Table16" displayName="Table16" ref="A72:I88" totalsRowShown="0" headerRowDxfId="332" headerRowBorderDxfId="331" tableBorderDxfId="330">
  <autoFilter ref="A72:I88" xr:uid="{CDB1E5B4-F055-4284-9B72-0A1650A4BFB2}"/>
  <tableColumns count="9">
    <tableColumn id="1" xr3:uid="{A9DC7F91-5A73-4956-887A-E6C09D31309B}" name="ID" dataDxfId="329"/>
    <tableColumn id="2" xr3:uid="{A170D92A-56F7-432F-861B-8A884B90C791}" name="Question" dataDxfId="328"/>
    <tableColumn id="3" xr3:uid="{E9310A82-2DA1-4913-833C-349C4CC64B71}" name="Answer" dataDxfId="327"/>
    <tableColumn id="4" xr3:uid="{AA7F36F8-E393-4AF8-A61F-D90E15E6D6BC}" name="Justification" dataDxfId="326"/>
    <tableColumn id="5" xr3:uid="{CEDCC5E7-F5A9-41A4-A336-1046901AD01B}" name="Guide to Answering" dataDxfId="325"/>
    <tableColumn id="6" xr3:uid="{01C5D4B4-4886-4C60-B1F8-988594B5590A}" name="Reviewer 1 Comments" dataDxfId="324"/>
    <tableColumn id="7" xr3:uid="{651AADAA-FFAB-4B8D-B492-0DB4247F9074}" name="Reviewer 2 Comments"/>
    <tableColumn id="8" xr3:uid="{495CD811-A041-4755-BDF5-71A8FF8E9668}" name="Mark Question"/>
    <tableColumn id="9" xr3:uid="{2433A516-EDDF-4FE3-A364-28881823CADB}" name="Score" dataDxfId="323">
      <calculatedColumnFormula>INDEX(Scoring!D:D, MATCH(Table16[[#This Row],[ID]], Scoring!A:A, 0))</calculatedColumnFormula>
    </tableColumn>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DD746EC4-7ECE-4516-92C7-CCFD3E6EFE2A}" name="Table18" displayName="Table18" ref="A103:I117" totalsRowShown="0" headerRowDxfId="322" headerRowBorderDxfId="321" tableBorderDxfId="320">
  <autoFilter ref="A103:I117" xr:uid="{DD746EC4-7ECE-4516-92C7-CCFD3E6EFE2A}"/>
  <tableColumns count="9">
    <tableColumn id="1" xr3:uid="{8D299364-19E7-4F9E-9544-142AA831D970}" name="ID" dataDxfId="319"/>
    <tableColumn id="2" xr3:uid="{F333CA24-A963-4475-A236-3280A1E2A265}" name="Question" dataDxfId="318"/>
    <tableColumn id="3" xr3:uid="{CADAB93D-A5C7-4580-BBBC-37DCF497A0A3}" name="Answer" dataDxfId="317"/>
    <tableColumn id="4" xr3:uid="{F89095C9-8349-4101-914B-0009B121A210}" name="Justification" dataDxfId="316"/>
    <tableColumn id="5" xr3:uid="{379BC596-B0BF-465E-A487-DBD9D95B6739}" name="Guide to Answering" dataDxfId="315"/>
    <tableColumn id="6" xr3:uid="{2299E38A-A7C1-4860-8F5D-30831EA342C8}" name="Reviewer 1 Comments" dataDxfId="314"/>
    <tableColumn id="7" xr3:uid="{971DCC69-9AAB-4DCD-AA69-5A04C0648554}" name="Reviewer 2 Comments"/>
    <tableColumn id="8" xr3:uid="{2A57C97C-D03A-46D8-818E-302A96C645BF}" name="Mark Question" dataDxfId="313"/>
    <tableColumn id="9" xr3:uid="{29410130-34C3-4804-BAFC-FD94646CA734}" name="Score" dataDxfId="312">
      <calculatedColumnFormula>INDEX(Scoring!D:D, MATCH(Table18[[#This Row],[ID]], Scoring!A:A, 0))</calculatedColumnFormula>
    </tableColumn>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3907B165-9C5B-4ED2-8F21-CF8BB42D206F}" name="Table19" displayName="Table19" ref="A24:I58" totalsRowShown="0" headerRowDxfId="311">
  <autoFilter ref="A24:I58" xr:uid="{3907B165-9C5B-4ED2-8F21-CF8BB42D206F}"/>
  <tableColumns count="9">
    <tableColumn id="1" xr3:uid="{59D88343-0CD4-43AE-8CE0-1899D31DA6F9}" name="ID" dataDxfId="310"/>
    <tableColumn id="2" xr3:uid="{BA76F41E-1946-4639-8B55-88B611A5389E}" name="Question" dataDxfId="309"/>
    <tableColumn id="3" xr3:uid="{3F224BB2-6243-4D7A-A4A2-A37EB69742C0}" name="Answer" dataDxfId="308"/>
    <tableColumn id="4" xr3:uid="{865E4044-9418-4DD9-9BCE-728516F9FF8C}" name="Justification" dataDxfId="307"/>
    <tableColumn id="5" xr3:uid="{009287C8-F520-4787-8F8B-5ACC42774095}" name="Guide to Answering" dataDxfId="306"/>
    <tableColumn id="6" xr3:uid="{C3681E7E-B21D-4CCF-BDD4-1AA0A7B4170A}" name="Reviewer 1 Comments" dataDxfId="305"/>
    <tableColumn id="7" xr3:uid="{3FA8E897-7948-4A2F-A3E0-FC259F10CC26}" name="Reviewer 2 Comments"/>
    <tableColumn id="8" xr3:uid="{60E92FE1-2960-4192-ADE3-47B8C51F554C}" name="Mark Question"/>
    <tableColumn id="9" xr3:uid="{A7E1AACA-4714-40C4-851C-52B7CE51F8EF}" name="Score" dataDxfId="304">
      <calculatedColumnFormula>INDEX(Scoring!D:D, MATCH(Table19[[#This Row],[ID]], Scoring!A:A, 0))</calculatedColumnFormula>
    </tableColumn>
  </tableColumns>
  <tableStyleInfo name="TableStyleLight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ABD18D8-9419-443E-8D10-E9E6FEBB737C}" name="Table8" displayName="Table8" ref="A8:I17" totalsRowShown="0" headerRowDxfId="303" dataDxfId="301" headerRowBorderDxfId="302" tableBorderDxfId="300">
  <autoFilter ref="A8:I17" xr:uid="{7ABD18D8-9419-443E-8D10-E9E6FEBB737C}"/>
  <tableColumns count="9">
    <tableColumn id="1" xr3:uid="{CBCDDC95-CA1C-480B-9392-DC69B50025E7}" name="ID" dataDxfId="299"/>
    <tableColumn id="2" xr3:uid="{F98D9A64-6CB2-41BB-ACC5-AEB926B85D7C}" name="Question" dataDxfId="298"/>
    <tableColumn id="3" xr3:uid="{9D782DC1-451E-467A-B6C4-A633500D21DF}" name="Answer" dataDxfId="297"/>
    <tableColumn id="4" xr3:uid="{6265088D-ED40-4F18-BB6C-7A0A25461D2C}" name="Justification" dataDxfId="296"/>
    <tableColumn id="5" xr3:uid="{56D07108-893E-4869-ADA6-D31740598A10}" name="Guide to Answering" dataDxfId="295"/>
    <tableColumn id="6" xr3:uid="{C2D9FA6A-A54C-42F8-8284-287E4B72D0A6}" name="Reviewer 1 Comments" dataDxfId="294"/>
    <tableColumn id="7" xr3:uid="{6DCF6D0D-BDDC-4F05-BDB3-692A626751D6}" name="Reviewer 2 Comments" dataDxfId="293"/>
    <tableColumn id="8" xr3:uid="{5A9853EB-68A8-44DF-B0CD-5F3584CDB6E6}" name="Mark Question" dataDxfId="292"/>
    <tableColumn id="9" xr3:uid="{B3CD0AB5-A6C8-45DB-8B50-7098D9251DD8}" name="Score" dataDxfId="291"/>
  </tableColumns>
  <tableStyleInfo name="TableStyleLight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A9252D5-87DB-459F-B712-73253976C76C}" name="Table17" displayName="Table17" ref="A18:I20" totalsRowShown="0" headerRowDxfId="290" dataDxfId="288" headerRowBorderDxfId="289" tableBorderDxfId="287">
  <autoFilter ref="A18:I20" xr:uid="{8A9252D5-87DB-459F-B712-73253976C76C}"/>
  <tableColumns count="9">
    <tableColumn id="1" xr3:uid="{BCBEEC46-0BCF-40AE-8D59-2AA11528F630}" name="ID" dataDxfId="286"/>
    <tableColumn id="2" xr3:uid="{3AD0C254-9132-4EF4-9DD8-DD08FBBB2CDF}" name="Question" dataDxfId="285"/>
    <tableColumn id="3" xr3:uid="{88E66BC6-0A37-41AA-B67E-22117C2A23CB}" name="Answer" dataDxfId="284"/>
    <tableColumn id="4" xr3:uid="{C2E9642A-E63B-4E63-B0B9-1A5F90A71E34}" name="Justification" dataDxfId="283"/>
    <tableColumn id="5" xr3:uid="{501F0B53-94F2-40E1-A244-FDEE48EB2F43}" name="Guide to Answering" dataDxfId="282"/>
    <tableColumn id="6" xr3:uid="{C9BFAFFD-1A1F-45F5-A1E6-873496A45429}" name="Reviewer 1 Comments" dataDxfId="281"/>
    <tableColumn id="7" xr3:uid="{CC84E75A-DCC5-4319-97EB-9564B2CF7343}" name="Reviewer 2 Comments" dataDxfId="280"/>
    <tableColumn id="8" xr3:uid="{DD1E0621-8416-4AB2-B68E-7391628D76F3}" name="Mark Question" dataDxfId="279"/>
    <tableColumn id="9" xr3:uid="{AC659006-C325-478C-A882-AD949E9D2753}" name="Score" dataDxfId="278"/>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C427A5E-3F13-4C74-9748-A07967DBF6F2}" name="Table2" displayName="Table2" ref="A253:I261" totalsRowShown="0" headerRowDxfId="454" tableBorderDxfId="453">
  <autoFilter ref="A253:I261" xr:uid="{AC427A5E-3F13-4C74-9748-A07967DBF6F2}"/>
  <tableColumns count="9">
    <tableColumn id="1" xr3:uid="{9DE92BC2-07D0-47CB-8BB5-D1501D66A565}" name="ID" dataDxfId="452"/>
    <tableColumn id="2" xr3:uid="{BF410D67-F58D-4EE4-8BDA-EAF311FBDE71}" name="Question" dataDxfId="451"/>
    <tableColumn id="3" xr3:uid="{A23D5B9F-5FEF-4845-9DF7-11C1E3C9EAD9}" name="Answer" dataDxfId="450"/>
    <tableColumn id="4" xr3:uid="{7A867FF9-CFB0-4E29-8914-3074683ED623}" name="Justification" dataDxfId="449"/>
    <tableColumn id="5" xr3:uid="{7EB5BE83-73C4-4B9B-A406-83765E9DB52C}" name="Guide to Answering" dataDxfId="448"/>
    <tableColumn id="6" xr3:uid="{6DA90033-1C00-4CC2-892F-806388BAA9AD}" name="Reviewer 1 Comments" dataDxfId="447"/>
    <tableColumn id="7" xr3:uid="{1D6C8DA5-3C7A-4D00-99B4-6B09A862C09D}" name="Reviewer 2 Comments"/>
    <tableColumn id="8" xr3:uid="{2D921973-1889-43BA-872B-DA3F0C076636}" name="Mark Question"/>
    <tableColumn id="9" xr3:uid="{6D29582C-663F-433C-A9DC-3BF295F46598}" name="Score" dataDxfId="446">
      <calculatedColumnFormula>INDEX(Scoring!D:D, MATCH(Table2[[#This Row],[ID]], Scoring!A:A, 0))</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91DF7A3-D938-418C-A762-908C90A3CCCF}" name="Table3" displayName="Table3" ref="A242:I251" totalsRowShown="0" headerRowDxfId="445" tableBorderDxfId="444">
  <autoFilter ref="A242:I251" xr:uid="{391DF7A3-D938-418C-A762-908C90A3CCCF}"/>
  <tableColumns count="9">
    <tableColumn id="1" xr3:uid="{CBA3CF6F-6750-40E5-8609-8F469CA9C0F7}" name="ID" dataDxfId="443"/>
    <tableColumn id="2" xr3:uid="{EEF0BF11-DAD7-4E29-964E-67DEEF28F115}" name="Question" dataDxfId="442"/>
    <tableColumn id="3" xr3:uid="{CC63860D-B2C8-4F3A-9C77-7506E0CCA4B8}" name="Answer" dataDxfId="441"/>
    <tableColumn id="4" xr3:uid="{C25FC3B7-92FE-47E3-9CF2-E41C9B615BAD}" name="Justification" dataDxfId="440"/>
    <tableColumn id="5" xr3:uid="{74B4DFB4-DA52-4F78-8143-78D3E8F1A7F4}" name="Guide to Answering" dataDxfId="439"/>
    <tableColumn id="6" xr3:uid="{D099F19A-71A8-4E2C-BAC7-FF5B7F435D0C}" name="Reviewer 1 Comments" dataDxfId="438"/>
    <tableColumn id="7" xr3:uid="{A44C1FC7-746C-474A-8683-77A31962837C}" name="Reviewer 2 Comments"/>
    <tableColumn id="8" xr3:uid="{FA7BC312-3E63-4937-ACEC-4C56518B5AEB}" name="Mark Question"/>
    <tableColumn id="9" xr3:uid="{E63F9E9F-E3A3-4A50-A408-79D3B4C7885A}" name="Score" dataDxfId="437">
      <calculatedColumnFormula>INDEX(Scoring!D:D, MATCH(Table3[[#This Row],[ID]], Scoring!A:A, 0))</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D7EF2B0-2F44-4F53-A51D-A2E594FB5648}" name="Table4" displayName="Table4" ref="A229:I240" totalsRowShown="0" headerRowDxfId="436" tableBorderDxfId="435">
  <autoFilter ref="A229:I240" xr:uid="{8D7EF2B0-2F44-4F53-A51D-A2E594FB5648}"/>
  <tableColumns count="9">
    <tableColumn id="1" xr3:uid="{5698E848-83BA-40B5-928A-CCEEEAFAF932}" name="ID" dataDxfId="434"/>
    <tableColumn id="2" xr3:uid="{BDBB31D3-75EB-4809-A5A8-CCFC47E7F0C0}" name="Question" dataDxfId="433"/>
    <tableColumn id="3" xr3:uid="{4A91BC44-8D09-4D28-8B55-A74DC4FD0D89}" name="Answer" dataDxfId="432"/>
    <tableColumn id="4" xr3:uid="{2BFDA18B-1CDD-48F5-AD86-3B25291F20A8}" name="Justification" dataDxfId="431"/>
    <tableColumn id="5" xr3:uid="{384C458F-6133-49F6-A7F9-DD8AFEF00A34}" name="Guide to Answering" dataDxfId="430"/>
    <tableColumn id="6" xr3:uid="{72291DEB-97C8-4759-A113-DBFE4FC81947}" name="Reviewer 1 Comments" dataDxfId="429"/>
    <tableColumn id="7" xr3:uid="{DDDC3AEF-BEA8-4225-8F58-2A3B7E6FB015}" name="Reviewer 2 Comments"/>
    <tableColumn id="8" xr3:uid="{357389F3-61B3-469E-8060-E8E4F0F2B8A9}" name="Mark Question"/>
    <tableColumn id="9" xr3:uid="{0A22475F-D199-4542-8B32-0DCC8767AC6E}" name="Score" dataDxfId="428">
      <calculatedColumnFormula>INDEX(Scoring!D:D, MATCH(Table4[[#This Row],[ID]], Scoring!A:A, 0))</calculatedColumnFormula>
    </tableColumn>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C778B7E-2B37-4517-81F3-00E352192ECF}" name="Table5" displayName="Table5" ref="A222:I227" totalsRowShown="0" headerRowDxfId="427" tableBorderDxfId="426">
  <autoFilter ref="A222:I227" xr:uid="{9C778B7E-2B37-4517-81F3-00E352192ECF}"/>
  <tableColumns count="9">
    <tableColumn id="1" xr3:uid="{91CE4D91-0541-48F5-B912-7823B1536D6E}" name="ID" dataDxfId="425"/>
    <tableColumn id="2" xr3:uid="{2C1CB37B-3BDE-4F91-8B34-31386BAB0307}" name="Question" dataDxfId="424"/>
    <tableColumn id="3" xr3:uid="{4C148F6D-34AE-4BA1-8EFF-5F7993B395D2}" name="Answer" dataDxfId="423"/>
    <tableColumn id="4" xr3:uid="{CCA6F6C7-5A0F-416A-8231-4A7450FC0B0E}" name="Justification" dataDxfId="422"/>
    <tableColumn id="5" xr3:uid="{79919719-0A88-42DE-B73F-AF652A78A814}" name="Guide to Answering" dataDxfId="421"/>
    <tableColumn id="6" xr3:uid="{450334C3-3886-4D49-B278-650038D92329}" name="Reviewer 1 Comments" dataDxfId="420"/>
    <tableColumn id="7" xr3:uid="{6A2A7394-4A90-4282-B563-523DA5275206}" name="Reviewer 2 Comments"/>
    <tableColumn id="8" xr3:uid="{09108ABF-5C11-4D91-A749-67E014543A6E}" name="Mark Question"/>
    <tableColumn id="9" xr3:uid="{B4C74736-20D5-4784-A1DD-845C51A73C81}" name="Score" dataDxfId="419">
      <calculatedColumnFormula>INDEX(Scoring!D:D, MATCH(Table5[[#This Row],[ID]], Scoring!A:A, 0))</calculatedColumnFormula>
    </tableColumn>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E5B5B52-D994-478B-9379-2E849D76EFB9}" name="Table6" displayName="Table6" ref="A207:I218" totalsRowShown="0" headerRowDxfId="418" tableBorderDxfId="417">
  <autoFilter ref="A207:I218" xr:uid="{3E5B5B52-D994-478B-9379-2E849D76EFB9}"/>
  <tableColumns count="9">
    <tableColumn id="1" xr3:uid="{150F7F16-0716-4C90-9F40-B43B37932E23}" name="ID" dataDxfId="416"/>
    <tableColumn id="2" xr3:uid="{A317E430-E565-467A-9EC0-BC5726D61EFF}" name="Question" dataDxfId="415"/>
    <tableColumn id="3" xr3:uid="{AAFA2D90-92D9-4C28-A43B-77B69E3E682F}" name="Answer" dataDxfId="414"/>
    <tableColumn id="4" xr3:uid="{24E945B5-22BC-4ED5-9F8C-3AAC549A36CA}" name="Justification" dataDxfId="413"/>
    <tableColumn id="5" xr3:uid="{56A109FA-A6E4-40A0-992C-3E6FBBB34E05}" name="Guide to Answering" dataDxfId="412"/>
    <tableColumn id="6" xr3:uid="{401ABCCA-83FB-44A4-B36C-8071D3D3C891}" name="Reviewer 1 Comments" dataDxfId="411"/>
    <tableColumn id="7" xr3:uid="{EB82B381-204C-4AF1-BC05-E27D9F144951}" name="Reviewer 2 Comments"/>
    <tableColumn id="8" xr3:uid="{C485B7ED-E8C0-45F2-BBE3-0F07189865F9}" name="Mark Question"/>
    <tableColumn id="9" xr3:uid="{A3371E79-155A-44BF-B87B-5C6C9923EC84}" name="Score" dataDxfId="410">
      <calculatedColumnFormula>INDEX(Scoring!D:D, MATCH(Table6[[#This Row],[ID]], Scoring!A:A, 0))</calculatedColumnFormula>
    </tableColumn>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620A6A6-26A8-40AC-B8BC-59B0F9E74B78}" name="Table7" displayName="Table7" ref="A194:I205" totalsRowShown="0" headerRowDxfId="409" tableBorderDxfId="408">
  <autoFilter ref="A194:I205" xr:uid="{8620A6A6-26A8-40AC-B8BC-59B0F9E74B78}"/>
  <tableColumns count="9">
    <tableColumn id="1" xr3:uid="{733D5649-6948-4F0F-B0CA-A9983A08AB9A}" name="ID" dataDxfId="407"/>
    <tableColumn id="2" xr3:uid="{75795647-B876-4558-AD7B-8E3EB52438A2}" name="Question" dataDxfId="406"/>
    <tableColumn id="3" xr3:uid="{323EC1FA-526D-4F3D-942B-D2C63AA68B78}" name="Answer" dataDxfId="405"/>
    <tableColumn id="4" xr3:uid="{32E8DAF5-3C42-4D7D-B922-1978A635A4D9}" name="Justification" dataDxfId="404"/>
    <tableColumn id="5" xr3:uid="{750B9447-020E-4C78-AEA8-9DF038BCC8D4}" name="Guide to Answering" dataDxfId="403"/>
    <tableColumn id="6" xr3:uid="{0F23B243-0025-47A1-8A31-564DB74F8555}" name="Reviewer 1 Comments" dataDxfId="402"/>
    <tableColumn id="7" xr3:uid="{63245556-E95E-4C70-8902-095E6702CE5A}" name="Reviewer 2 Comments"/>
    <tableColumn id="8" xr3:uid="{A51E741A-9247-4868-9226-F8D25B0FD6F8}" name="Mark Question"/>
    <tableColumn id="9" xr3:uid="{49F0092B-2434-4CAD-9D0D-EBF950989CB2}" name="Score" dataDxfId="401">
      <calculatedColumnFormula>INDEX(Scoring!D:D, MATCH(Table7[[#This Row],[ID]], Scoring!A:A, 0))</calculatedColumnFormula>
    </tableColumn>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D3A87F0-D813-419F-9AB1-0850E7837188}" name="Table9" displayName="Table9" ref="A176:I192" totalsRowShown="0" headerRowDxfId="400" tableBorderDxfId="399">
  <autoFilter ref="A176:I192" xr:uid="{0D3A87F0-D813-419F-9AB1-0850E7837188}"/>
  <tableColumns count="9">
    <tableColumn id="1" xr3:uid="{6D6B1253-D1FC-4DFA-BD08-5C24BCD28257}" name="ID" dataDxfId="398"/>
    <tableColumn id="2" xr3:uid="{87A49683-26D1-4476-BD46-6205C29C7023}" name="Question" dataDxfId="397"/>
    <tableColumn id="3" xr3:uid="{A8D948FD-61FE-434F-BAB5-E3053A02C7C1}" name="Answer" dataDxfId="396"/>
    <tableColumn id="4" xr3:uid="{95EBE41B-26B6-45A9-982E-24C36EB60588}" name="Justification" dataDxfId="395"/>
    <tableColumn id="5" xr3:uid="{25733294-3219-42EE-BC2B-BFA6B1D7FA3D}" name="Guide to Answering" dataDxfId="394"/>
    <tableColumn id="6" xr3:uid="{DD36FEC4-2819-40E4-A211-61C144BF3DF4}" name="Reviewer 1 Comments" dataDxfId="393"/>
    <tableColumn id="7" xr3:uid="{2DCC354A-BC54-4B55-A3FC-2BBA18612E2A}" name="Reviewer 2 Comments"/>
    <tableColumn id="8" xr3:uid="{3F3AE491-78DD-4B34-A365-D1132A821AC5}" name="Mark Question"/>
    <tableColumn id="9" xr3:uid="{18C5F371-66AD-4591-9C80-401DF42A2E09}" name="Score" dataDxfId="392">
      <calculatedColumnFormula>INDEX(Scoring!D:D, MATCH(Table9[[#This Row],[ID]], Scoring!A:A, 0))</calculatedColumnFormula>
    </tableColumn>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941AFD0-7102-4A25-A373-2F3A368FE3C0}" name="Table10" displayName="Table10" ref="A149:I174" totalsRowShown="0" headerRowDxfId="391" tableBorderDxfId="390">
  <autoFilter ref="A149:I174" xr:uid="{5941AFD0-7102-4A25-A373-2F3A368FE3C0}"/>
  <tableColumns count="9">
    <tableColumn id="1" xr3:uid="{A1B7394A-9A04-4A8F-824B-F44782B06EF3}" name="ID" dataDxfId="389"/>
    <tableColumn id="2" xr3:uid="{EE24C0DD-15F0-4701-9ADA-2578A5284795}" name="Question" dataDxfId="388"/>
    <tableColumn id="3" xr3:uid="{FA3FA023-CA66-4FE7-B585-7D83FD587373}" name="Answer" dataDxfId="387"/>
    <tableColumn id="4" xr3:uid="{913043DB-C08C-43B7-A90E-12E3AC351E4C}" name="Justification" dataDxfId="386"/>
    <tableColumn id="5" xr3:uid="{61DCE319-6C6E-4A83-9267-F322D3DEC6C9}" name="Guide to Answering" dataDxfId="385"/>
    <tableColumn id="6" xr3:uid="{3A40D3B0-CCEF-423B-972C-3B50D5E9DCEE}" name="Reviewer 1 Comments" dataDxfId="384"/>
    <tableColumn id="7" xr3:uid="{9028638F-E211-4C52-8F60-226D91D8AAFF}" name="Reviewer 2 Comments"/>
    <tableColumn id="8" xr3:uid="{3BBA4748-D0DE-4B19-A4CB-02CC67A371F5}" name="Mark Question"/>
    <tableColumn id="9" xr3:uid="{6CADF73E-DAC4-445C-BE19-811F6F93DB98}" name="Score" dataDxfId="383">
      <calculatedColumnFormula>INDEX(Scoring!D:D, MATCH(Table10[[#This Row],[ID]], Scoring!A:A, 0))</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18" Type="http://schemas.openxmlformats.org/officeDocument/2006/relationships/table" Target="../tables/table17.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17" Type="http://schemas.openxmlformats.org/officeDocument/2006/relationships/table" Target="../tables/table16.xml"/><Relationship Id="rId2" Type="http://schemas.openxmlformats.org/officeDocument/2006/relationships/table" Target="../tables/table1.xml"/><Relationship Id="rId16" Type="http://schemas.openxmlformats.org/officeDocument/2006/relationships/table" Target="../tables/table15.xml"/><Relationship Id="rId20" Type="http://schemas.openxmlformats.org/officeDocument/2006/relationships/table" Target="../tables/table19.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5" Type="http://schemas.openxmlformats.org/officeDocument/2006/relationships/table" Target="../tables/table14.xml"/><Relationship Id="rId10" Type="http://schemas.openxmlformats.org/officeDocument/2006/relationships/table" Target="../tables/table9.xml"/><Relationship Id="rId19" Type="http://schemas.openxmlformats.org/officeDocument/2006/relationships/table" Target="../tables/table18.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FB684-4729-4926-9563-91FF05D29B49}">
  <dimension ref="A1:I261"/>
  <sheetViews>
    <sheetView tabSelected="1" zoomScaleNormal="100" workbookViewId="0">
      <pane ySplit="1" topLeftCell="A2" activePane="bottomLeft" state="frozen"/>
      <selection pane="bottomLeft" activeCell="A2" sqref="A2"/>
    </sheetView>
  </sheetViews>
  <sheetFormatPr defaultRowHeight="14.5" x14ac:dyDescent="0.35"/>
  <cols>
    <col min="1" max="1" width="8.1796875" style="5" bestFit="1" customWidth="1"/>
    <col min="2" max="2" width="64.1796875" customWidth="1"/>
    <col min="3" max="3" width="14.54296875" style="7" customWidth="1"/>
    <col min="4" max="4" width="38.54296875" style="5" customWidth="1"/>
    <col min="5" max="5" width="33" style="5" customWidth="1"/>
    <col min="6" max="6" width="34.7265625" style="1" customWidth="1"/>
    <col min="7" max="7" width="30.7265625" customWidth="1"/>
    <col min="8" max="8" width="20.1796875" customWidth="1"/>
    <col min="9" max="9" width="19" style="5" customWidth="1"/>
    <col min="12" max="12" width="8.453125" customWidth="1"/>
  </cols>
  <sheetData>
    <row r="1" spans="1:9" x14ac:dyDescent="0.35">
      <c r="A1" s="35" t="s">
        <v>0</v>
      </c>
      <c r="B1" s="36" t="s">
        <v>1</v>
      </c>
      <c r="C1" s="37" t="s">
        <v>2</v>
      </c>
      <c r="D1" s="35" t="s">
        <v>3</v>
      </c>
      <c r="E1" s="35" t="s">
        <v>4</v>
      </c>
      <c r="F1" s="35" t="s">
        <v>5</v>
      </c>
      <c r="G1" s="35" t="s">
        <v>6</v>
      </c>
      <c r="H1" s="35" t="s">
        <v>7</v>
      </c>
      <c r="I1" s="68" t="s">
        <v>8</v>
      </c>
    </row>
    <row r="2" spans="1:9" x14ac:dyDescent="0.35">
      <c r="A2" s="35"/>
      <c r="B2" s="36"/>
      <c r="C2" s="37"/>
      <c r="D2" s="35"/>
      <c r="E2" s="35"/>
      <c r="F2" s="35"/>
      <c r="G2" s="35"/>
      <c r="H2" s="103" t="s">
        <v>9</v>
      </c>
      <c r="I2" s="100">
        <f>Analysis!B24</f>
        <v>0</v>
      </c>
    </row>
    <row r="3" spans="1:9" x14ac:dyDescent="0.35">
      <c r="A3" s="35"/>
      <c r="B3" s="36"/>
      <c r="C3" s="37"/>
      <c r="D3" s="35"/>
      <c r="E3" s="35"/>
      <c r="F3" s="35"/>
      <c r="G3" s="35"/>
      <c r="H3" s="104" t="s">
        <v>10</v>
      </c>
      <c r="I3" s="101">
        <f>Analysis!B25</f>
        <v>0</v>
      </c>
    </row>
    <row r="4" spans="1:9" ht="29" x14ac:dyDescent="0.35">
      <c r="A4" s="35"/>
      <c r="B4" s="36"/>
      <c r="C4" s="37"/>
      <c r="D4" s="35"/>
      <c r="E4" s="35"/>
      <c r="F4" s="35"/>
      <c r="G4" s="35"/>
      <c r="H4" s="105" t="s">
        <v>11</v>
      </c>
      <c r="I4" s="102">
        <f>Analysis!B26</f>
        <v>0</v>
      </c>
    </row>
    <row r="5" spans="1:9" ht="26" x14ac:dyDescent="0.35">
      <c r="A5" s="83"/>
      <c r="B5" s="82" t="s">
        <v>12</v>
      </c>
      <c r="C5" s="84"/>
      <c r="D5" s="83"/>
      <c r="E5" s="83"/>
      <c r="F5" s="83"/>
      <c r="G5" s="83"/>
      <c r="H5" s="83"/>
      <c r="I5" s="85"/>
    </row>
    <row r="6" spans="1:9" x14ac:dyDescent="0.35">
      <c r="A6" s="35"/>
      <c r="B6" s="110" t="s">
        <v>13</v>
      </c>
      <c r="C6" s="110"/>
      <c r="D6" s="110"/>
      <c r="E6" s="110"/>
      <c r="F6" s="35"/>
      <c r="G6" s="35"/>
      <c r="H6" s="35"/>
      <c r="I6" s="68"/>
    </row>
    <row r="7" spans="1:9" x14ac:dyDescent="0.35">
      <c r="A7" s="87"/>
      <c r="B7" s="86" t="s">
        <v>14</v>
      </c>
      <c r="C7" s="88"/>
      <c r="D7" s="88"/>
      <c r="E7" s="88"/>
      <c r="F7" s="87"/>
      <c r="G7" s="87"/>
      <c r="H7" s="87"/>
      <c r="I7" s="89"/>
    </row>
    <row r="8" spans="1:9" x14ac:dyDescent="0.35">
      <c r="A8" s="60" t="s">
        <v>0</v>
      </c>
      <c r="B8" s="62" t="s">
        <v>1</v>
      </c>
      <c r="C8" s="61" t="s">
        <v>2</v>
      </c>
      <c r="D8" s="60" t="s">
        <v>3</v>
      </c>
      <c r="E8" s="60" t="s">
        <v>4</v>
      </c>
      <c r="F8" s="60" t="s">
        <v>5</v>
      </c>
      <c r="G8" s="60" t="s">
        <v>6</v>
      </c>
      <c r="H8" s="60" t="s">
        <v>7</v>
      </c>
      <c r="I8" s="71" t="s">
        <v>8</v>
      </c>
    </row>
    <row r="9" spans="1:9" x14ac:dyDescent="0.35">
      <c r="A9" s="90">
        <v>1</v>
      </c>
      <c r="B9" s="81" t="s">
        <v>15</v>
      </c>
      <c r="C9" s="7" t="s">
        <v>16</v>
      </c>
      <c r="D9" s="91"/>
      <c r="E9" s="79"/>
      <c r="I9" s="5" t="s">
        <v>16</v>
      </c>
    </row>
    <row r="10" spans="1:9" x14ac:dyDescent="0.35">
      <c r="A10" s="90">
        <v>2</v>
      </c>
      <c r="B10" s="81" t="s">
        <v>17</v>
      </c>
      <c r="C10" s="7" t="s">
        <v>16</v>
      </c>
      <c r="D10" s="91"/>
      <c r="E10" s="79"/>
      <c r="I10" s="5" t="s">
        <v>16</v>
      </c>
    </row>
    <row r="11" spans="1:9" x14ac:dyDescent="0.35">
      <c r="A11" s="90">
        <v>3</v>
      </c>
      <c r="B11" s="81" t="s">
        <v>18</v>
      </c>
      <c r="C11" s="7" t="s">
        <v>16</v>
      </c>
      <c r="D11" s="91"/>
      <c r="E11" s="79"/>
      <c r="I11" s="5" t="s">
        <v>16</v>
      </c>
    </row>
    <row r="12" spans="1:9" x14ac:dyDescent="0.35">
      <c r="A12" s="90">
        <v>4</v>
      </c>
      <c r="B12" s="81" t="s">
        <v>19</v>
      </c>
      <c r="C12" s="7" t="s">
        <v>16</v>
      </c>
      <c r="D12" s="91"/>
      <c r="E12" s="79"/>
      <c r="I12" s="5" t="s">
        <v>16</v>
      </c>
    </row>
    <row r="13" spans="1:9" x14ac:dyDescent="0.35">
      <c r="A13" s="90">
        <v>5</v>
      </c>
      <c r="B13" s="81" t="s">
        <v>20</v>
      </c>
      <c r="C13" s="7" t="s">
        <v>16</v>
      </c>
      <c r="D13" s="91"/>
      <c r="E13" s="79"/>
      <c r="I13" s="5" t="s">
        <v>16</v>
      </c>
    </row>
    <row r="14" spans="1:9" x14ac:dyDescent="0.35">
      <c r="A14" s="90">
        <v>6</v>
      </c>
      <c r="B14" s="81" t="s">
        <v>21</v>
      </c>
      <c r="C14" s="7" t="s">
        <v>16</v>
      </c>
      <c r="D14" s="91"/>
      <c r="E14" s="79"/>
      <c r="I14" s="5" t="s">
        <v>16</v>
      </c>
    </row>
    <row r="15" spans="1:9" x14ac:dyDescent="0.35">
      <c r="A15" s="90">
        <v>7</v>
      </c>
      <c r="B15" s="81" t="s">
        <v>22</v>
      </c>
      <c r="C15" s="7" t="s">
        <v>16</v>
      </c>
      <c r="D15" s="91"/>
      <c r="E15" s="79"/>
      <c r="I15" s="5" t="s">
        <v>16</v>
      </c>
    </row>
    <row r="16" spans="1:9" ht="94.5" customHeight="1" x14ac:dyDescent="0.35">
      <c r="A16" s="90">
        <v>8</v>
      </c>
      <c r="B16" s="81" t="s">
        <v>23</v>
      </c>
      <c r="C16" s="92" t="s">
        <v>24</v>
      </c>
      <c r="D16" s="5" t="s">
        <v>16</v>
      </c>
      <c r="E16" s="79" t="s">
        <v>25</v>
      </c>
      <c r="I16" s="5" t="s">
        <v>16</v>
      </c>
    </row>
    <row r="17" spans="1:9" x14ac:dyDescent="0.35">
      <c r="A17" s="99"/>
      <c r="B17" s="106" t="s">
        <v>26</v>
      </c>
      <c r="C17" s="107"/>
      <c r="D17" s="88"/>
      <c r="E17" s="88"/>
      <c r="F17" s="87"/>
      <c r="G17" s="87"/>
      <c r="H17" s="108"/>
      <c r="I17" s="107"/>
    </row>
    <row r="18" spans="1:9" x14ac:dyDescent="0.35">
      <c r="A18" s="60" t="s">
        <v>0</v>
      </c>
      <c r="B18" s="62" t="s">
        <v>1</v>
      </c>
      <c r="C18" s="61" t="s">
        <v>2</v>
      </c>
      <c r="D18" s="60" t="s">
        <v>3</v>
      </c>
      <c r="E18" s="60" t="s">
        <v>4</v>
      </c>
      <c r="F18" s="60" t="s">
        <v>5</v>
      </c>
      <c r="G18" s="60" t="s">
        <v>6</v>
      </c>
      <c r="H18" s="60" t="s">
        <v>7</v>
      </c>
      <c r="I18" s="71" t="s">
        <v>8</v>
      </c>
    </row>
    <row r="19" spans="1:9" ht="107.5" customHeight="1" x14ac:dyDescent="0.35">
      <c r="A19" s="90">
        <v>9</v>
      </c>
      <c r="B19" s="2" t="s">
        <v>27</v>
      </c>
      <c r="C19" s="92" t="s">
        <v>28</v>
      </c>
      <c r="D19" s="92"/>
      <c r="E19" s="79"/>
      <c r="I19" s="5" t="s">
        <v>16</v>
      </c>
    </row>
    <row r="20" spans="1:9" ht="104.5" customHeight="1" x14ac:dyDescent="0.35">
      <c r="A20" s="90">
        <v>10</v>
      </c>
      <c r="B20" s="2" t="s">
        <v>29</v>
      </c>
      <c r="C20" s="92" t="s">
        <v>30</v>
      </c>
      <c r="D20" s="92"/>
      <c r="E20" s="79"/>
      <c r="I20" s="5" t="s">
        <v>16</v>
      </c>
    </row>
    <row r="21" spans="1:9" ht="26" x14ac:dyDescent="0.35">
      <c r="A21" s="9"/>
      <c r="B21" s="65" t="s">
        <v>31</v>
      </c>
      <c r="C21" s="65"/>
      <c r="D21" s="65"/>
      <c r="E21" s="65"/>
      <c r="F21" s="65"/>
      <c r="G21" s="65"/>
      <c r="H21" s="65"/>
      <c r="I21" s="69">
        <f>Analysis!B2</f>
        <v>0</v>
      </c>
    </row>
    <row r="22" spans="1:9" ht="98.5" customHeight="1" x14ac:dyDescent="0.35">
      <c r="B22" s="109" t="s">
        <v>32</v>
      </c>
      <c r="C22" s="109"/>
      <c r="D22" s="109"/>
      <c r="E22" s="109"/>
      <c r="F22" s="4"/>
      <c r="G22" s="4"/>
      <c r="H22" s="4"/>
    </row>
    <row r="23" spans="1:9" x14ac:dyDescent="0.35">
      <c r="A23" s="9"/>
      <c r="B23" s="3" t="s">
        <v>33</v>
      </c>
      <c r="C23" s="6"/>
      <c r="D23" s="9"/>
      <c r="E23" s="9"/>
      <c r="F23" s="8"/>
      <c r="G23" s="8"/>
      <c r="H23" s="8"/>
      <c r="I23" s="70">
        <f>Analysis!B3</f>
        <v>0</v>
      </c>
    </row>
    <row r="24" spans="1:9" x14ac:dyDescent="0.35">
      <c r="A24" s="35" t="s">
        <v>0</v>
      </c>
      <c r="B24" s="36" t="s">
        <v>1</v>
      </c>
      <c r="C24" s="37" t="s">
        <v>2</v>
      </c>
      <c r="D24" s="35" t="s">
        <v>3</v>
      </c>
      <c r="E24" s="35" t="s">
        <v>4</v>
      </c>
      <c r="F24" s="35" t="s">
        <v>5</v>
      </c>
      <c r="G24" s="35" t="s">
        <v>6</v>
      </c>
      <c r="H24" s="35" t="s">
        <v>7</v>
      </c>
      <c r="I24" s="68" t="s">
        <v>8</v>
      </c>
    </row>
    <row r="25" spans="1:9" ht="145" x14ac:dyDescent="0.35">
      <c r="A25" s="5">
        <v>1</v>
      </c>
      <c r="B25" s="2" t="s">
        <v>34</v>
      </c>
      <c r="C25" s="92" t="s">
        <v>35</v>
      </c>
      <c r="D25" s="92"/>
      <c r="E25" s="79" t="s">
        <v>36</v>
      </c>
      <c r="I25" s="5">
        <f>INDEX(Scoring!D:D, MATCH(Table19[[#This Row],[ID]], Scoring!A:A, 0))</f>
        <v>0</v>
      </c>
    </row>
    <row r="26" spans="1:9" ht="121" customHeight="1" x14ac:dyDescent="0.35">
      <c r="A26" s="5">
        <v>2</v>
      </c>
      <c r="B26" s="2" t="s">
        <v>37</v>
      </c>
      <c r="C26" s="92" t="s">
        <v>38</v>
      </c>
      <c r="D26" s="92"/>
      <c r="E26" s="79" t="s">
        <v>39</v>
      </c>
      <c r="I26" s="5">
        <f>INDEX(Scoring!D:D, MATCH(Table19[[#This Row],[ID]], Scoring!A:A, 0))</f>
        <v>0</v>
      </c>
    </row>
    <row r="27" spans="1:9" ht="62.15" customHeight="1" x14ac:dyDescent="0.35">
      <c r="A27" s="5">
        <v>3</v>
      </c>
      <c r="B27" s="2" t="s">
        <v>40</v>
      </c>
      <c r="C27" s="92" t="s">
        <v>41</v>
      </c>
      <c r="D27" s="92"/>
      <c r="E27" s="79"/>
      <c r="I27" s="5">
        <f>INDEX(Scoring!D:D, MATCH(Table19[[#This Row],[ID]], Scoring!A:A, 0))</f>
        <v>0</v>
      </c>
    </row>
    <row r="28" spans="1:9" ht="74.5" customHeight="1" x14ac:dyDescent="0.35">
      <c r="A28" s="5">
        <v>4</v>
      </c>
      <c r="B28" s="2" t="s">
        <v>42</v>
      </c>
      <c r="C28" s="92" t="s">
        <v>43</v>
      </c>
      <c r="D28" s="92"/>
      <c r="E28" s="79"/>
      <c r="I28" s="5">
        <f>INDEX(Scoring!D:D, MATCH(Table19[[#This Row],[ID]], Scoring!A:A, 0))</f>
        <v>0</v>
      </c>
    </row>
    <row r="29" spans="1:9" ht="93" customHeight="1" x14ac:dyDescent="0.35">
      <c r="A29" s="5">
        <v>5</v>
      </c>
      <c r="B29" s="2" t="s">
        <v>44</v>
      </c>
      <c r="C29" s="92" t="s">
        <v>45</v>
      </c>
      <c r="D29" s="92"/>
      <c r="E29" s="79"/>
      <c r="I29" s="5">
        <f>INDEX(Scoring!D:D, MATCH(Table19[[#This Row],[ID]], Scoring!A:A, 0))</f>
        <v>0</v>
      </c>
    </row>
    <row r="30" spans="1:9" ht="200.5" customHeight="1" x14ac:dyDescent="0.35">
      <c r="A30" s="5" t="s">
        <v>46</v>
      </c>
      <c r="B30" s="2" t="s">
        <v>47</v>
      </c>
      <c r="C30" s="92" t="s">
        <v>48</v>
      </c>
      <c r="D30" s="92"/>
      <c r="E30" s="79" t="s">
        <v>49</v>
      </c>
      <c r="I30" s="5">
        <f>INDEX(Scoring!D:D, MATCH(Table19[[#This Row],[ID]], Scoring!A:A, 0))</f>
        <v>0</v>
      </c>
    </row>
    <row r="31" spans="1:9" ht="180" customHeight="1" x14ac:dyDescent="0.35">
      <c r="A31" s="5" t="s">
        <v>50</v>
      </c>
      <c r="B31" s="2" t="s">
        <v>51</v>
      </c>
      <c r="C31" s="92" t="s">
        <v>52</v>
      </c>
      <c r="D31" s="92"/>
      <c r="E31" s="79" t="s">
        <v>53</v>
      </c>
      <c r="I31" s="5">
        <f>INDEX(Scoring!D:D, MATCH(Table19[[#This Row],[ID]], Scoring!A:A, 0))</f>
        <v>0</v>
      </c>
    </row>
    <row r="32" spans="1:9" ht="78.650000000000006" customHeight="1" x14ac:dyDescent="0.35">
      <c r="A32" s="5" t="s">
        <v>54</v>
      </c>
      <c r="B32" s="2" t="s">
        <v>55</v>
      </c>
      <c r="C32" s="92" t="s">
        <v>56</v>
      </c>
      <c r="D32" s="92"/>
      <c r="E32" s="79" t="s">
        <v>57</v>
      </c>
      <c r="I32" s="5">
        <f>INDEX(Scoring!D:D, MATCH(Table19[[#This Row],[ID]], Scoring!A:A, 0))</f>
        <v>0</v>
      </c>
    </row>
    <row r="33" spans="1:9" ht="72.5" x14ac:dyDescent="0.35">
      <c r="A33" s="5" t="s">
        <v>58</v>
      </c>
      <c r="B33" s="2" t="s">
        <v>59</v>
      </c>
      <c r="C33" s="92" t="s">
        <v>60</v>
      </c>
      <c r="D33" s="92"/>
      <c r="E33" s="79"/>
      <c r="I33" s="5">
        <f>INDEX(Scoring!D:D, MATCH(Table19[[#This Row],[ID]], Scoring!A:A, 0))</f>
        <v>0</v>
      </c>
    </row>
    <row r="34" spans="1:9" ht="72.5" x14ac:dyDescent="0.35">
      <c r="A34" s="5">
        <v>7</v>
      </c>
      <c r="B34" s="2" t="s">
        <v>61</v>
      </c>
      <c r="C34" s="92" t="s">
        <v>62</v>
      </c>
      <c r="D34" s="92"/>
      <c r="E34" s="79" t="s">
        <v>63</v>
      </c>
      <c r="I34" s="5">
        <f>INDEX(Scoring!D:D, MATCH(Table19[[#This Row],[ID]], Scoring!A:A, 0))</f>
        <v>0</v>
      </c>
    </row>
    <row r="35" spans="1:9" ht="79.5" customHeight="1" x14ac:dyDescent="0.35">
      <c r="A35" s="5">
        <v>8</v>
      </c>
      <c r="B35" s="2" t="s">
        <v>64</v>
      </c>
      <c r="C35" s="92" t="s">
        <v>65</v>
      </c>
      <c r="D35" s="92"/>
      <c r="E35" s="79" t="s">
        <v>66</v>
      </c>
      <c r="I35" s="5">
        <f>INDEX(Scoring!D:D, MATCH(Table19[[#This Row],[ID]], Scoring!A:A, 0))</f>
        <v>0</v>
      </c>
    </row>
    <row r="36" spans="1:9" ht="82.5" customHeight="1" x14ac:dyDescent="0.35">
      <c r="A36" s="5" t="s">
        <v>67</v>
      </c>
      <c r="B36" s="2" t="s">
        <v>68</v>
      </c>
      <c r="C36" s="92" t="s">
        <v>69</v>
      </c>
      <c r="D36" s="92"/>
      <c r="E36" s="79" t="s">
        <v>70</v>
      </c>
      <c r="I36" s="5">
        <f>INDEX(Scoring!D:D, MATCH(Table19[[#This Row],[ID]], Scoring!A:A, 0))</f>
        <v>0</v>
      </c>
    </row>
    <row r="37" spans="1:9" ht="254.5" customHeight="1" x14ac:dyDescent="0.35">
      <c r="A37" s="5" t="s">
        <v>71</v>
      </c>
      <c r="B37" s="2" t="s">
        <v>72</v>
      </c>
      <c r="C37" s="92" t="s">
        <v>73</v>
      </c>
      <c r="D37" s="92"/>
      <c r="E37" s="79" t="s">
        <v>74</v>
      </c>
      <c r="I37" s="5">
        <f>INDEX(Scoring!D:D, MATCH(Table19[[#This Row],[ID]], Scoring!A:A, 0))</f>
        <v>0</v>
      </c>
    </row>
    <row r="38" spans="1:9" ht="164.15" customHeight="1" thickBot="1" x14ac:dyDescent="0.4">
      <c r="A38" s="5" t="s">
        <v>75</v>
      </c>
      <c r="B38" s="2" t="s">
        <v>76</v>
      </c>
      <c r="C38" s="92" t="s">
        <v>77</v>
      </c>
      <c r="D38" s="5" t="s">
        <v>16</v>
      </c>
      <c r="E38" s="79" t="s">
        <v>78</v>
      </c>
      <c r="I38" s="5">
        <f>INDEX(Scoring!D:D, MATCH(Table19[[#This Row],[ID]], Scoring!A:A, 0))</f>
        <v>0</v>
      </c>
    </row>
    <row r="39" spans="1:9" ht="31.5" customHeight="1" thickBot="1" x14ac:dyDescent="0.4">
      <c r="B39" s="51" t="s">
        <v>79</v>
      </c>
      <c r="C39" s="14"/>
      <c r="D39" s="15"/>
      <c r="E39" s="17" t="s">
        <v>80</v>
      </c>
      <c r="F39" s="17"/>
      <c r="G39" s="17"/>
      <c r="H39" s="19"/>
    </row>
    <row r="40" spans="1:9" ht="34.5" customHeight="1" thickBot="1" x14ac:dyDescent="0.4">
      <c r="B40" s="52"/>
      <c r="C40" s="10" t="s">
        <v>81</v>
      </c>
      <c r="D40" s="16" t="s">
        <v>82</v>
      </c>
      <c r="E40" s="22"/>
      <c r="F40" s="25" t="s">
        <v>83</v>
      </c>
      <c r="G40" s="23"/>
      <c r="H40" s="24"/>
    </row>
    <row r="41" spans="1:9" ht="43.5" x14ac:dyDescent="0.35">
      <c r="B41" s="53"/>
      <c r="C41" s="11" t="s">
        <v>84</v>
      </c>
      <c r="D41" s="11" t="s">
        <v>85</v>
      </c>
      <c r="E41" s="18" t="s">
        <v>86</v>
      </c>
      <c r="F41" s="20" t="s">
        <v>87</v>
      </c>
      <c r="G41" s="20" t="s">
        <v>88</v>
      </c>
      <c r="H41" s="21" t="s">
        <v>89</v>
      </c>
    </row>
    <row r="42" spans="1:9" ht="29.15" customHeight="1" x14ac:dyDescent="0.35">
      <c r="B42" s="12" t="s">
        <v>90</v>
      </c>
      <c r="C42" s="94" t="s">
        <v>91</v>
      </c>
      <c r="D42" s="94" t="s">
        <v>91</v>
      </c>
      <c r="E42" s="94" t="s">
        <v>91</v>
      </c>
      <c r="F42" s="94" t="s">
        <v>91</v>
      </c>
      <c r="G42" s="94" t="s">
        <v>91</v>
      </c>
      <c r="H42" s="94" t="s">
        <v>91</v>
      </c>
    </row>
    <row r="43" spans="1:9" ht="29.15" customHeight="1" x14ac:dyDescent="0.35">
      <c r="B43" s="12" t="s">
        <v>92</v>
      </c>
      <c r="C43" s="94" t="s">
        <v>91</v>
      </c>
      <c r="D43" s="94" t="s">
        <v>91</v>
      </c>
      <c r="E43" s="94" t="s">
        <v>91</v>
      </c>
      <c r="F43" s="94" t="s">
        <v>91</v>
      </c>
      <c r="G43" s="94" t="s">
        <v>91</v>
      </c>
      <c r="H43" s="94" t="s">
        <v>91</v>
      </c>
    </row>
    <row r="44" spans="1:9" ht="29.15" customHeight="1" x14ac:dyDescent="0.35">
      <c r="B44" s="12" t="s">
        <v>93</v>
      </c>
      <c r="C44" s="94" t="s">
        <v>91</v>
      </c>
      <c r="D44" s="94" t="s">
        <v>91</v>
      </c>
      <c r="E44" s="94" t="s">
        <v>91</v>
      </c>
      <c r="F44" s="94" t="s">
        <v>91</v>
      </c>
      <c r="G44" s="94" t="s">
        <v>91</v>
      </c>
      <c r="H44" s="94" t="s">
        <v>91</v>
      </c>
    </row>
    <row r="45" spans="1:9" ht="29.15" customHeight="1" x14ac:dyDescent="0.35">
      <c r="B45" s="12" t="s">
        <v>94</v>
      </c>
      <c r="C45" s="94" t="s">
        <v>91</v>
      </c>
      <c r="D45" s="94" t="s">
        <v>91</v>
      </c>
      <c r="E45" s="94" t="s">
        <v>91</v>
      </c>
      <c r="F45" s="94" t="s">
        <v>91</v>
      </c>
      <c r="G45" s="94" t="s">
        <v>91</v>
      </c>
      <c r="H45" s="94" t="s">
        <v>91</v>
      </c>
    </row>
    <row r="46" spans="1:9" ht="29.15" customHeight="1" x14ac:dyDescent="0.35">
      <c r="B46" s="12" t="s">
        <v>95</v>
      </c>
      <c r="C46" s="94" t="s">
        <v>91</v>
      </c>
      <c r="D46" s="94" t="s">
        <v>91</v>
      </c>
      <c r="E46" s="94" t="s">
        <v>91</v>
      </c>
      <c r="F46" s="94" t="s">
        <v>91</v>
      </c>
      <c r="G46" s="94" t="s">
        <v>91</v>
      </c>
      <c r="H46" s="94" t="s">
        <v>91</v>
      </c>
    </row>
    <row r="47" spans="1:9" ht="29.15" customHeight="1" thickBot="1" x14ac:dyDescent="0.4">
      <c r="B47" s="13" t="s">
        <v>96</v>
      </c>
      <c r="C47" s="94" t="s">
        <v>91</v>
      </c>
      <c r="D47" s="94" t="s">
        <v>91</v>
      </c>
      <c r="E47" s="94" t="s">
        <v>91</v>
      </c>
      <c r="F47" s="94" t="s">
        <v>91</v>
      </c>
      <c r="G47" s="94" t="s">
        <v>91</v>
      </c>
      <c r="H47" s="94" t="s">
        <v>91</v>
      </c>
    </row>
    <row r="48" spans="1:9" ht="104.5" customHeight="1" x14ac:dyDescent="0.35">
      <c r="A48" s="5" t="s">
        <v>97</v>
      </c>
      <c r="B48" s="2" t="s">
        <v>98</v>
      </c>
      <c r="C48" s="92" t="s">
        <v>99</v>
      </c>
      <c r="D48" s="92"/>
      <c r="E48" s="79" t="s">
        <v>100</v>
      </c>
      <c r="I48" s="5">
        <f>INDEX(Scoring!D:D, MATCH(Table19[[#This Row],[ID]], Scoring!A:A, 0))</f>
        <v>0</v>
      </c>
    </row>
    <row r="49" spans="1:9" ht="130.5" x14ac:dyDescent="0.35">
      <c r="A49" s="5" t="s">
        <v>101</v>
      </c>
      <c r="B49" s="2" t="s">
        <v>102</v>
      </c>
      <c r="C49" s="92" t="s">
        <v>103</v>
      </c>
      <c r="D49" s="92"/>
      <c r="E49" s="79" t="s">
        <v>78</v>
      </c>
      <c r="I49" s="5">
        <f>INDEX(Scoring!D:D, MATCH(Table19[[#This Row],[ID]], Scoring!A:A, 0))</f>
        <v>0</v>
      </c>
    </row>
    <row r="50" spans="1:9" ht="130.5" x14ac:dyDescent="0.35">
      <c r="A50" s="5" t="s">
        <v>104</v>
      </c>
      <c r="B50" s="2" t="s">
        <v>105</v>
      </c>
      <c r="C50" s="92" t="s">
        <v>106</v>
      </c>
      <c r="D50" s="5" t="s">
        <v>16</v>
      </c>
      <c r="E50" s="79" t="s">
        <v>107</v>
      </c>
      <c r="I50" s="5">
        <f>INDEX(Scoring!D:D, MATCH(Table19[[#This Row],[ID]], Scoring!A:A, 0))</f>
        <v>0</v>
      </c>
    </row>
    <row r="51" spans="1:9" ht="29" x14ac:dyDescent="0.35">
      <c r="B51" s="28" t="s">
        <v>108</v>
      </c>
      <c r="C51" s="28" t="s">
        <v>109</v>
      </c>
      <c r="D51" s="28" t="s">
        <v>110</v>
      </c>
      <c r="H51">
        <f>$H$50</f>
        <v>0</v>
      </c>
    </row>
    <row r="52" spans="1:9" ht="58.5" customHeight="1" x14ac:dyDescent="0.35">
      <c r="B52" s="26" t="s">
        <v>111</v>
      </c>
      <c r="C52" s="93" t="s">
        <v>91</v>
      </c>
      <c r="D52" s="93"/>
      <c r="E52" s="80" t="s">
        <v>112</v>
      </c>
      <c r="H52">
        <f t="shared" ref="H52:H57" si="0">$H$50</f>
        <v>0</v>
      </c>
    </row>
    <row r="53" spans="1:9" ht="88.5" customHeight="1" x14ac:dyDescent="0.35">
      <c r="B53" s="26" t="s">
        <v>113</v>
      </c>
      <c r="C53" s="93" t="s">
        <v>91</v>
      </c>
      <c r="D53" s="93"/>
      <c r="E53" s="80" t="s">
        <v>114</v>
      </c>
      <c r="H53">
        <f t="shared" si="0"/>
        <v>0</v>
      </c>
    </row>
    <row r="54" spans="1:9" ht="59.15" customHeight="1" x14ac:dyDescent="0.35">
      <c r="B54" s="26" t="s">
        <v>115</v>
      </c>
      <c r="C54" s="93" t="s">
        <v>91</v>
      </c>
      <c r="D54" s="93"/>
      <c r="E54" s="80" t="s">
        <v>116</v>
      </c>
      <c r="H54">
        <f t="shared" si="0"/>
        <v>0</v>
      </c>
    </row>
    <row r="55" spans="1:9" ht="78" x14ac:dyDescent="0.35">
      <c r="B55" s="26" t="s">
        <v>117</v>
      </c>
      <c r="C55" s="93" t="s">
        <v>91</v>
      </c>
      <c r="D55" s="93"/>
      <c r="E55" s="80" t="s">
        <v>118</v>
      </c>
      <c r="H55">
        <f t="shared" si="0"/>
        <v>0</v>
      </c>
    </row>
    <row r="56" spans="1:9" ht="84.65" customHeight="1" x14ac:dyDescent="0.35">
      <c r="B56" s="26" t="s">
        <v>119</v>
      </c>
      <c r="C56" s="93" t="s">
        <v>91</v>
      </c>
      <c r="D56" s="93"/>
      <c r="E56" s="80" t="s">
        <v>120</v>
      </c>
      <c r="H56">
        <f t="shared" si="0"/>
        <v>0</v>
      </c>
    </row>
    <row r="57" spans="1:9" ht="78" x14ac:dyDescent="0.35">
      <c r="B57" s="26" t="s">
        <v>121</v>
      </c>
      <c r="C57" s="93" t="s">
        <v>91</v>
      </c>
      <c r="D57" s="93"/>
      <c r="E57" s="80" t="s">
        <v>122</v>
      </c>
      <c r="H57">
        <f t="shared" si="0"/>
        <v>0</v>
      </c>
    </row>
    <row r="58" spans="1:9" ht="101.5" x14ac:dyDescent="0.35">
      <c r="A58" s="5" t="s">
        <v>123</v>
      </c>
      <c r="B58" s="2" t="s">
        <v>124</v>
      </c>
      <c r="C58" s="92" t="s">
        <v>125</v>
      </c>
      <c r="D58" s="92"/>
      <c r="E58" s="79" t="s">
        <v>126</v>
      </c>
      <c r="I58" s="5" t="str">
        <f>INDEX(Scoring!D:D, MATCH(Table19[[#This Row],[ID]], Scoring!A:A, 0))</f>
        <v>N/A</v>
      </c>
    </row>
    <row r="59" spans="1:9" x14ac:dyDescent="0.35">
      <c r="A59" s="9"/>
      <c r="B59" s="3" t="s">
        <v>127</v>
      </c>
      <c r="C59" s="6"/>
      <c r="D59" s="9"/>
      <c r="E59" s="9"/>
      <c r="F59" s="8"/>
      <c r="G59" s="8"/>
      <c r="H59" s="8"/>
      <c r="I59" s="70">
        <f>Analysis!B4</f>
        <v>0</v>
      </c>
    </row>
    <row r="60" spans="1:9" x14ac:dyDescent="0.35">
      <c r="A60" s="35" t="s">
        <v>0</v>
      </c>
      <c r="B60" s="36" t="s">
        <v>1</v>
      </c>
      <c r="C60" s="37" t="s">
        <v>2</v>
      </c>
      <c r="D60" s="35" t="s">
        <v>3</v>
      </c>
      <c r="E60" s="35" t="s">
        <v>4</v>
      </c>
      <c r="F60" s="35" t="s">
        <v>5</v>
      </c>
      <c r="G60" s="35" t="s">
        <v>6</v>
      </c>
      <c r="H60" s="35" t="s">
        <v>7</v>
      </c>
      <c r="I60" s="68" t="s">
        <v>8</v>
      </c>
    </row>
    <row r="61" spans="1:9" ht="117.65" customHeight="1" x14ac:dyDescent="0.35">
      <c r="A61" s="5">
        <v>12</v>
      </c>
      <c r="B61" s="2" t="s">
        <v>128</v>
      </c>
      <c r="C61" s="92" t="s">
        <v>129</v>
      </c>
      <c r="D61" s="92"/>
      <c r="E61" s="27"/>
      <c r="I61" s="5">
        <f>INDEX(Scoring!D:D, MATCH(Table1[[#This Row],[ID]], Scoring!A:A, 0))</f>
        <v>0</v>
      </c>
    </row>
    <row r="62" spans="1:9" ht="72.5" x14ac:dyDescent="0.35">
      <c r="A62" s="5">
        <v>13</v>
      </c>
      <c r="B62" s="2" t="s">
        <v>130</v>
      </c>
      <c r="C62" s="92" t="s">
        <v>131</v>
      </c>
      <c r="D62" s="92"/>
      <c r="E62" s="27"/>
      <c r="I62" s="5" t="str">
        <f>INDEX(Scoring!D:D, MATCH(Table1[[#This Row],[ID]], Scoring!A:A, 0))</f>
        <v>N/A</v>
      </c>
    </row>
    <row r="63" spans="1:9" ht="95.5" customHeight="1" x14ac:dyDescent="0.35">
      <c r="A63" s="5">
        <v>14</v>
      </c>
      <c r="B63" s="2" t="s">
        <v>132</v>
      </c>
      <c r="C63" s="92" t="s">
        <v>133</v>
      </c>
      <c r="D63" s="92"/>
      <c r="E63" s="27"/>
      <c r="I63" s="5">
        <f>INDEX(Scoring!D:D, MATCH(Table1[[#This Row],[ID]], Scoring!A:A, 0))</f>
        <v>0</v>
      </c>
    </row>
    <row r="64" spans="1:9" ht="72.5" x14ac:dyDescent="0.35">
      <c r="A64" s="5">
        <v>15</v>
      </c>
      <c r="B64" s="2" t="s">
        <v>134</v>
      </c>
      <c r="C64" s="92" t="s">
        <v>135</v>
      </c>
      <c r="D64" s="92"/>
      <c r="E64" s="79" t="s">
        <v>136</v>
      </c>
      <c r="I64" s="5">
        <f>INDEX(Scoring!D:D, MATCH(Table1[[#This Row],[ID]], Scoring!A:A, 0))</f>
        <v>0</v>
      </c>
    </row>
    <row r="65" spans="1:9" ht="89.5" customHeight="1" x14ac:dyDescent="0.35">
      <c r="A65" s="5">
        <v>16</v>
      </c>
      <c r="B65" s="2" t="s">
        <v>137</v>
      </c>
      <c r="C65" s="92" t="s">
        <v>138</v>
      </c>
      <c r="D65" s="92"/>
      <c r="E65" s="27"/>
      <c r="I65" s="5">
        <f>INDEX(Scoring!D:D, MATCH(Table1[[#This Row],[ID]], Scoring!A:A, 0))</f>
        <v>0</v>
      </c>
    </row>
    <row r="66" spans="1:9" ht="93" customHeight="1" x14ac:dyDescent="0.35">
      <c r="A66" s="5" t="s">
        <v>139</v>
      </c>
      <c r="B66" s="2" t="s">
        <v>140</v>
      </c>
      <c r="C66" s="92" t="s">
        <v>141</v>
      </c>
      <c r="D66" s="92"/>
      <c r="E66" s="27"/>
      <c r="I66" s="5">
        <f>INDEX(Scoring!D:D, MATCH(Table1[[#This Row],[ID]], Scoring!A:A, 0))</f>
        <v>0</v>
      </c>
    </row>
    <row r="67" spans="1:9" ht="101.5" x14ac:dyDescent="0.35">
      <c r="A67" s="5" t="s">
        <v>142</v>
      </c>
      <c r="B67" s="2" t="s">
        <v>143</v>
      </c>
      <c r="C67" s="92" t="s">
        <v>144</v>
      </c>
      <c r="D67" s="92"/>
      <c r="E67" s="27"/>
      <c r="I67" s="5">
        <f>INDEX(Scoring!D:D, MATCH(Table1[[#This Row],[ID]], Scoring!A:A, 0))</f>
        <v>0</v>
      </c>
    </row>
    <row r="68" spans="1:9" ht="82.5" customHeight="1" x14ac:dyDescent="0.35">
      <c r="A68" s="5">
        <v>18</v>
      </c>
      <c r="B68" s="2" t="s">
        <v>145</v>
      </c>
      <c r="C68" s="92" t="s">
        <v>146</v>
      </c>
      <c r="D68" s="92"/>
      <c r="E68" s="27"/>
      <c r="I68" s="5">
        <f>INDEX(Scoring!D:D, MATCH(Table1[[#This Row],[ID]], Scoring!A:A, 0))</f>
        <v>0</v>
      </c>
    </row>
    <row r="69" spans="1:9" ht="105.65" customHeight="1" x14ac:dyDescent="0.35">
      <c r="A69" s="5">
        <v>19</v>
      </c>
      <c r="B69" s="2" t="s">
        <v>147</v>
      </c>
      <c r="C69" s="92" t="s">
        <v>148</v>
      </c>
      <c r="D69" s="92"/>
      <c r="E69" s="27"/>
      <c r="I69" s="5">
        <f>INDEX(Scoring!D:D, MATCH(Table1[[#This Row],[ID]], Scoring!A:A, 0))</f>
        <v>0</v>
      </c>
    </row>
    <row r="70" spans="1:9" ht="116" x14ac:dyDescent="0.35">
      <c r="A70" s="5">
        <v>20</v>
      </c>
      <c r="B70" s="2" t="s">
        <v>149</v>
      </c>
      <c r="C70" s="92" t="s">
        <v>150</v>
      </c>
      <c r="D70" s="92"/>
      <c r="E70" s="79" t="s">
        <v>151</v>
      </c>
      <c r="I70" s="5">
        <f>INDEX(Scoring!D:D, MATCH(Table1[[#This Row],[ID]], Scoring!A:A, 0))</f>
        <v>0</v>
      </c>
    </row>
    <row r="71" spans="1:9" x14ac:dyDescent="0.35">
      <c r="A71" s="9"/>
      <c r="B71" s="3" t="s">
        <v>152</v>
      </c>
      <c r="C71" s="6"/>
      <c r="D71" s="9"/>
      <c r="E71" s="9"/>
      <c r="F71" s="8"/>
      <c r="G71" s="8"/>
      <c r="H71" s="8"/>
      <c r="I71" s="70">
        <f>Analysis!B5</f>
        <v>0</v>
      </c>
    </row>
    <row r="72" spans="1:9" x14ac:dyDescent="0.35">
      <c r="A72" s="60" t="s">
        <v>0</v>
      </c>
      <c r="B72" s="62" t="s">
        <v>1</v>
      </c>
      <c r="C72" s="61" t="s">
        <v>2</v>
      </c>
      <c r="D72" s="60" t="s">
        <v>3</v>
      </c>
      <c r="E72" s="60" t="s">
        <v>4</v>
      </c>
      <c r="F72" s="60" t="s">
        <v>5</v>
      </c>
      <c r="G72" s="60" t="s">
        <v>6</v>
      </c>
      <c r="H72" s="60" t="s">
        <v>7</v>
      </c>
      <c r="I72" s="71" t="s">
        <v>8</v>
      </c>
    </row>
    <row r="73" spans="1:9" ht="73.5" customHeight="1" x14ac:dyDescent="0.35">
      <c r="A73" s="5">
        <v>21</v>
      </c>
      <c r="B73" s="2" t="s">
        <v>153</v>
      </c>
      <c r="C73" s="92" t="s">
        <v>154</v>
      </c>
      <c r="D73" s="92"/>
      <c r="E73" s="79" t="s">
        <v>155</v>
      </c>
      <c r="I73" s="5">
        <f>INDEX(Scoring!D:D, MATCH(Table16[[#This Row],[ID]], Scoring!A:A, 0))</f>
        <v>0</v>
      </c>
    </row>
    <row r="74" spans="1:9" ht="72.5" x14ac:dyDescent="0.35">
      <c r="A74" s="5" t="s">
        <v>156</v>
      </c>
      <c r="B74" s="2" t="s">
        <v>157</v>
      </c>
      <c r="C74" s="92" t="s">
        <v>158</v>
      </c>
      <c r="D74" s="92"/>
      <c r="E74" s="27"/>
      <c r="I74" s="5">
        <f>INDEX(Scoring!D:D, MATCH(Table16[[#This Row],[ID]], Scoring!A:A, 0))</f>
        <v>0</v>
      </c>
    </row>
    <row r="75" spans="1:9" ht="72.5" x14ac:dyDescent="0.35">
      <c r="A75" s="5" t="s">
        <v>159</v>
      </c>
      <c r="B75" s="2" t="s">
        <v>160</v>
      </c>
      <c r="C75" s="92" t="s">
        <v>161</v>
      </c>
      <c r="D75" s="92"/>
      <c r="E75" s="27"/>
      <c r="I75" s="5" t="str">
        <f>INDEX(Scoring!D:D, MATCH(Table16[[#This Row],[ID]], Scoring!A:A, 0))</f>
        <v>N/A</v>
      </c>
    </row>
    <row r="76" spans="1:9" ht="87" x14ac:dyDescent="0.35">
      <c r="A76" s="5" t="s">
        <v>162</v>
      </c>
      <c r="B76" s="2" t="s">
        <v>163</v>
      </c>
      <c r="C76" s="92" t="s">
        <v>164</v>
      </c>
      <c r="D76" s="92"/>
      <c r="E76" s="27"/>
      <c r="I76" s="5">
        <f>INDEX(Scoring!D:D, MATCH(Table16[[#This Row],[ID]], Scoring!A:A, 0))</f>
        <v>0</v>
      </c>
    </row>
    <row r="77" spans="1:9" ht="29" x14ac:dyDescent="0.35">
      <c r="A77" s="5" t="s">
        <v>165</v>
      </c>
      <c r="B77" s="81" t="s">
        <v>166</v>
      </c>
      <c r="C77" s="92" t="s">
        <v>167</v>
      </c>
      <c r="D77" s="5" t="s">
        <v>16</v>
      </c>
      <c r="E77" s="27"/>
      <c r="I77" s="5">
        <f>INDEX(Scoring!D:D, MATCH(Table16[[#This Row],[ID]], Scoring!A:A, 0))</f>
        <v>0</v>
      </c>
    </row>
    <row r="78" spans="1:9" ht="29" x14ac:dyDescent="0.35">
      <c r="A78" s="5" t="s">
        <v>168</v>
      </c>
      <c r="B78" s="81" t="s">
        <v>169</v>
      </c>
      <c r="C78" s="92" t="s">
        <v>170</v>
      </c>
      <c r="D78" s="5" t="s">
        <v>16</v>
      </c>
      <c r="E78" s="27"/>
      <c r="I78" s="5">
        <f>INDEX(Scoring!D:D, MATCH(Table16[[#This Row],[ID]], Scoring!A:A, 0))</f>
        <v>0</v>
      </c>
    </row>
    <row r="79" spans="1:9" ht="72.5" x14ac:dyDescent="0.35">
      <c r="A79" s="5" t="s">
        <v>171</v>
      </c>
      <c r="B79" s="2" t="s">
        <v>172</v>
      </c>
      <c r="C79" s="5" t="s">
        <v>16</v>
      </c>
      <c r="D79" s="92"/>
      <c r="E79" s="27"/>
      <c r="I79" s="5" t="str">
        <f>INDEX(Scoring!D:D, MATCH(Table16[[#This Row],[ID]], Scoring!A:A, 0))</f>
        <v>N/A</v>
      </c>
    </row>
    <row r="80" spans="1:9" ht="116" x14ac:dyDescent="0.35">
      <c r="A80" s="5" t="s">
        <v>173</v>
      </c>
      <c r="B80" s="2" t="s">
        <v>174</v>
      </c>
      <c r="C80" s="92" t="s">
        <v>175</v>
      </c>
      <c r="D80" s="92"/>
      <c r="E80" s="27"/>
      <c r="I80" s="5">
        <f>INDEX(Scoring!D:D, MATCH(Table16[[#This Row],[ID]], Scoring!A:A, 0))</f>
        <v>0</v>
      </c>
    </row>
    <row r="81" spans="1:9" ht="72.5" x14ac:dyDescent="0.35">
      <c r="A81" s="5" t="s">
        <v>176</v>
      </c>
      <c r="B81" s="2" t="s">
        <v>177</v>
      </c>
      <c r="C81" s="92" t="s">
        <v>178</v>
      </c>
      <c r="D81" s="92"/>
      <c r="E81" s="79" t="s">
        <v>179</v>
      </c>
      <c r="I81" s="5">
        <f>INDEX(Scoring!D:D, MATCH(Table16[[#This Row],[ID]], Scoring!A:A, 0))</f>
        <v>0</v>
      </c>
    </row>
    <row r="82" spans="1:9" ht="202" customHeight="1" x14ac:dyDescent="0.35">
      <c r="A82" s="5" t="s">
        <v>180</v>
      </c>
      <c r="B82" s="2" t="s">
        <v>181</v>
      </c>
      <c r="C82" s="92" t="s">
        <v>182</v>
      </c>
      <c r="D82" s="92"/>
      <c r="E82" s="79" t="s">
        <v>183</v>
      </c>
      <c r="I82" s="5">
        <f>INDEX(Scoring!D:D, MATCH(Table16[[#This Row],[ID]], Scoring!A:A, 0))</f>
        <v>0</v>
      </c>
    </row>
    <row r="83" spans="1:9" ht="72.5" x14ac:dyDescent="0.35">
      <c r="A83" s="5" t="s">
        <v>184</v>
      </c>
      <c r="B83" s="2" t="s">
        <v>185</v>
      </c>
      <c r="C83" s="92" t="s">
        <v>186</v>
      </c>
      <c r="D83" s="92"/>
      <c r="E83" s="79" t="s">
        <v>187</v>
      </c>
      <c r="I83" s="5">
        <f>INDEX(Scoring!D:D, MATCH(Table16[[#This Row],[ID]], Scoring!A:A, 0))</f>
        <v>0</v>
      </c>
    </row>
    <row r="84" spans="1:9" ht="72.5" x14ac:dyDescent="0.35">
      <c r="A84" s="5" t="s">
        <v>188</v>
      </c>
      <c r="B84" s="2" t="s">
        <v>189</v>
      </c>
      <c r="C84" s="92" t="s">
        <v>190</v>
      </c>
      <c r="D84" s="92"/>
      <c r="E84" s="79" t="s">
        <v>191</v>
      </c>
      <c r="I84" s="5">
        <f>INDEX(Scoring!D:D, MATCH(Table16[[#This Row],[ID]], Scoring!A:A, 0))</f>
        <v>0</v>
      </c>
    </row>
    <row r="85" spans="1:9" ht="72.5" x14ac:dyDescent="0.35">
      <c r="A85" s="5" t="s">
        <v>192</v>
      </c>
      <c r="B85" s="2" t="s">
        <v>193</v>
      </c>
      <c r="C85" s="92" t="s">
        <v>194</v>
      </c>
      <c r="D85" s="92"/>
      <c r="E85" s="79" t="s">
        <v>195</v>
      </c>
      <c r="I85" s="5">
        <f>INDEX(Scoring!D:D, MATCH(Table16[[#This Row],[ID]], Scoring!A:A, 0))</f>
        <v>0</v>
      </c>
    </row>
    <row r="86" spans="1:9" ht="78" customHeight="1" x14ac:dyDescent="0.35">
      <c r="A86" s="5" t="s">
        <v>196</v>
      </c>
      <c r="B86" s="2" t="s">
        <v>197</v>
      </c>
      <c r="C86" s="92" t="s">
        <v>198</v>
      </c>
      <c r="D86" s="92"/>
      <c r="E86" s="27"/>
      <c r="I86" s="5">
        <f>INDEX(Scoring!D:D, MATCH(Table16[[#This Row],[ID]], Scoring!A:A, 0))</f>
        <v>0</v>
      </c>
    </row>
    <row r="87" spans="1:9" ht="109.5" customHeight="1" x14ac:dyDescent="0.35">
      <c r="A87" s="5" t="s">
        <v>199</v>
      </c>
      <c r="B87" s="2" t="s">
        <v>200</v>
      </c>
      <c r="C87" s="92" t="s">
        <v>201</v>
      </c>
      <c r="D87" s="92"/>
      <c r="E87" s="27"/>
      <c r="I87" s="5">
        <f>INDEX(Scoring!D:D, MATCH(Table16[[#This Row],[ID]], Scoring!A:A, 0))</f>
        <v>0</v>
      </c>
    </row>
    <row r="88" spans="1:9" ht="58" x14ac:dyDescent="0.35">
      <c r="A88" s="5" t="s">
        <v>202</v>
      </c>
      <c r="B88" s="2" t="s">
        <v>203</v>
      </c>
      <c r="C88" s="92" t="s">
        <v>204</v>
      </c>
      <c r="D88" s="92"/>
      <c r="E88" s="27"/>
      <c r="I88" s="5" t="str">
        <f>INDEX(Scoring!D:D, MATCH(Table16[[#This Row],[ID]], Scoring!A:A, 0))</f>
        <v>N/A</v>
      </c>
    </row>
    <row r="89" spans="1:9" ht="26" x14ac:dyDescent="0.35">
      <c r="A89" s="32"/>
      <c r="B89" s="29" t="s">
        <v>205</v>
      </c>
      <c r="C89" s="31"/>
      <c r="D89" s="32"/>
      <c r="E89" s="32"/>
      <c r="F89" s="33"/>
      <c r="G89" s="34"/>
      <c r="H89" s="34"/>
      <c r="I89" s="72">
        <f>Analysis!B6</f>
        <v>0</v>
      </c>
    </row>
    <row r="90" spans="1:9" ht="116.5" customHeight="1" x14ac:dyDescent="0.35">
      <c r="B90" s="109" t="s">
        <v>206</v>
      </c>
      <c r="C90" s="109"/>
      <c r="D90" s="109"/>
      <c r="E90" s="109"/>
    </row>
    <row r="91" spans="1:9" x14ac:dyDescent="0.35">
      <c r="A91" s="32"/>
      <c r="B91" s="30" t="s">
        <v>207</v>
      </c>
      <c r="C91" s="31"/>
      <c r="D91" s="32"/>
      <c r="E91" s="32"/>
      <c r="F91" s="33"/>
      <c r="G91" s="34"/>
      <c r="H91" s="34"/>
      <c r="I91" s="73">
        <f>Analysis!B7</f>
        <v>0</v>
      </c>
    </row>
    <row r="92" spans="1:9" x14ac:dyDescent="0.35">
      <c r="A92" s="60" t="s">
        <v>0</v>
      </c>
      <c r="B92" s="62" t="s">
        <v>1</v>
      </c>
      <c r="C92" s="61" t="s">
        <v>2</v>
      </c>
      <c r="D92" s="60" t="s">
        <v>3</v>
      </c>
      <c r="E92" s="60" t="s">
        <v>4</v>
      </c>
      <c r="F92" s="60" t="s">
        <v>5</v>
      </c>
      <c r="G92" s="60" t="s">
        <v>6</v>
      </c>
      <c r="H92" s="60" t="s">
        <v>7</v>
      </c>
      <c r="I92" s="71" t="s">
        <v>8</v>
      </c>
    </row>
    <row r="93" spans="1:9" ht="58" x14ac:dyDescent="0.35">
      <c r="A93" s="5">
        <v>28</v>
      </c>
      <c r="B93" s="2" t="s">
        <v>208</v>
      </c>
      <c r="C93" s="92" t="s">
        <v>209</v>
      </c>
      <c r="D93" s="92"/>
      <c r="E93" s="27"/>
      <c r="I93" s="5">
        <f>INDEX(Scoring!D:D, MATCH(Table15[[#This Row],[ID]], Scoring!A:A, 0))</f>
        <v>0</v>
      </c>
    </row>
    <row r="94" spans="1:9" ht="97.5" customHeight="1" x14ac:dyDescent="0.35">
      <c r="A94" s="5">
        <v>29</v>
      </c>
      <c r="B94" s="2" t="s">
        <v>210</v>
      </c>
      <c r="C94" s="92" t="s">
        <v>211</v>
      </c>
      <c r="D94" s="92"/>
      <c r="E94" s="79" t="s">
        <v>212</v>
      </c>
      <c r="I94" s="5">
        <f>INDEX(Scoring!D:D, MATCH(Table15[[#This Row],[ID]], Scoring!A:A, 0))</f>
        <v>0</v>
      </c>
    </row>
    <row r="95" spans="1:9" ht="92.15" customHeight="1" x14ac:dyDescent="0.35">
      <c r="A95" s="5">
        <v>30</v>
      </c>
      <c r="B95" s="2" t="s">
        <v>213</v>
      </c>
      <c r="C95" s="92" t="s">
        <v>214</v>
      </c>
      <c r="D95" s="92"/>
      <c r="E95" s="27"/>
      <c r="I95" s="5">
        <f>INDEX(Scoring!D:D, MATCH(Table15[[#This Row],[ID]], Scoring!A:A, 0))</f>
        <v>0</v>
      </c>
    </row>
    <row r="96" spans="1:9" ht="109" customHeight="1" x14ac:dyDescent="0.35">
      <c r="A96" s="5">
        <v>31</v>
      </c>
      <c r="B96" s="2" t="s">
        <v>215</v>
      </c>
      <c r="C96" s="92" t="s">
        <v>216</v>
      </c>
      <c r="D96" s="92"/>
      <c r="E96" s="79" t="s">
        <v>217</v>
      </c>
      <c r="I96" s="5">
        <f>INDEX(Scoring!D:D, MATCH(Table15[[#This Row],[ID]], Scoring!A:A, 0))</f>
        <v>0</v>
      </c>
    </row>
    <row r="97" spans="1:9" ht="122.5" customHeight="1" x14ac:dyDescent="0.35">
      <c r="A97" s="5">
        <v>32</v>
      </c>
      <c r="B97" s="2" t="s">
        <v>218</v>
      </c>
      <c r="C97" s="92" t="s">
        <v>219</v>
      </c>
      <c r="D97" s="92"/>
      <c r="E97" s="79" t="s">
        <v>78</v>
      </c>
      <c r="I97" s="5">
        <f>INDEX(Scoring!D:D, MATCH(Table15[[#This Row],[ID]], Scoring!A:A, 0))</f>
        <v>0</v>
      </c>
    </row>
    <row r="98" spans="1:9" ht="87" x14ac:dyDescent="0.35">
      <c r="A98" s="5">
        <v>33</v>
      </c>
      <c r="B98" s="2" t="s">
        <v>220</v>
      </c>
      <c r="C98" s="92" t="s">
        <v>221</v>
      </c>
      <c r="D98" s="92"/>
      <c r="E98" s="27"/>
      <c r="I98" s="5">
        <f>INDEX(Scoring!D:D, MATCH(Table15[[#This Row],[ID]], Scoring!A:A, 0))</f>
        <v>0</v>
      </c>
    </row>
    <row r="99" spans="1:9" ht="72.5" x14ac:dyDescent="0.35">
      <c r="A99" s="5">
        <v>34</v>
      </c>
      <c r="B99" s="2" t="s">
        <v>222</v>
      </c>
      <c r="C99" s="92" t="s">
        <v>223</v>
      </c>
      <c r="D99" s="92"/>
      <c r="E99" s="79" t="s">
        <v>224</v>
      </c>
      <c r="I99" s="5">
        <f>INDEX(Scoring!D:D, MATCH(Table15[[#This Row],[ID]], Scoring!A:A, 0))</f>
        <v>0</v>
      </c>
    </row>
    <row r="100" spans="1:9" ht="87" x14ac:dyDescent="0.35">
      <c r="A100" s="5">
        <v>35</v>
      </c>
      <c r="B100" s="2" t="s">
        <v>225</v>
      </c>
      <c r="C100" s="92" t="s">
        <v>226</v>
      </c>
      <c r="D100" s="92"/>
      <c r="E100" s="27"/>
      <c r="I100" s="5">
        <f>INDEX(Scoring!D:D, MATCH(Table15[[#This Row],[ID]], Scoring!A:A, 0))</f>
        <v>0</v>
      </c>
    </row>
    <row r="101" spans="1:9" ht="87" x14ac:dyDescent="0.35">
      <c r="A101" s="5">
        <v>36</v>
      </c>
      <c r="B101" s="2" t="s">
        <v>227</v>
      </c>
      <c r="C101" s="92" t="s">
        <v>228</v>
      </c>
      <c r="D101" s="92"/>
      <c r="E101" s="27"/>
      <c r="I101" s="5">
        <f>INDEX(Scoring!D:D, MATCH(Table15[[#This Row],[ID]], Scoring!A:A, 0))</f>
        <v>0</v>
      </c>
    </row>
    <row r="102" spans="1:9" x14ac:dyDescent="0.35">
      <c r="A102" s="32"/>
      <c r="B102" s="30" t="s">
        <v>229</v>
      </c>
      <c r="C102" s="31"/>
      <c r="D102" s="32"/>
      <c r="E102" s="32"/>
      <c r="F102" s="33"/>
      <c r="G102" s="34"/>
      <c r="H102" s="34"/>
      <c r="I102" s="73">
        <f>Analysis!B8</f>
        <v>0</v>
      </c>
    </row>
    <row r="103" spans="1:9" x14ac:dyDescent="0.35">
      <c r="A103" s="60" t="s">
        <v>0</v>
      </c>
      <c r="B103" s="62" t="s">
        <v>1</v>
      </c>
      <c r="C103" s="61" t="s">
        <v>2</v>
      </c>
      <c r="D103" s="60" t="s">
        <v>3</v>
      </c>
      <c r="E103" s="60" t="s">
        <v>4</v>
      </c>
      <c r="F103" s="60" t="s">
        <v>5</v>
      </c>
      <c r="G103" s="60" t="s">
        <v>6</v>
      </c>
      <c r="H103" s="60" t="s">
        <v>7</v>
      </c>
      <c r="I103" s="71" t="s">
        <v>8</v>
      </c>
    </row>
    <row r="104" spans="1:9" ht="98.5" customHeight="1" x14ac:dyDescent="0.35">
      <c r="A104" s="5">
        <v>37</v>
      </c>
      <c r="B104" s="2" t="s">
        <v>230</v>
      </c>
      <c r="C104" s="92" t="s">
        <v>231</v>
      </c>
      <c r="D104" s="5" t="s">
        <v>16</v>
      </c>
      <c r="E104" s="27"/>
      <c r="I104" s="5">
        <f>INDEX(Scoring!D:D, MATCH(Table18[[#This Row],[ID]], Scoring!A:A, 0))</f>
        <v>0</v>
      </c>
    </row>
    <row r="105" spans="1:9" ht="29" x14ac:dyDescent="0.35">
      <c r="B105" s="38" t="s">
        <v>232</v>
      </c>
      <c r="C105" s="38" t="s">
        <v>233</v>
      </c>
      <c r="D105" s="95" t="s">
        <v>234</v>
      </c>
      <c r="H105" s="63">
        <f>H104</f>
        <v>0</v>
      </c>
    </row>
    <row r="106" spans="1:9" ht="29.15" customHeight="1" x14ac:dyDescent="0.35">
      <c r="B106" s="97" t="s">
        <v>235</v>
      </c>
      <c r="C106" s="98" t="s">
        <v>236</v>
      </c>
      <c r="D106" s="98"/>
      <c r="H106" s="63">
        <f>H104</f>
        <v>0</v>
      </c>
    </row>
    <row r="107" spans="1:9" ht="29.15" customHeight="1" x14ac:dyDescent="0.35">
      <c r="B107" s="97" t="s">
        <v>237</v>
      </c>
      <c r="C107" s="98" t="s">
        <v>236</v>
      </c>
      <c r="D107" s="98"/>
      <c r="H107" s="63">
        <f>H104</f>
        <v>0</v>
      </c>
    </row>
    <row r="108" spans="1:9" ht="29.15" customHeight="1" x14ac:dyDescent="0.35">
      <c r="B108" s="97" t="s">
        <v>238</v>
      </c>
      <c r="C108" s="98" t="s">
        <v>236</v>
      </c>
      <c r="D108" s="98"/>
      <c r="H108" s="63"/>
    </row>
    <row r="109" spans="1:9" ht="29.15" customHeight="1" x14ac:dyDescent="0.35">
      <c r="B109" s="97" t="s">
        <v>239</v>
      </c>
      <c r="C109" s="98" t="s">
        <v>236</v>
      </c>
      <c r="D109" s="98"/>
      <c r="H109" s="63">
        <f>H104</f>
        <v>0</v>
      </c>
    </row>
    <row r="110" spans="1:9" ht="29.15" customHeight="1" x14ac:dyDescent="0.35">
      <c r="B110" s="97" t="s">
        <v>240</v>
      </c>
      <c r="C110" s="98" t="s">
        <v>236</v>
      </c>
      <c r="D110" s="98"/>
      <c r="H110" s="63">
        <f>H104</f>
        <v>0</v>
      </c>
    </row>
    <row r="111" spans="1:9" ht="87" x14ac:dyDescent="0.35">
      <c r="A111" s="5">
        <v>38</v>
      </c>
      <c r="B111" s="2" t="s">
        <v>241</v>
      </c>
      <c r="C111" s="92" t="s">
        <v>242</v>
      </c>
      <c r="D111" s="5" t="s">
        <v>16</v>
      </c>
      <c r="E111" s="27"/>
      <c r="I111" s="5">
        <f>INDEX(Scoring!D:D, MATCH(Table18[[#This Row],[ID]], Scoring!A:A, 0))</f>
        <v>0</v>
      </c>
    </row>
    <row r="112" spans="1:9" ht="29" x14ac:dyDescent="0.35">
      <c r="B112" s="38" t="s">
        <v>232</v>
      </c>
      <c r="C112" s="38" t="s">
        <v>233</v>
      </c>
      <c r="D112" s="95" t="s">
        <v>234</v>
      </c>
      <c r="H112" s="63">
        <f>H111</f>
        <v>0</v>
      </c>
    </row>
    <row r="113" spans="1:9" ht="29.15" customHeight="1" x14ac:dyDescent="0.35">
      <c r="B113" s="97" t="s">
        <v>243</v>
      </c>
      <c r="C113" s="98" t="s">
        <v>236</v>
      </c>
      <c r="D113" s="98"/>
      <c r="H113" s="63">
        <f>H111</f>
        <v>0</v>
      </c>
    </row>
    <row r="114" spans="1:9" ht="29.15" customHeight="1" x14ac:dyDescent="0.35">
      <c r="B114" s="97" t="s">
        <v>244</v>
      </c>
      <c r="C114" s="98" t="s">
        <v>236</v>
      </c>
      <c r="D114" s="98"/>
      <c r="H114" s="63">
        <f>H111</f>
        <v>0</v>
      </c>
    </row>
    <row r="115" spans="1:9" ht="29.15" customHeight="1" x14ac:dyDescent="0.35">
      <c r="B115" s="97" t="s">
        <v>240</v>
      </c>
      <c r="C115" s="98" t="s">
        <v>236</v>
      </c>
      <c r="D115" s="98"/>
      <c r="H115" s="63">
        <f>H111</f>
        <v>0</v>
      </c>
    </row>
    <row r="116" spans="1:9" ht="87" x14ac:dyDescent="0.35">
      <c r="A116" s="5" t="s">
        <v>245</v>
      </c>
      <c r="B116" s="2" t="s">
        <v>246</v>
      </c>
      <c r="C116" s="92" t="s">
        <v>247</v>
      </c>
      <c r="D116" s="92"/>
      <c r="E116" s="27"/>
      <c r="I116" s="5">
        <f>INDEX(Scoring!D:D, MATCH(Table18[[#This Row],[ID]], Scoring!A:A, 0))</f>
        <v>0</v>
      </c>
    </row>
    <row r="117" spans="1:9" ht="87" x14ac:dyDescent="0.35">
      <c r="A117" s="5" t="s">
        <v>248</v>
      </c>
      <c r="B117" s="2" t="s">
        <v>249</v>
      </c>
      <c r="C117" s="92" t="s">
        <v>250</v>
      </c>
      <c r="D117" s="92"/>
      <c r="E117" s="27"/>
      <c r="I117" s="5">
        <f>INDEX(Scoring!D:D, MATCH(Table18[[#This Row],[ID]], Scoring!A:A, 0))</f>
        <v>0</v>
      </c>
    </row>
    <row r="118" spans="1:9" x14ac:dyDescent="0.35">
      <c r="A118" s="32"/>
      <c r="B118" s="30" t="s">
        <v>251</v>
      </c>
      <c r="C118" s="31"/>
      <c r="D118" s="32"/>
      <c r="E118" s="32"/>
      <c r="F118" s="33"/>
      <c r="G118" s="34"/>
      <c r="H118" s="34"/>
      <c r="I118" s="73">
        <f>Analysis!B9</f>
        <v>0</v>
      </c>
    </row>
    <row r="119" spans="1:9" x14ac:dyDescent="0.35">
      <c r="A119" s="41"/>
      <c r="B119" s="39" t="s">
        <v>252</v>
      </c>
      <c r="C119" s="40"/>
      <c r="D119" s="41"/>
      <c r="E119" s="41"/>
      <c r="F119" s="42"/>
      <c r="G119" s="43"/>
      <c r="H119" s="43"/>
      <c r="I119" s="74">
        <f>Analysis!B10</f>
        <v>0</v>
      </c>
    </row>
    <row r="120" spans="1:9" x14ac:dyDescent="0.35">
      <c r="A120" s="60" t="s">
        <v>0</v>
      </c>
      <c r="B120" s="62" t="s">
        <v>1</v>
      </c>
      <c r="C120" s="61" t="s">
        <v>2</v>
      </c>
      <c r="D120" s="60" t="s">
        <v>3</v>
      </c>
      <c r="E120" s="60" t="s">
        <v>4</v>
      </c>
      <c r="F120" s="60" t="s">
        <v>5</v>
      </c>
      <c r="G120" s="60" t="s">
        <v>6</v>
      </c>
      <c r="H120" s="60" t="s">
        <v>7</v>
      </c>
      <c r="I120" s="71" t="s">
        <v>8</v>
      </c>
    </row>
    <row r="121" spans="1:9" ht="123.65" customHeight="1" x14ac:dyDescent="0.35">
      <c r="A121" s="5">
        <v>40</v>
      </c>
      <c r="B121" s="2" t="s">
        <v>253</v>
      </c>
      <c r="C121" s="92" t="s">
        <v>254</v>
      </c>
      <c r="D121" s="92"/>
      <c r="E121" s="79" t="s">
        <v>255</v>
      </c>
      <c r="I121" s="5">
        <f>INDEX(Scoring!D:D, MATCH(Table14[[#This Row],[ID]], Scoring!A:A, 0))</f>
        <v>0</v>
      </c>
    </row>
    <row r="122" spans="1:9" ht="130.5" x14ac:dyDescent="0.35">
      <c r="A122" s="5">
        <v>41</v>
      </c>
      <c r="B122" s="2" t="s">
        <v>256</v>
      </c>
      <c r="C122" s="92" t="s">
        <v>257</v>
      </c>
      <c r="D122" s="92"/>
      <c r="E122" s="27"/>
      <c r="I122" s="5">
        <f>INDEX(Scoring!D:D, MATCH(Table14[[#This Row],[ID]], Scoring!A:A, 0))</f>
        <v>0</v>
      </c>
    </row>
    <row r="123" spans="1:9" ht="116" x14ac:dyDescent="0.35">
      <c r="A123" s="5">
        <v>42</v>
      </c>
      <c r="B123" s="2" t="s">
        <v>258</v>
      </c>
      <c r="C123" s="92" t="s">
        <v>259</v>
      </c>
      <c r="D123" s="92"/>
      <c r="E123" s="27"/>
      <c r="I123" s="5">
        <f>INDEX(Scoring!D:D, MATCH(Table14[[#This Row],[ID]], Scoring!A:A, 0))</f>
        <v>0</v>
      </c>
    </row>
    <row r="124" spans="1:9" ht="130.5" x14ac:dyDescent="0.35">
      <c r="A124" s="5">
        <v>43</v>
      </c>
      <c r="B124" s="2" t="s">
        <v>260</v>
      </c>
      <c r="C124" s="92" t="s">
        <v>261</v>
      </c>
      <c r="D124" s="92"/>
      <c r="E124" s="27"/>
      <c r="I124" s="5">
        <f>INDEX(Scoring!D:D, MATCH(Table14[[#This Row],[ID]], Scoring!A:A, 0))</f>
        <v>0</v>
      </c>
    </row>
    <row r="125" spans="1:9" ht="130.5" x14ac:dyDescent="0.35">
      <c r="A125" s="5">
        <v>44</v>
      </c>
      <c r="B125" s="2" t="s">
        <v>262</v>
      </c>
      <c r="C125" s="92" t="s">
        <v>263</v>
      </c>
      <c r="D125" s="92"/>
      <c r="E125" s="27"/>
      <c r="I125" s="5">
        <f>INDEX(Scoring!D:D, MATCH(Table14[[#This Row],[ID]], Scoring!A:A, 0))</f>
        <v>0</v>
      </c>
    </row>
    <row r="126" spans="1:9" x14ac:dyDescent="0.35">
      <c r="A126" s="41"/>
      <c r="B126" s="39" t="s">
        <v>264</v>
      </c>
      <c r="C126" s="40"/>
      <c r="D126" s="41"/>
      <c r="E126" s="41"/>
      <c r="F126" s="42"/>
      <c r="G126" s="43"/>
      <c r="H126" s="43"/>
      <c r="I126" s="74">
        <f>Analysis!B11</f>
        <v>0</v>
      </c>
    </row>
    <row r="127" spans="1:9" x14ac:dyDescent="0.35">
      <c r="A127" s="60" t="s">
        <v>0</v>
      </c>
      <c r="B127" s="62" t="s">
        <v>1</v>
      </c>
      <c r="C127" s="61" t="s">
        <v>2</v>
      </c>
      <c r="D127" s="60" t="s">
        <v>3</v>
      </c>
      <c r="E127" s="60" t="s">
        <v>4</v>
      </c>
      <c r="F127" s="60" t="s">
        <v>5</v>
      </c>
      <c r="G127" s="60" t="s">
        <v>6</v>
      </c>
      <c r="H127" s="60" t="s">
        <v>7</v>
      </c>
      <c r="I127" s="71" t="s">
        <v>8</v>
      </c>
    </row>
    <row r="128" spans="1:9" ht="115" customHeight="1" x14ac:dyDescent="0.35">
      <c r="A128" s="5">
        <v>45</v>
      </c>
      <c r="B128" s="2" t="s">
        <v>265</v>
      </c>
      <c r="C128" s="92" t="s">
        <v>266</v>
      </c>
      <c r="D128" s="92"/>
      <c r="E128" s="79" t="s">
        <v>267</v>
      </c>
      <c r="I128" s="5">
        <f>INDEX(Scoring!D:D, MATCH(Table13[[#This Row],[ID]], Scoring!A:A, 0))</f>
        <v>0</v>
      </c>
    </row>
    <row r="129" spans="1:9" ht="130.5" x14ac:dyDescent="0.35">
      <c r="A129" s="5">
        <v>46</v>
      </c>
      <c r="B129" s="2" t="s">
        <v>268</v>
      </c>
      <c r="C129" s="92" t="s">
        <v>269</v>
      </c>
      <c r="D129" s="92"/>
      <c r="E129" s="27"/>
      <c r="I129" s="5">
        <f>INDEX(Scoring!D:D, MATCH(Table13[[#This Row],[ID]], Scoring!A:A, 0))</f>
        <v>0</v>
      </c>
    </row>
    <row r="130" spans="1:9" ht="116" x14ac:dyDescent="0.35">
      <c r="A130" s="5">
        <v>47</v>
      </c>
      <c r="B130" s="2" t="s">
        <v>270</v>
      </c>
      <c r="C130" s="92" t="s">
        <v>271</v>
      </c>
      <c r="D130" s="92"/>
      <c r="E130" s="79" t="s">
        <v>272</v>
      </c>
      <c r="I130" s="5">
        <f>INDEX(Scoring!D:D, MATCH(Table13[[#This Row],[ID]], Scoring!A:A, 0))</f>
        <v>0</v>
      </c>
    </row>
    <row r="131" spans="1:9" ht="130.5" x14ac:dyDescent="0.35">
      <c r="A131" s="5">
        <v>48</v>
      </c>
      <c r="B131" s="2" t="s">
        <v>273</v>
      </c>
      <c r="C131" s="92" t="s">
        <v>274</v>
      </c>
      <c r="D131" s="92"/>
      <c r="E131" s="27"/>
      <c r="I131" s="5">
        <f>INDEX(Scoring!D:D, MATCH(Table13[[#This Row],[ID]], Scoring!A:A, 0))</f>
        <v>0</v>
      </c>
    </row>
    <row r="132" spans="1:9" ht="116" x14ac:dyDescent="0.35">
      <c r="A132" s="5">
        <v>49</v>
      </c>
      <c r="B132" s="2" t="s">
        <v>275</v>
      </c>
      <c r="C132" s="92" t="s">
        <v>276</v>
      </c>
      <c r="D132" s="92"/>
      <c r="E132" s="27"/>
      <c r="I132" s="5">
        <f>INDEX(Scoring!D:D, MATCH(Table13[[#This Row],[ID]], Scoring!A:A, 0))</f>
        <v>0</v>
      </c>
    </row>
    <row r="133" spans="1:9" x14ac:dyDescent="0.35">
      <c r="A133" s="41"/>
      <c r="B133" s="39" t="s">
        <v>277</v>
      </c>
      <c r="C133" s="40"/>
      <c r="D133" s="41"/>
      <c r="E133" s="41"/>
      <c r="F133" s="42"/>
      <c r="G133" s="43"/>
      <c r="H133" s="43"/>
      <c r="I133" s="74">
        <f>Analysis!B12</f>
        <v>0</v>
      </c>
    </row>
    <row r="134" spans="1:9" x14ac:dyDescent="0.35">
      <c r="A134" s="60" t="s">
        <v>0</v>
      </c>
      <c r="B134" s="62" t="s">
        <v>1</v>
      </c>
      <c r="C134" s="61" t="s">
        <v>2</v>
      </c>
      <c r="D134" s="60" t="s">
        <v>3</v>
      </c>
      <c r="E134" s="60" t="s">
        <v>4</v>
      </c>
      <c r="F134" s="60" t="s">
        <v>5</v>
      </c>
      <c r="G134" s="60" t="s">
        <v>6</v>
      </c>
      <c r="H134" s="60" t="s">
        <v>7</v>
      </c>
      <c r="I134" s="71" t="s">
        <v>8</v>
      </c>
    </row>
    <row r="135" spans="1:9" ht="163.5" customHeight="1" x14ac:dyDescent="0.35">
      <c r="A135" s="5">
        <v>50</v>
      </c>
      <c r="B135" s="96" t="s">
        <v>278</v>
      </c>
      <c r="C135" s="92" t="s">
        <v>279</v>
      </c>
      <c r="D135" s="92"/>
      <c r="E135" s="79" t="s">
        <v>280</v>
      </c>
      <c r="I135" s="5">
        <f>INDEX(Scoring!D:D, MATCH(Table12[[#This Row],[ID]], Scoring!A:A, 0))</f>
        <v>0</v>
      </c>
    </row>
    <row r="136" spans="1:9" ht="121.5" customHeight="1" x14ac:dyDescent="0.35">
      <c r="A136" s="5">
        <v>51</v>
      </c>
      <c r="B136" s="96" t="s">
        <v>281</v>
      </c>
      <c r="C136" s="92" t="s">
        <v>282</v>
      </c>
      <c r="D136" s="92"/>
      <c r="E136" s="27"/>
      <c r="I136" s="5">
        <f>INDEX(Scoring!D:D, MATCH(Table12[[#This Row],[ID]], Scoring!A:A, 0))</f>
        <v>0</v>
      </c>
    </row>
    <row r="137" spans="1:9" ht="129.65" customHeight="1" x14ac:dyDescent="0.35">
      <c r="A137" s="5">
        <v>52</v>
      </c>
      <c r="B137" s="96" t="s">
        <v>283</v>
      </c>
      <c r="C137" s="92" t="s">
        <v>284</v>
      </c>
      <c r="D137" s="92"/>
      <c r="E137" s="27"/>
      <c r="I137" s="5">
        <f>INDEX(Scoring!D:D, MATCH(Table12[[#This Row],[ID]], Scoring!A:A, 0))</f>
        <v>0</v>
      </c>
    </row>
    <row r="138" spans="1:9" ht="130.5" x14ac:dyDescent="0.35">
      <c r="A138" s="5">
        <v>53</v>
      </c>
      <c r="B138" s="96" t="s">
        <v>285</v>
      </c>
      <c r="C138" s="92" t="s">
        <v>286</v>
      </c>
      <c r="D138" s="92"/>
      <c r="E138" s="27"/>
      <c r="I138" s="5">
        <f>INDEX(Scoring!D:D, MATCH(Table12[[#This Row],[ID]], Scoring!A:A, 0))</f>
        <v>0</v>
      </c>
    </row>
    <row r="139" spans="1:9" ht="116" x14ac:dyDescent="0.35">
      <c r="A139" s="5">
        <v>54</v>
      </c>
      <c r="B139" s="96" t="s">
        <v>287</v>
      </c>
      <c r="C139" s="92" t="s">
        <v>288</v>
      </c>
      <c r="D139" s="92"/>
      <c r="E139" s="27"/>
      <c r="I139" s="5">
        <f>INDEX(Scoring!D:D, MATCH(Table12[[#This Row],[ID]], Scoring!A:A, 0))</f>
        <v>0</v>
      </c>
    </row>
    <row r="140" spans="1:9" x14ac:dyDescent="0.35">
      <c r="A140" s="41"/>
      <c r="B140" s="39" t="s">
        <v>289</v>
      </c>
      <c r="C140" s="40"/>
      <c r="D140" s="41"/>
      <c r="E140" s="41"/>
      <c r="F140" s="42"/>
      <c r="G140" s="43"/>
      <c r="H140" s="43"/>
      <c r="I140" s="74">
        <f>Analysis!B13</f>
        <v>0</v>
      </c>
    </row>
    <row r="141" spans="1:9" x14ac:dyDescent="0.35">
      <c r="A141" s="60" t="s">
        <v>0</v>
      </c>
      <c r="B141" s="62" t="s">
        <v>1</v>
      </c>
      <c r="C141" s="61" t="s">
        <v>2</v>
      </c>
      <c r="D141" s="60" t="s">
        <v>3</v>
      </c>
      <c r="E141" s="60" t="s">
        <v>4</v>
      </c>
      <c r="F141" s="60" t="s">
        <v>5</v>
      </c>
      <c r="G141" s="60" t="s">
        <v>6</v>
      </c>
      <c r="H141" s="60" t="s">
        <v>7</v>
      </c>
      <c r="I141" s="71" t="s">
        <v>8</v>
      </c>
    </row>
    <row r="142" spans="1:9" ht="114.65" customHeight="1" x14ac:dyDescent="0.35">
      <c r="A142" s="5">
        <v>55</v>
      </c>
      <c r="B142" s="2" t="s">
        <v>290</v>
      </c>
      <c r="C142" s="92" t="s">
        <v>291</v>
      </c>
      <c r="D142" s="92"/>
      <c r="E142" s="79" t="s">
        <v>292</v>
      </c>
      <c r="I142" s="5">
        <f>INDEX(Scoring!D:D, MATCH(Table11[[#This Row],[ID]], Scoring!A:A, 0))</f>
        <v>0</v>
      </c>
    </row>
    <row r="143" spans="1:9" ht="116" x14ac:dyDescent="0.35">
      <c r="A143" s="5">
        <v>56</v>
      </c>
      <c r="B143" s="2" t="s">
        <v>293</v>
      </c>
      <c r="C143" s="92" t="s">
        <v>294</v>
      </c>
      <c r="D143" s="92"/>
      <c r="E143" s="27"/>
      <c r="I143" s="5">
        <f>INDEX(Scoring!D:D, MATCH(Table11[[#This Row],[ID]], Scoring!A:A, 0))</f>
        <v>0</v>
      </c>
    </row>
    <row r="144" spans="1:9" ht="119.5" customHeight="1" x14ac:dyDescent="0.35">
      <c r="A144" s="5">
        <v>57</v>
      </c>
      <c r="B144" s="2" t="s">
        <v>295</v>
      </c>
      <c r="C144" s="92" t="s">
        <v>296</v>
      </c>
      <c r="D144" s="92"/>
      <c r="E144" s="27"/>
      <c r="I144" s="5">
        <f>INDEX(Scoring!D:D, MATCH(Table11[[#This Row],[ID]], Scoring!A:A, 0))</f>
        <v>0</v>
      </c>
    </row>
    <row r="145" spans="1:9" ht="135" customHeight="1" x14ac:dyDescent="0.35">
      <c r="A145" s="5">
        <v>58</v>
      </c>
      <c r="B145" s="2" t="s">
        <v>297</v>
      </c>
      <c r="C145" s="92" t="s">
        <v>298</v>
      </c>
      <c r="D145" s="92"/>
      <c r="E145" s="27"/>
      <c r="I145" s="5">
        <f>INDEX(Scoring!D:D, MATCH(Table11[[#This Row],[ID]], Scoring!A:A, 0))</f>
        <v>0</v>
      </c>
    </row>
    <row r="146" spans="1:9" ht="26" x14ac:dyDescent="0.35">
      <c r="A146" s="45"/>
      <c r="B146" s="44" t="s">
        <v>299</v>
      </c>
      <c r="C146" s="46"/>
      <c r="D146" s="45"/>
      <c r="E146" s="45"/>
      <c r="F146" s="47"/>
      <c r="G146" s="48"/>
      <c r="H146" s="48"/>
      <c r="I146" s="75">
        <f>Analysis!B14</f>
        <v>0</v>
      </c>
    </row>
    <row r="147" spans="1:9" ht="136.5" customHeight="1" x14ac:dyDescent="0.35">
      <c r="B147" s="110" t="s">
        <v>300</v>
      </c>
      <c r="C147" s="110"/>
      <c r="D147" s="110"/>
      <c r="E147" s="110"/>
    </row>
    <row r="148" spans="1:9" x14ac:dyDescent="0.35">
      <c r="A148" s="45"/>
      <c r="B148" s="49" t="s">
        <v>301</v>
      </c>
      <c r="C148" s="46"/>
      <c r="D148" s="45"/>
      <c r="E148" s="45"/>
      <c r="F148" s="47"/>
      <c r="G148" s="48"/>
      <c r="H148" s="48"/>
      <c r="I148" s="76">
        <f>Analysis!B15</f>
        <v>0</v>
      </c>
    </row>
    <row r="149" spans="1:9" x14ac:dyDescent="0.35">
      <c r="A149" s="60" t="s">
        <v>0</v>
      </c>
      <c r="B149" s="36" t="s">
        <v>1</v>
      </c>
      <c r="C149" s="61" t="s">
        <v>2</v>
      </c>
      <c r="D149" s="60" t="s">
        <v>3</v>
      </c>
      <c r="E149" s="60" t="s">
        <v>4</v>
      </c>
      <c r="F149" s="60" t="s">
        <v>5</v>
      </c>
      <c r="G149" s="60" t="s">
        <v>6</v>
      </c>
      <c r="H149" s="60" t="s">
        <v>7</v>
      </c>
      <c r="I149" s="71" t="s">
        <v>8</v>
      </c>
    </row>
    <row r="150" spans="1:9" ht="101.5" x14ac:dyDescent="0.35">
      <c r="A150" s="5">
        <v>59</v>
      </c>
      <c r="B150" s="2" t="s">
        <v>302</v>
      </c>
      <c r="C150" s="92" t="s">
        <v>303</v>
      </c>
      <c r="D150" s="92"/>
      <c r="E150" s="27"/>
      <c r="I150" s="5">
        <f>INDEX(Scoring!D:D, MATCH(Table10[[#This Row],[ID]], Scoring!A:A, 0))</f>
        <v>0</v>
      </c>
    </row>
    <row r="151" spans="1:9" ht="29" x14ac:dyDescent="0.35">
      <c r="A151" s="5">
        <v>60</v>
      </c>
      <c r="B151" s="81" t="s">
        <v>304</v>
      </c>
      <c r="C151" s="92" t="s">
        <v>305</v>
      </c>
      <c r="D151" s="5" t="s">
        <v>16</v>
      </c>
      <c r="E151" s="27"/>
      <c r="I151" s="5">
        <f>INDEX(Scoring!D:D, MATCH(Table10[[#This Row],[ID]], Scoring!A:A, 0))</f>
        <v>0</v>
      </c>
    </row>
    <row r="152" spans="1:9" ht="29" x14ac:dyDescent="0.35">
      <c r="A152" s="5">
        <v>61</v>
      </c>
      <c r="B152" s="81" t="s">
        <v>306</v>
      </c>
      <c r="C152" s="92" t="s">
        <v>307</v>
      </c>
      <c r="D152" s="5" t="s">
        <v>16</v>
      </c>
      <c r="E152" s="27"/>
      <c r="I152" s="5">
        <f>INDEX(Scoring!D:D, MATCH(Table10[[#This Row],[ID]], Scoring!A:A, 0))</f>
        <v>0</v>
      </c>
    </row>
    <row r="153" spans="1:9" ht="29" x14ac:dyDescent="0.35">
      <c r="A153" s="5" t="s">
        <v>308</v>
      </c>
      <c r="B153" s="81" t="s">
        <v>309</v>
      </c>
      <c r="C153" s="92" t="s">
        <v>310</v>
      </c>
      <c r="D153" s="5" t="s">
        <v>16</v>
      </c>
      <c r="E153" s="27"/>
      <c r="I153" s="5">
        <f>INDEX(Scoring!D:D, MATCH(Table10[[#This Row],[ID]], Scoring!A:A, 0))</f>
        <v>0</v>
      </c>
    </row>
    <row r="154" spans="1:9" ht="29" x14ac:dyDescent="0.35">
      <c r="A154" s="5" t="s">
        <v>311</v>
      </c>
      <c r="B154" s="81" t="s">
        <v>312</v>
      </c>
      <c r="C154" s="92" t="s">
        <v>313</v>
      </c>
      <c r="D154" s="5" t="s">
        <v>16</v>
      </c>
      <c r="E154" s="27"/>
      <c r="I154" s="5">
        <f>INDEX(Scoring!D:D, MATCH(Table10[[#This Row],[ID]], Scoring!A:A, 0))</f>
        <v>0</v>
      </c>
    </row>
    <row r="155" spans="1:9" ht="72.5" x14ac:dyDescent="0.35">
      <c r="A155" s="5">
        <v>63</v>
      </c>
      <c r="B155" s="2" t="s">
        <v>314</v>
      </c>
      <c r="C155" s="92" t="s">
        <v>315</v>
      </c>
      <c r="D155" s="92"/>
      <c r="E155" s="27"/>
      <c r="I155" s="5">
        <f>INDEX(Scoring!D:D, MATCH(Table10[[#This Row],[ID]], Scoring!A:A, 0))</f>
        <v>0</v>
      </c>
    </row>
    <row r="156" spans="1:9" ht="72.5" x14ac:dyDescent="0.35">
      <c r="A156" s="5">
        <v>64</v>
      </c>
      <c r="B156" s="2" t="s">
        <v>316</v>
      </c>
      <c r="C156" s="92" t="s">
        <v>317</v>
      </c>
      <c r="D156" s="92"/>
      <c r="E156" s="27"/>
      <c r="I156" s="5">
        <f>INDEX(Scoring!D:D, MATCH(Table10[[#This Row],[ID]], Scoring!A:A, 0))</f>
        <v>0</v>
      </c>
    </row>
    <row r="157" spans="1:9" ht="81.650000000000006" customHeight="1" x14ac:dyDescent="0.35">
      <c r="A157" s="5">
        <v>65</v>
      </c>
      <c r="B157" s="2" t="s">
        <v>318</v>
      </c>
      <c r="C157" s="92" t="s">
        <v>319</v>
      </c>
      <c r="D157" s="92"/>
      <c r="E157" s="79" t="s">
        <v>320</v>
      </c>
      <c r="I157" s="5">
        <f>INDEX(Scoring!D:D, MATCH(Table10[[#This Row],[ID]], Scoring!A:A, 0))</f>
        <v>0</v>
      </c>
    </row>
    <row r="158" spans="1:9" ht="101.5" x14ac:dyDescent="0.35">
      <c r="A158" s="5" t="s">
        <v>321</v>
      </c>
      <c r="B158" s="2" t="s">
        <v>322</v>
      </c>
      <c r="C158" s="92" t="s">
        <v>323</v>
      </c>
      <c r="D158" s="92"/>
      <c r="E158" s="79" t="s">
        <v>324</v>
      </c>
      <c r="I158" s="5">
        <f>INDEX(Scoring!D:D, MATCH(Table10[[#This Row],[ID]], Scoring!A:A, 0))</f>
        <v>0</v>
      </c>
    </row>
    <row r="159" spans="1:9" ht="81.650000000000006" customHeight="1" x14ac:dyDescent="0.35">
      <c r="A159" s="5" t="s">
        <v>325</v>
      </c>
      <c r="B159" s="2" t="s">
        <v>326</v>
      </c>
      <c r="C159" s="92" t="s">
        <v>327</v>
      </c>
      <c r="D159" s="92"/>
      <c r="E159" s="79" t="s">
        <v>328</v>
      </c>
      <c r="I159" s="5">
        <f>INDEX(Scoring!D:D, MATCH(Table10[[#This Row],[ID]], Scoring!A:A, 0))</f>
        <v>0</v>
      </c>
    </row>
    <row r="160" spans="1:9" ht="67.5" customHeight="1" x14ac:dyDescent="0.35">
      <c r="A160" s="5" t="s">
        <v>329</v>
      </c>
      <c r="B160" s="2" t="s">
        <v>330</v>
      </c>
      <c r="C160" s="92" t="s">
        <v>331</v>
      </c>
      <c r="D160" s="92"/>
      <c r="E160" s="79" t="s">
        <v>332</v>
      </c>
      <c r="I160" s="5">
        <f>INDEX(Scoring!D:D, MATCH(Table10[[#This Row],[ID]], Scoring!A:A, 0))</f>
        <v>0</v>
      </c>
    </row>
    <row r="161" spans="1:9" ht="72.5" x14ac:dyDescent="0.35">
      <c r="A161" s="5">
        <v>67</v>
      </c>
      <c r="B161" s="2" t="s">
        <v>333</v>
      </c>
      <c r="C161" s="92" t="s">
        <v>334</v>
      </c>
      <c r="D161" s="92"/>
      <c r="E161" s="27"/>
      <c r="I161" s="5">
        <f>INDEX(Scoring!D:D, MATCH(Table10[[#This Row],[ID]], Scoring!A:A, 0))</f>
        <v>0</v>
      </c>
    </row>
    <row r="162" spans="1:9" ht="87" x14ac:dyDescent="0.35">
      <c r="A162" s="5">
        <v>68</v>
      </c>
      <c r="B162" s="2" t="s">
        <v>335</v>
      </c>
      <c r="C162" s="92" t="s">
        <v>336</v>
      </c>
      <c r="D162" s="92"/>
      <c r="E162" s="27"/>
      <c r="I162" s="5">
        <f>INDEX(Scoring!D:D, MATCH(Table10[[#This Row],[ID]], Scoring!A:A, 0))</f>
        <v>0</v>
      </c>
    </row>
    <row r="163" spans="1:9" ht="94" customHeight="1" x14ac:dyDescent="0.35">
      <c r="A163" s="5" t="s">
        <v>337</v>
      </c>
      <c r="B163" s="2" t="s">
        <v>338</v>
      </c>
      <c r="C163" s="92" t="s">
        <v>339</v>
      </c>
      <c r="D163" s="92"/>
      <c r="E163" s="79" t="s">
        <v>340</v>
      </c>
      <c r="I163" s="5">
        <f>INDEX(Scoring!D:D, MATCH(Table10[[#This Row],[ID]], Scoring!A:A, 0))</f>
        <v>0</v>
      </c>
    </row>
    <row r="164" spans="1:9" ht="29" x14ac:dyDescent="0.35">
      <c r="A164" s="5" t="s">
        <v>341</v>
      </c>
      <c r="B164" s="81" t="s">
        <v>342</v>
      </c>
      <c r="C164" s="92" t="s">
        <v>343</v>
      </c>
      <c r="D164" s="5" t="s">
        <v>16</v>
      </c>
      <c r="E164" s="27"/>
      <c r="I164" s="5" t="str">
        <f>INDEX(Scoring!D:D, MATCH(Table10[[#This Row],[ID]], Scoring!A:A, 0))</f>
        <v>N/A</v>
      </c>
    </row>
    <row r="165" spans="1:9" ht="122.5" customHeight="1" x14ac:dyDescent="0.35">
      <c r="A165" s="5" t="s">
        <v>344</v>
      </c>
      <c r="B165" s="2" t="s">
        <v>345</v>
      </c>
      <c r="C165" s="92" t="s">
        <v>346</v>
      </c>
      <c r="D165" s="92"/>
      <c r="E165" s="79" t="s">
        <v>347</v>
      </c>
      <c r="I165" s="5">
        <f>INDEX(Scoring!D:D, MATCH(Table10[[#This Row],[ID]], Scoring!A:A, 0))</f>
        <v>0</v>
      </c>
    </row>
    <row r="166" spans="1:9" ht="72.5" x14ac:dyDescent="0.35">
      <c r="A166" s="5" t="s">
        <v>348</v>
      </c>
      <c r="B166" s="2" t="s">
        <v>349</v>
      </c>
      <c r="C166" s="92" t="s">
        <v>350</v>
      </c>
      <c r="D166" s="92"/>
      <c r="E166" s="27"/>
      <c r="I166" s="5">
        <f>INDEX(Scoring!D:D, MATCH(Table10[[#This Row],[ID]], Scoring!A:A, 0))</f>
        <v>0</v>
      </c>
    </row>
    <row r="167" spans="1:9" ht="29" x14ac:dyDescent="0.35">
      <c r="A167" s="5" t="s">
        <v>351</v>
      </c>
      <c r="B167" s="81" t="s">
        <v>352</v>
      </c>
      <c r="C167" s="92" t="s">
        <v>353</v>
      </c>
      <c r="D167" s="5" t="s">
        <v>16</v>
      </c>
      <c r="E167" s="27"/>
      <c r="I167" s="5">
        <f>INDEX(Scoring!D:D, MATCH(Table10[[#This Row],[ID]], Scoring!A:A, 0))</f>
        <v>0</v>
      </c>
    </row>
    <row r="168" spans="1:9" ht="72.5" x14ac:dyDescent="0.35">
      <c r="A168" s="5">
        <v>71</v>
      </c>
      <c r="B168" s="2" t="s">
        <v>354</v>
      </c>
      <c r="C168" s="92" t="s">
        <v>355</v>
      </c>
      <c r="D168" s="92"/>
      <c r="E168" s="27"/>
      <c r="I168" s="5">
        <f>INDEX(Scoring!D:D, MATCH(Table10[[#This Row],[ID]], Scoring!A:A, 0))</f>
        <v>0</v>
      </c>
    </row>
    <row r="169" spans="1:9" ht="58" x14ac:dyDescent="0.35">
      <c r="A169" s="5">
        <v>72</v>
      </c>
      <c r="B169" s="2" t="s">
        <v>356</v>
      </c>
      <c r="C169" s="92" t="s">
        <v>357</v>
      </c>
      <c r="D169" s="92"/>
      <c r="E169" s="27"/>
      <c r="I169" s="5">
        <f>INDEX(Scoring!D:D, MATCH(Table10[[#This Row],[ID]], Scoring!A:A, 0))</f>
        <v>0</v>
      </c>
    </row>
    <row r="170" spans="1:9" ht="87" x14ac:dyDescent="0.35">
      <c r="A170" s="5">
        <v>73</v>
      </c>
      <c r="B170" s="2" t="s">
        <v>358</v>
      </c>
      <c r="C170" s="92" t="s">
        <v>359</v>
      </c>
      <c r="D170" s="92"/>
      <c r="E170" s="27"/>
      <c r="I170" s="5">
        <f>INDEX(Scoring!D:D, MATCH(Table10[[#This Row],[ID]], Scoring!A:A, 0))</f>
        <v>0</v>
      </c>
    </row>
    <row r="171" spans="1:9" ht="72.5" x14ac:dyDescent="0.35">
      <c r="A171" s="5">
        <v>74</v>
      </c>
      <c r="B171" s="2" t="s">
        <v>360</v>
      </c>
      <c r="C171" s="92" t="s">
        <v>361</v>
      </c>
      <c r="D171" s="92"/>
      <c r="E171" s="27"/>
      <c r="I171" s="5">
        <f>INDEX(Scoring!D:D, MATCH(Table10[[#This Row],[ID]], Scoring!A:A, 0))</f>
        <v>0</v>
      </c>
    </row>
    <row r="172" spans="1:9" ht="58" x14ac:dyDescent="0.35">
      <c r="A172" s="5">
        <v>75</v>
      </c>
      <c r="B172" s="2" t="s">
        <v>362</v>
      </c>
      <c r="C172" s="92" t="s">
        <v>363</v>
      </c>
      <c r="D172" s="92"/>
      <c r="E172" s="27"/>
      <c r="I172" s="5">
        <f>INDEX(Scoring!D:D, MATCH(Table10[[#This Row],[ID]], Scoring!A:A, 0))</f>
        <v>0</v>
      </c>
    </row>
    <row r="173" spans="1:9" ht="58" x14ac:dyDescent="0.35">
      <c r="A173" s="5">
        <v>76</v>
      </c>
      <c r="B173" s="2" t="s">
        <v>364</v>
      </c>
      <c r="C173" s="92" t="s">
        <v>365</v>
      </c>
      <c r="D173" s="92"/>
      <c r="E173" s="27"/>
      <c r="I173" s="5">
        <f>INDEX(Scoring!D:D, MATCH(Table10[[#This Row],[ID]], Scoring!A:A, 0))</f>
        <v>0</v>
      </c>
    </row>
    <row r="174" spans="1:9" ht="130.5" x14ac:dyDescent="0.35">
      <c r="A174" s="5">
        <v>77</v>
      </c>
      <c r="B174" s="2" t="s">
        <v>366</v>
      </c>
      <c r="C174" s="92" t="s">
        <v>367</v>
      </c>
      <c r="D174" s="92"/>
      <c r="E174" s="27"/>
      <c r="I174" s="5">
        <f>INDEX(Scoring!D:D, MATCH(Table10[[#This Row],[ID]], Scoring!A:A, 0))</f>
        <v>0</v>
      </c>
    </row>
    <row r="175" spans="1:9" x14ac:dyDescent="0.35">
      <c r="A175" s="45"/>
      <c r="B175" s="49" t="s">
        <v>368</v>
      </c>
      <c r="C175" s="46"/>
      <c r="D175" s="45"/>
      <c r="E175" s="45"/>
      <c r="F175" s="47"/>
      <c r="G175" s="48"/>
      <c r="H175" s="48"/>
      <c r="I175" s="76">
        <f>Analysis!B16</f>
        <v>0</v>
      </c>
    </row>
    <row r="176" spans="1:9" x14ac:dyDescent="0.35">
      <c r="A176" s="60" t="s">
        <v>0</v>
      </c>
      <c r="B176" s="36" t="s">
        <v>1</v>
      </c>
      <c r="C176" s="61" t="s">
        <v>2</v>
      </c>
      <c r="D176" s="60" t="s">
        <v>3</v>
      </c>
      <c r="E176" s="60" t="s">
        <v>4</v>
      </c>
      <c r="F176" s="60" t="s">
        <v>5</v>
      </c>
      <c r="G176" s="60" t="s">
        <v>6</v>
      </c>
      <c r="H176" s="60" t="s">
        <v>7</v>
      </c>
      <c r="I176" s="71" t="s">
        <v>8</v>
      </c>
    </row>
    <row r="177" spans="1:9" ht="29" x14ac:dyDescent="0.35">
      <c r="A177" s="5">
        <v>78</v>
      </c>
      <c r="B177" s="81" t="s">
        <v>369</v>
      </c>
      <c r="C177" s="92" t="s">
        <v>370</v>
      </c>
      <c r="D177" s="5" t="s">
        <v>16</v>
      </c>
      <c r="E177" s="79" t="s">
        <v>371</v>
      </c>
      <c r="I177" s="5">
        <f>INDEX(Scoring!D:D, MATCH(Table9[[#This Row],[ID]], Scoring!A:A, 0))</f>
        <v>0</v>
      </c>
    </row>
    <row r="178" spans="1:9" ht="87" x14ac:dyDescent="0.35">
      <c r="A178" s="5">
        <v>79</v>
      </c>
      <c r="B178" s="2" t="s">
        <v>372</v>
      </c>
      <c r="C178" s="92" t="s">
        <v>373</v>
      </c>
      <c r="D178" s="92"/>
      <c r="E178" s="27"/>
      <c r="I178" s="5">
        <f>INDEX(Scoring!D:D, MATCH(Table9[[#This Row],[ID]], Scoring!A:A, 0))</f>
        <v>0</v>
      </c>
    </row>
    <row r="179" spans="1:9" ht="87" x14ac:dyDescent="0.35">
      <c r="A179" s="5" t="s">
        <v>374</v>
      </c>
      <c r="B179" s="2" t="s">
        <v>375</v>
      </c>
      <c r="C179" s="92" t="s">
        <v>376</v>
      </c>
      <c r="D179" s="92"/>
      <c r="E179" s="27"/>
      <c r="I179" s="5">
        <f>INDEX(Scoring!D:D, MATCH(Table9[[#This Row],[ID]], Scoring!A:A, 0))</f>
        <v>0</v>
      </c>
    </row>
    <row r="180" spans="1:9" ht="83.15" customHeight="1" x14ac:dyDescent="0.35">
      <c r="A180" s="5" t="s">
        <v>377</v>
      </c>
      <c r="B180" s="2" t="s">
        <v>378</v>
      </c>
      <c r="C180" s="92" t="s">
        <v>379</v>
      </c>
      <c r="D180" s="92"/>
      <c r="E180" s="27"/>
      <c r="I180" s="5">
        <f>INDEX(Scoring!D:D, MATCH(Table9[[#This Row],[ID]], Scoring!A:A, 0))</f>
        <v>0</v>
      </c>
    </row>
    <row r="181" spans="1:9" ht="29" x14ac:dyDescent="0.35">
      <c r="A181" s="5" t="s">
        <v>380</v>
      </c>
      <c r="B181" s="81" t="s">
        <v>381</v>
      </c>
      <c r="C181" s="92" t="s">
        <v>382</v>
      </c>
      <c r="D181" s="5" t="s">
        <v>16</v>
      </c>
      <c r="E181" s="27"/>
      <c r="I181" s="5">
        <f>INDEX(Scoring!D:D, MATCH(Table9[[#This Row],[ID]], Scoring!A:A, 0))</f>
        <v>0</v>
      </c>
    </row>
    <row r="182" spans="1:9" ht="87" x14ac:dyDescent="0.35">
      <c r="A182" s="5" t="s">
        <v>383</v>
      </c>
      <c r="B182" s="2" t="s">
        <v>384</v>
      </c>
      <c r="C182" s="92" t="s">
        <v>385</v>
      </c>
      <c r="D182" s="92"/>
      <c r="E182" s="27"/>
      <c r="I182" s="5">
        <f>INDEX(Scoring!D:D, MATCH(Table9[[#This Row],[ID]], Scoring!A:A, 0))</f>
        <v>0</v>
      </c>
    </row>
    <row r="183" spans="1:9" ht="106.5" customHeight="1" x14ac:dyDescent="0.35">
      <c r="A183" s="5">
        <v>82</v>
      </c>
      <c r="B183" s="2" t="s">
        <v>386</v>
      </c>
      <c r="C183" s="92" t="s">
        <v>387</v>
      </c>
      <c r="D183" s="92"/>
      <c r="E183" s="79" t="s">
        <v>388</v>
      </c>
      <c r="I183" s="5">
        <f>INDEX(Scoring!D:D, MATCH(Table9[[#This Row],[ID]], Scoring!A:A, 0))</f>
        <v>0</v>
      </c>
    </row>
    <row r="184" spans="1:9" ht="69" customHeight="1" x14ac:dyDescent="0.35">
      <c r="A184" s="5">
        <v>83</v>
      </c>
      <c r="B184" s="2" t="s">
        <v>389</v>
      </c>
      <c r="C184" s="92" t="s">
        <v>390</v>
      </c>
      <c r="D184" s="92"/>
      <c r="E184" s="27"/>
      <c r="I184" s="5" t="str">
        <f>INDEX(Scoring!D:D, MATCH(Table9[[#This Row],[ID]], Scoring!A:A, 0))</f>
        <v>N/A</v>
      </c>
    </row>
    <row r="185" spans="1:9" ht="72.5" x14ac:dyDescent="0.35">
      <c r="A185" s="5">
        <v>84</v>
      </c>
      <c r="B185" s="2" t="s">
        <v>391</v>
      </c>
      <c r="C185" s="92" t="s">
        <v>392</v>
      </c>
      <c r="D185" s="92"/>
      <c r="E185" s="27"/>
      <c r="I185" s="5">
        <f>INDEX(Scoring!D:D, MATCH(Table9[[#This Row],[ID]], Scoring!A:A, 0))</f>
        <v>0</v>
      </c>
    </row>
    <row r="186" spans="1:9" ht="29" x14ac:dyDescent="0.35">
      <c r="A186" s="5">
        <v>85</v>
      </c>
      <c r="B186" s="81" t="s">
        <v>393</v>
      </c>
      <c r="C186" s="92" t="s">
        <v>394</v>
      </c>
      <c r="D186" s="5" t="s">
        <v>16</v>
      </c>
      <c r="E186" s="27"/>
      <c r="I186" s="5">
        <f>INDEX(Scoring!D:D, MATCH(Table9[[#This Row],[ID]], Scoring!A:A, 0))</f>
        <v>0</v>
      </c>
    </row>
    <row r="187" spans="1:9" ht="87" x14ac:dyDescent="0.35">
      <c r="A187" s="5">
        <v>86</v>
      </c>
      <c r="B187" s="2" t="s">
        <v>395</v>
      </c>
      <c r="C187" s="92" t="s">
        <v>396</v>
      </c>
      <c r="D187" s="92"/>
      <c r="E187" s="27"/>
      <c r="I187" s="5">
        <f>INDEX(Scoring!D:D, MATCH(Table9[[#This Row],[ID]], Scoring!A:A, 0))</f>
        <v>0</v>
      </c>
    </row>
    <row r="188" spans="1:9" ht="87" x14ac:dyDescent="0.35">
      <c r="A188" s="5">
        <v>87</v>
      </c>
      <c r="B188" s="2" t="s">
        <v>397</v>
      </c>
      <c r="C188" s="92" t="s">
        <v>398</v>
      </c>
      <c r="D188" s="92"/>
      <c r="E188" s="27"/>
      <c r="I188" s="5">
        <f>INDEX(Scoring!D:D, MATCH(Table9[[#This Row],[ID]], Scoring!A:A, 0))</f>
        <v>0</v>
      </c>
    </row>
    <row r="189" spans="1:9" ht="72.5" x14ac:dyDescent="0.35">
      <c r="A189" s="5">
        <v>88</v>
      </c>
      <c r="B189" s="2" t="s">
        <v>399</v>
      </c>
      <c r="C189" s="92" t="s">
        <v>400</v>
      </c>
      <c r="D189" s="92"/>
      <c r="E189" s="27"/>
      <c r="I189" s="5">
        <f>INDEX(Scoring!D:D, MATCH(Table9[[#This Row],[ID]], Scoring!A:A, 0))</f>
        <v>0</v>
      </c>
    </row>
    <row r="190" spans="1:9" ht="72.5" x14ac:dyDescent="0.35">
      <c r="A190" s="5">
        <v>89</v>
      </c>
      <c r="B190" s="2" t="s">
        <v>401</v>
      </c>
      <c r="C190" s="92" t="s">
        <v>402</v>
      </c>
      <c r="D190" s="92"/>
      <c r="E190" s="27"/>
      <c r="I190" s="5">
        <f>INDEX(Scoring!D:D, MATCH(Table9[[#This Row],[ID]], Scoring!A:A, 0))</f>
        <v>0</v>
      </c>
    </row>
    <row r="191" spans="1:9" ht="29" x14ac:dyDescent="0.35">
      <c r="A191" s="5" t="s">
        <v>403</v>
      </c>
      <c r="B191" s="81" t="s">
        <v>404</v>
      </c>
      <c r="C191" s="92" t="s">
        <v>405</v>
      </c>
      <c r="D191" s="5" t="s">
        <v>16</v>
      </c>
      <c r="E191" s="27"/>
      <c r="I191" s="5">
        <f>INDEX(Scoring!D:D, MATCH(Table9[[#This Row],[ID]], Scoring!A:A, 0))</f>
        <v>0</v>
      </c>
    </row>
    <row r="192" spans="1:9" ht="110.15" customHeight="1" x14ac:dyDescent="0.35">
      <c r="A192" s="5" t="s">
        <v>406</v>
      </c>
      <c r="B192" s="2" t="s">
        <v>407</v>
      </c>
      <c r="C192" s="92" t="s">
        <v>408</v>
      </c>
      <c r="D192" s="92"/>
      <c r="E192" s="79" t="s">
        <v>409</v>
      </c>
      <c r="I192" s="5" t="str">
        <f>INDEX(Scoring!D:D, MATCH(Table9[[#This Row],[ID]], Scoring!A:A, 0))</f>
        <v>N/A</v>
      </c>
    </row>
    <row r="193" spans="1:9" x14ac:dyDescent="0.35">
      <c r="A193" s="45"/>
      <c r="B193" s="49" t="s">
        <v>410</v>
      </c>
      <c r="C193" s="46"/>
      <c r="D193" s="45"/>
      <c r="E193" s="45"/>
      <c r="F193" s="47"/>
      <c r="G193" s="48"/>
      <c r="H193" s="48"/>
      <c r="I193" s="76">
        <f>Analysis!B17</f>
        <v>0</v>
      </c>
    </row>
    <row r="194" spans="1:9" x14ac:dyDescent="0.35">
      <c r="A194" s="60" t="s">
        <v>0</v>
      </c>
      <c r="B194" s="36" t="s">
        <v>1</v>
      </c>
      <c r="C194" s="61" t="s">
        <v>2</v>
      </c>
      <c r="D194" s="60" t="s">
        <v>3</v>
      </c>
      <c r="E194" s="60" t="s">
        <v>4</v>
      </c>
      <c r="F194" s="60" t="s">
        <v>5</v>
      </c>
      <c r="G194" s="60" t="s">
        <v>6</v>
      </c>
      <c r="H194" s="60" t="s">
        <v>7</v>
      </c>
      <c r="I194" s="71" t="s">
        <v>8</v>
      </c>
    </row>
    <row r="195" spans="1:9" ht="110" customHeight="1" x14ac:dyDescent="0.35">
      <c r="A195" s="5">
        <v>91</v>
      </c>
      <c r="B195" s="2" t="s">
        <v>411</v>
      </c>
      <c r="C195" s="92" t="s">
        <v>412</v>
      </c>
      <c r="D195" s="92"/>
      <c r="E195" s="79" t="s">
        <v>413</v>
      </c>
      <c r="I195" s="5">
        <f>INDEX(Scoring!D:D, MATCH(Table7[[#This Row],[ID]], Scoring!A:A, 0))</f>
        <v>0</v>
      </c>
    </row>
    <row r="196" spans="1:9" ht="29" x14ac:dyDescent="0.35">
      <c r="A196" s="5" t="s">
        <v>414</v>
      </c>
      <c r="B196" s="81" t="s">
        <v>415</v>
      </c>
      <c r="C196" s="92" t="s">
        <v>416</v>
      </c>
      <c r="D196" s="5" t="s">
        <v>16</v>
      </c>
      <c r="E196" s="27"/>
      <c r="I196" s="5">
        <f>INDEX(Scoring!D:D, MATCH(Table7[[#This Row],[ID]], Scoring!A:A, 0))</f>
        <v>0</v>
      </c>
    </row>
    <row r="197" spans="1:9" ht="87" x14ac:dyDescent="0.35">
      <c r="A197" s="5" t="s">
        <v>417</v>
      </c>
      <c r="B197" s="2" t="s">
        <v>418</v>
      </c>
      <c r="C197" s="92" t="s">
        <v>419</v>
      </c>
      <c r="D197" s="92"/>
      <c r="E197" s="27"/>
      <c r="I197" s="5">
        <f>INDEX(Scoring!D:D, MATCH(Table7[[#This Row],[ID]], Scoring!A:A, 0))</f>
        <v>0</v>
      </c>
    </row>
    <row r="198" spans="1:9" ht="72.5" x14ac:dyDescent="0.35">
      <c r="A198" s="5" t="s">
        <v>420</v>
      </c>
      <c r="B198" s="2" t="s">
        <v>421</v>
      </c>
      <c r="C198" s="92" t="s">
        <v>422</v>
      </c>
      <c r="D198" s="92"/>
      <c r="E198" s="27"/>
      <c r="I198" s="5" t="str">
        <f>INDEX(Scoring!D:D, MATCH(Table7[[#This Row],[ID]], Scoring!A:A, 0))</f>
        <v>N/A</v>
      </c>
    </row>
    <row r="199" spans="1:9" ht="72.5" x14ac:dyDescent="0.35">
      <c r="A199" s="5" t="s">
        <v>423</v>
      </c>
      <c r="B199" s="2" t="s">
        <v>424</v>
      </c>
      <c r="C199" s="92" t="s">
        <v>425</v>
      </c>
      <c r="D199" s="92"/>
      <c r="E199" s="27"/>
      <c r="I199" s="5">
        <f>INDEX(Scoring!D:D, MATCH(Table7[[#This Row],[ID]], Scoring!A:A, 0))</f>
        <v>0</v>
      </c>
    </row>
    <row r="200" spans="1:9" ht="101.5" x14ac:dyDescent="0.35">
      <c r="A200" s="5" t="s">
        <v>426</v>
      </c>
      <c r="B200" s="2" t="s">
        <v>427</v>
      </c>
      <c r="C200" s="92" t="s">
        <v>428</v>
      </c>
      <c r="D200" s="92"/>
      <c r="E200" s="27"/>
      <c r="I200" s="5">
        <f>INDEX(Scoring!D:D, MATCH(Table7[[#This Row],[ID]], Scoring!A:A, 0))</f>
        <v>0</v>
      </c>
    </row>
    <row r="201" spans="1:9" ht="206.15" customHeight="1" x14ac:dyDescent="0.35">
      <c r="A201" s="5" t="s">
        <v>429</v>
      </c>
      <c r="B201" s="2" t="s">
        <v>430</v>
      </c>
      <c r="C201" s="92" t="s">
        <v>431</v>
      </c>
      <c r="D201" s="92"/>
      <c r="E201" s="79" t="s">
        <v>183</v>
      </c>
      <c r="I201" s="5">
        <f>INDEX(Scoring!D:D, MATCH(Table7[[#This Row],[ID]], Scoring!A:A, 0))</f>
        <v>0</v>
      </c>
    </row>
    <row r="202" spans="1:9" ht="29" x14ac:dyDescent="0.35">
      <c r="A202" s="5" t="s">
        <v>432</v>
      </c>
      <c r="B202" s="81" t="s">
        <v>433</v>
      </c>
      <c r="C202" s="92" t="s">
        <v>434</v>
      </c>
      <c r="D202" s="5" t="s">
        <v>16</v>
      </c>
      <c r="E202" s="27"/>
      <c r="I202" s="5" t="str">
        <f>INDEX(Scoring!D:D, MATCH(Table7[[#This Row],[ID]], Scoring!A:A, 0))</f>
        <v>N/A</v>
      </c>
    </row>
    <row r="203" spans="1:9" ht="87" x14ac:dyDescent="0.35">
      <c r="A203" s="5">
        <v>95</v>
      </c>
      <c r="B203" s="2" t="s">
        <v>435</v>
      </c>
      <c r="C203" s="92" t="s">
        <v>436</v>
      </c>
      <c r="D203" s="92"/>
      <c r="E203" s="79" t="s">
        <v>57</v>
      </c>
      <c r="I203" s="5">
        <f>INDEX(Scoring!D:D, MATCH(Table7[[#This Row],[ID]], Scoring!A:A, 0))</f>
        <v>0</v>
      </c>
    </row>
    <row r="204" spans="1:9" ht="72.5" x14ac:dyDescent="0.35">
      <c r="A204" s="5">
        <v>96</v>
      </c>
      <c r="B204" s="2" t="s">
        <v>437</v>
      </c>
      <c r="C204" s="92" t="s">
        <v>438</v>
      </c>
      <c r="D204" s="92"/>
      <c r="E204" s="27"/>
      <c r="I204" s="5">
        <f>INDEX(Scoring!D:D, MATCH(Table7[[#This Row],[ID]], Scoring!A:A, 0))</f>
        <v>0</v>
      </c>
    </row>
    <row r="205" spans="1:9" ht="100" customHeight="1" x14ac:dyDescent="0.35">
      <c r="A205" s="5">
        <v>97</v>
      </c>
      <c r="B205" s="2" t="s">
        <v>439</v>
      </c>
      <c r="C205" s="92" t="s">
        <v>440</v>
      </c>
      <c r="D205" s="92"/>
      <c r="E205" s="79" t="s">
        <v>441</v>
      </c>
      <c r="I205" s="5">
        <f>INDEX(Scoring!D:D, MATCH(Table7[[#This Row],[ID]], Scoring!A:A, 0))</f>
        <v>0</v>
      </c>
    </row>
    <row r="206" spans="1:9" x14ac:dyDescent="0.35">
      <c r="A206" s="45"/>
      <c r="B206" s="49" t="s">
        <v>442</v>
      </c>
      <c r="C206" s="46"/>
      <c r="D206" s="45"/>
      <c r="E206" s="45"/>
      <c r="F206" s="47"/>
      <c r="G206" s="48"/>
      <c r="H206" s="48"/>
      <c r="I206" s="76">
        <f>Analysis!B18</f>
        <v>0</v>
      </c>
    </row>
    <row r="207" spans="1:9" x14ac:dyDescent="0.35">
      <c r="A207" s="60" t="s">
        <v>0</v>
      </c>
      <c r="B207" s="36" t="s">
        <v>1</v>
      </c>
      <c r="C207" s="61" t="s">
        <v>2</v>
      </c>
      <c r="D207" s="60" t="s">
        <v>3</v>
      </c>
      <c r="E207" s="60" t="s">
        <v>4</v>
      </c>
      <c r="F207" s="60" t="s">
        <v>5</v>
      </c>
      <c r="G207" s="60" t="s">
        <v>6</v>
      </c>
      <c r="H207" s="60" t="s">
        <v>7</v>
      </c>
      <c r="I207" s="71" t="s">
        <v>8</v>
      </c>
    </row>
    <row r="208" spans="1:9" ht="58" x14ac:dyDescent="0.35">
      <c r="A208" s="5">
        <v>98</v>
      </c>
      <c r="B208" s="2" t="s">
        <v>443</v>
      </c>
      <c r="C208" s="92" t="s">
        <v>444</v>
      </c>
      <c r="D208" s="92"/>
      <c r="E208" s="79" t="s">
        <v>445</v>
      </c>
      <c r="I208" s="5">
        <f>INDEX(Scoring!D:D, MATCH(Table6[[#This Row],[ID]], Scoring!A:A, 0))</f>
        <v>0</v>
      </c>
    </row>
    <row r="209" spans="1:9" ht="29" x14ac:dyDescent="0.35">
      <c r="A209" s="5">
        <v>99</v>
      </c>
      <c r="B209" s="81" t="s">
        <v>446</v>
      </c>
      <c r="C209" s="92" t="s">
        <v>447</v>
      </c>
      <c r="D209" s="5" t="s">
        <v>16</v>
      </c>
      <c r="E209" s="79"/>
      <c r="I209" s="5">
        <f>INDEX(Scoring!D:D, MATCH(Table6[[#This Row],[ID]], Scoring!A:A, 0))</f>
        <v>0</v>
      </c>
    </row>
    <row r="210" spans="1:9" ht="146.5" customHeight="1" x14ac:dyDescent="0.35">
      <c r="A210" s="5">
        <v>100</v>
      </c>
      <c r="B210" s="2" t="s">
        <v>448</v>
      </c>
      <c r="C210" s="92" t="s">
        <v>449</v>
      </c>
      <c r="D210" s="92"/>
      <c r="E210" s="79" t="s">
        <v>450</v>
      </c>
      <c r="I210" s="5">
        <f>INDEX(Scoring!D:D, MATCH(Table6[[#This Row],[ID]], Scoring!A:A, 0))</f>
        <v>0</v>
      </c>
    </row>
    <row r="211" spans="1:9" ht="88" customHeight="1" x14ac:dyDescent="0.35">
      <c r="A211" s="5">
        <v>101</v>
      </c>
      <c r="B211" s="2" t="s">
        <v>451</v>
      </c>
      <c r="C211" s="92" t="s">
        <v>452</v>
      </c>
      <c r="D211" s="92"/>
      <c r="E211" s="79" t="s">
        <v>453</v>
      </c>
      <c r="I211" s="5">
        <f>INDEX(Scoring!D:D, MATCH(Table6[[#This Row],[ID]], Scoring!A:A, 0))</f>
        <v>0</v>
      </c>
    </row>
    <row r="212" spans="1:9" ht="101.5" x14ac:dyDescent="0.35">
      <c r="A212" s="5">
        <v>102</v>
      </c>
      <c r="B212" s="2" t="s">
        <v>454</v>
      </c>
      <c r="C212" s="92" t="s">
        <v>455</v>
      </c>
      <c r="D212" s="92"/>
      <c r="E212" s="27"/>
      <c r="I212" s="5">
        <f>INDEX(Scoring!D:D, MATCH(Table6[[#This Row],[ID]], Scoring!A:A, 0))</f>
        <v>0</v>
      </c>
    </row>
    <row r="213" spans="1:9" ht="72.5" x14ac:dyDescent="0.35">
      <c r="A213" s="5">
        <v>103</v>
      </c>
      <c r="B213" s="2" t="s">
        <v>456</v>
      </c>
      <c r="C213" s="92" t="s">
        <v>457</v>
      </c>
      <c r="D213" s="92"/>
      <c r="E213" s="27"/>
      <c r="I213" s="5">
        <f>INDEX(Scoring!D:D, MATCH(Table6[[#This Row],[ID]], Scoring!A:A, 0))</f>
        <v>0</v>
      </c>
    </row>
    <row r="214" spans="1:9" ht="73.5" customHeight="1" x14ac:dyDescent="0.35">
      <c r="A214" s="5" t="s">
        <v>458</v>
      </c>
      <c r="B214" s="2" t="s">
        <v>459</v>
      </c>
      <c r="C214" s="92" t="s">
        <v>460</v>
      </c>
      <c r="D214" s="92"/>
      <c r="E214" s="27"/>
      <c r="I214" s="5">
        <f>INDEX(Scoring!D:D, MATCH(Table6[[#This Row],[ID]], Scoring!A:A, 0))</f>
        <v>0</v>
      </c>
    </row>
    <row r="215" spans="1:9" ht="29" x14ac:dyDescent="0.35">
      <c r="A215" s="5" t="s">
        <v>461</v>
      </c>
      <c r="B215" s="81" t="s">
        <v>462</v>
      </c>
      <c r="C215" s="92" t="s">
        <v>463</v>
      </c>
      <c r="D215" s="5" t="s">
        <v>16</v>
      </c>
      <c r="E215" s="27"/>
      <c r="I215" s="5" t="str">
        <f>INDEX(Scoring!D:D, MATCH(Table6[[#This Row],[ID]], Scoring!A:A, 0))</f>
        <v>N/A</v>
      </c>
    </row>
    <row r="216" spans="1:9" ht="72" customHeight="1" x14ac:dyDescent="0.35">
      <c r="A216" s="5" t="s">
        <v>464</v>
      </c>
      <c r="B216" s="2" t="s">
        <v>465</v>
      </c>
      <c r="C216" s="92" t="s">
        <v>466</v>
      </c>
      <c r="D216" s="92"/>
      <c r="E216" s="27"/>
      <c r="I216" s="5">
        <f>INDEX(Scoring!D:D, MATCH(Table6[[#This Row],[ID]], Scoring!A:A, 0))</f>
        <v>0</v>
      </c>
    </row>
    <row r="217" spans="1:9" ht="87" x14ac:dyDescent="0.35">
      <c r="A217" s="5" t="s">
        <v>467</v>
      </c>
      <c r="B217" s="2" t="s">
        <v>468</v>
      </c>
      <c r="C217" s="92" t="s">
        <v>469</v>
      </c>
      <c r="D217" s="92"/>
      <c r="E217" s="27"/>
      <c r="I217" s="5">
        <f>INDEX(Scoring!D:D, MATCH(Table6[[#This Row],[ID]], Scoring!A:A, 0))</f>
        <v>0</v>
      </c>
    </row>
    <row r="218" spans="1:9" ht="132.65" customHeight="1" x14ac:dyDescent="0.35">
      <c r="A218" s="5" t="s">
        <v>470</v>
      </c>
      <c r="B218" s="2" t="s">
        <v>471</v>
      </c>
      <c r="C218" s="92" t="s">
        <v>472</v>
      </c>
      <c r="D218" s="92"/>
      <c r="E218" s="79" t="s">
        <v>473</v>
      </c>
      <c r="I218" s="5">
        <f>INDEX(Scoring!D:D, MATCH(Table6[[#This Row],[ID]], Scoring!A:A, 0))</f>
        <v>0</v>
      </c>
    </row>
    <row r="219" spans="1:9" ht="26" x14ac:dyDescent="0.35">
      <c r="A219" s="55"/>
      <c r="B219" s="54" t="s">
        <v>474</v>
      </c>
      <c r="C219" s="56"/>
      <c r="D219" s="55"/>
      <c r="E219" s="55"/>
      <c r="F219" s="57"/>
      <c r="G219" s="58"/>
      <c r="H219" s="58"/>
      <c r="I219" s="77">
        <f>Analysis!B19</f>
        <v>0</v>
      </c>
    </row>
    <row r="220" spans="1:9" ht="71.150000000000006" customHeight="1" x14ac:dyDescent="0.35">
      <c r="B220" s="110" t="s">
        <v>475</v>
      </c>
      <c r="C220" s="110"/>
      <c r="D220" s="110"/>
      <c r="E220" s="110"/>
    </row>
    <row r="221" spans="1:9" x14ac:dyDescent="0.35">
      <c r="A221" s="55"/>
      <c r="B221" s="59" t="s">
        <v>476</v>
      </c>
      <c r="C221" s="56"/>
      <c r="D221" s="56"/>
      <c r="E221" s="56"/>
      <c r="F221" s="57"/>
      <c r="G221" s="58"/>
      <c r="H221" s="58"/>
      <c r="I221" s="78">
        <f>Analysis!B20</f>
        <v>0</v>
      </c>
    </row>
    <row r="222" spans="1:9" x14ac:dyDescent="0.35">
      <c r="A222" s="60" t="s">
        <v>0</v>
      </c>
      <c r="B222" s="36" t="s">
        <v>1</v>
      </c>
      <c r="C222" s="61" t="s">
        <v>2</v>
      </c>
      <c r="D222" s="60" t="s">
        <v>3</v>
      </c>
      <c r="E222" s="60" t="s">
        <v>4</v>
      </c>
      <c r="F222" s="60" t="s">
        <v>5</v>
      </c>
      <c r="G222" s="60" t="s">
        <v>6</v>
      </c>
      <c r="H222" s="60" t="s">
        <v>7</v>
      </c>
      <c r="I222" s="71" t="s">
        <v>8</v>
      </c>
    </row>
    <row r="223" spans="1:9" ht="147" customHeight="1" x14ac:dyDescent="0.35">
      <c r="A223" s="5">
        <v>106</v>
      </c>
      <c r="B223" s="2" t="s">
        <v>477</v>
      </c>
      <c r="C223" s="92" t="s">
        <v>478</v>
      </c>
      <c r="D223" s="92"/>
      <c r="E223" s="79" t="s">
        <v>479</v>
      </c>
      <c r="I223" s="5">
        <f>INDEX(Scoring!D:D, MATCH(Table5[[#This Row],[ID]], Scoring!A:A, 0))</f>
        <v>0</v>
      </c>
    </row>
    <row r="224" spans="1:9" ht="29" x14ac:dyDescent="0.35">
      <c r="A224" s="5">
        <v>107</v>
      </c>
      <c r="B224" s="81" t="s">
        <v>480</v>
      </c>
      <c r="C224" s="92" t="s">
        <v>481</v>
      </c>
      <c r="D224" s="5" t="s">
        <v>16</v>
      </c>
      <c r="E224" s="27"/>
      <c r="I224" s="5">
        <f>INDEX(Scoring!D:D, MATCH(Table5[[#This Row],[ID]], Scoring!A:A, 0))</f>
        <v>0</v>
      </c>
    </row>
    <row r="225" spans="1:9" ht="116.5" customHeight="1" x14ac:dyDescent="0.35">
      <c r="A225" s="5">
        <v>108</v>
      </c>
      <c r="B225" s="2" t="s">
        <v>482</v>
      </c>
      <c r="C225" s="92" t="s">
        <v>483</v>
      </c>
      <c r="D225" s="92"/>
      <c r="E225" s="27"/>
      <c r="I225" s="5">
        <f>INDEX(Scoring!D:D, MATCH(Table5[[#This Row],[ID]], Scoring!A:A, 0))</f>
        <v>0</v>
      </c>
    </row>
    <row r="226" spans="1:9" ht="178" customHeight="1" x14ac:dyDescent="0.35">
      <c r="A226" s="5">
        <v>109</v>
      </c>
      <c r="B226" s="81" t="s">
        <v>484</v>
      </c>
      <c r="C226" s="92" t="s">
        <v>485</v>
      </c>
      <c r="D226" s="5" t="s">
        <v>16</v>
      </c>
      <c r="E226" s="79" t="s">
        <v>486</v>
      </c>
      <c r="I226" s="5">
        <f>INDEX(Scoring!D:D, MATCH(Table5[[#This Row],[ID]], Scoring!A:A, 0))</f>
        <v>0</v>
      </c>
    </row>
    <row r="227" spans="1:9" ht="194.5" customHeight="1" x14ac:dyDescent="0.35">
      <c r="A227" s="5">
        <v>110</v>
      </c>
      <c r="B227" s="2" t="s">
        <v>487</v>
      </c>
      <c r="C227" s="92" t="s">
        <v>488</v>
      </c>
      <c r="D227" s="92"/>
      <c r="E227" s="79" t="s">
        <v>489</v>
      </c>
      <c r="I227" s="5">
        <f>INDEX(Scoring!D:D, MATCH(Table5[[#This Row],[ID]], Scoring!A:A, 0))</f>
        <v>0</v>
      </c>
    </row>
    <row r="228" spans="1:9" x14ac:dyDescent="0.35">
      <c r="A228" s="55"/>
      <c r="B228" s="59" t="s">
        <v>490</v>
      </c>
      <c r="C228" s="56"/>
      <c r="D228" s="55"/>
      <c r="E228" s="55"/>
      <c r="F228" s="57"/>
      <c r="G228" s="58"/>
      <c r="H228" s="58"/>
      <c r="I228" s="78">
        <f>Analysis!B21</f>
        <v>0</v>
      </c>
    </row>
    <row r="229" spans="1:9" x14ac:dyDescent="0.35">
      <c r="A229" s="60" t="s">
        <v>0</v>
      </c>
      <c r="B229" s="36" t="s">
        <v>1</v>
      </c>
      <c r="C229" s="61" t="s">
        <v>2</v>
      </c>
      <c r="D229" s="60" t="s">
        <v>3</v>
      </c>
      <c r="E229" s="60" t="s">
        <v>4</v>
      </c>
      <c r="F229" s="60" t="s">
        <v>5</v>
      </c>
      <c r="G229" s="60" t="s">
        <v>6</v>
      </c>
      <c r="H229" s="60" t="s">
        <v>7</v>
      </c>
      <c r="I229" s="71" t="s">
        <v>8</v>
      </c>
    </row>
    <row r="230" spans="1:9" ht="72.5" x14ac:dyDescent="0.35">
      <c r="A230" s="5" t="s">
        <v>491</v>
      </c>
      <c r="B230" s="2" t="s">
        <v>492</v>
      </c>
      <c r="C230" s="92" t="s">
        <v>493</v>
      </c>
      <c r="D230" s="92"/>
      <c r="E230" s="27"/>
      <c r="I230" s="5">
        <f>INDEX(Scoring!D:D, MATCH(Table4[[#This Row],[ID]], Scoring!A:A, 0))</f>
        <v>0</v>
      </c>
    </row>
    <row r="231" spans="1:9" ht="101.5" x14ac:dyDescent="0.35">
      <c r="A231" s="5" t="s">
        <v>494</v>
      </c>
      <c r="B231" s="2" t="s">
        <v>495</v>
      </c>
      <c r="C231" s="92" t="s">
        <v>496</v>
      </c>
      <c r="D231" s="92"/>
      <c r="E231" s="79" t="s">
        <v>497</v>
      </c>
      <c r="I231" s="5">
        <f>INDEX(Scoring!D:D, MATCH(Table4[[#This Row],[ID]], Scoring!A:A, 0))</f>
        <v>0</v>
      </c>
    </row>
    <row r="232" spans="1:9" ht="96" customHeight="1" x14ac:dyDescent="0.35">
      <c r="A232" s="5">
        <v>112</v>
      </c>
      <c r="B232" s="2" t="s">
        <v>498</v>
      </c>
      <c r="C232" s="92" t="s">
        <v>499</v>
      </c>
      <c r="D232" s="92"/>
      <c r="E232" s="79" t="s">
        <v>500</v>
      </c>
      <c r="I232" s="5">
        <f>INDEX(Scoring!D:D, MATCH(Table4[[#This Row],[ID]], Scoring!A:A, 0))</f>
        <v>0</v>
      </c>
    </row>
    <row r="233" spans="1:9" ht="116" x14ac:dyDescent="0.35">
      <c r="A233" s="5">
        <v>113</v>
      </c>
      <c r="B233" s="2" t="s">
        <v>501</v>
      </c>
      <c r="C233" s="92" t="s">
        <v>502</v>
      </c>
      <c r="D233" s="92"/>
      <c r="E233" s="27"/>
      <c r="I233" s="5">
        <f>INDEX(Scoring!D:D, MATCH(Table4[[#This Row],[ID]], Scoring!A:A, 0))</f>
        <v>0</v>
      </c>
    </row>
    <row r="234" spans="1:9" ht="101.5" x14ac:dyDescent="0.35">
      <c r="A234" s="5">
        <v>114</v>
      </c>
      <c r="B234" s="2" t="s">
        <v>503</v>
      </c>
      <c r="C234" s="92" t="s">
        <v>504</v>
      </c>
      <c r="D234" s="92"/>
      <c r="E234" s="27"/>
      <c r="I234" s="5">
        <f>INDEX(Scoring!D:D, MATCH(Table4[[#This Row],[ID]], Scoring!A:A, 0))</f>
        <v>0</v>
      </c>
    </row>
    <row r="235" spans="1:9" ht="29" x14ac:dyDescent="0.35">
      <c r="A235" s="5">
        <v>115</v>
      </c>
      <c r="B235" s="81" t="s">
        <v>505</v>
      </c>
      <c r="C235" s="92" t="s">
        <v>506</v>
      </c>
      <c r="D235" s="5" t="s">
        <v>16</v>
      </c>
      <c r="E235" s="27"/>
      <c r="I235" s="5">
        <f>INDEX(Scoring!D:D, MATCH(Table4[[#This Row],[ID]], Scoring!A:A, 0))</f>
        <v>0</v>
      </c>
    </row>
    <row r="236" spans="1:9" ht="29" x14ac:dyDescent="0.35">
      <c r="A236" s="5">
        <v>116</v>
      </c>
      <c r="B236" s="81" t="s">
        <v>507</v>
      </c>
      <c r="C236" s="92" t="s">
        <v>508</v>
      </c>
      <c r="D236" s="5" t="s">
        <v>16</v>
      </c>
      <c r="E236" s="27"/>
      <c r="I236" s="5">
        <f>INDEX(Scoring!D:D, MATCH(Table4[[#This Row],[ID]], Scoring!A:A, 0))</f>
        <v>0</v>
      </c>
    </row>
    <row r="237" spans="1:9" ht="29" x14ac:dyDescent="0.35">
      <c r="A237" s="5">
        <v>117</v>
      </c>
      <c r="B237" s="81" t="s">
        <v>509</v>
      </c>
      <c r="C237" s="92" t="s">
        <v>510</v>
      </c>
      <c r="D237" s="5" t="s">
        <v>16</v>
      </c>
      <c r="E237" s="27"/>
      <c r="I237" s="5">
        <f>INDEX(Scoring!D:D, MATCH(Table4[[#This Row],[ID]], Scoring!A:A, 0))</f>
        <v>0</v>
      </c>
    </row>
    <row r="238" spans="1:9" ht="116.5" customHeight="1" x14ac:dyDescent="0.35">
      <c r="A238" s="5">
        <v>118</v>
      </c>
      <c r="B238" s="2" t="s">
        <v>511</v>
      </c>
      <c r="C238" s="92" t="s">
        <v>512</v>
      </c>
      <c r="D238" s="92"/>
      <c r="E238" s="79" t="s">
        <v>513</v>
      </c>
      <c r="I238" s="5">
        <f>INDEX(Scoring!D:D, MATCH(Table4[[#This Row],[ID]], Scoring!A:A, 0))</f>
        <v>0</v>
      </c>
    </row>
    <row r="239" spans="1:9" ht="188.15" customHeight="1" x14ac:dyDescent="0.35">
      <c r="A239" s="5" t="s">
        <v>514</v>
      </c>
      <c r="B239" s="2" t="s">
        <v>515</v>
      </c>
      <c r="C239" s="92" t="s">
        <v>516</v>
      </c>
      <c r="D239" s="92"/>
      <c r="E239" s="79" t="s">
        <v>517</v>
      </c>
      <c r="I239" s="5">
        <f>INDEX(Scoring!D:D, MATCH(Table4[[#This Row],[ID]], Scoring!A:A, 0))</f>
        <v>0</v>
      </c>
    </row>
    <row r="240" spans="1:9" ht="87" x14ac:dyDescent="0.35">
      <c r="A240" s="5" t="s">
        <v>518</v>
      </c>
      <c r="B240" s="2" t="s">
        <v>519</v>
      </c>
      <c r="C240" s="92" t="s">
        <v>520</v>
      </c>
      <c r="D240" s="92"/>
      <c r="E240" s="79" t="s">
        <v>521</v>
      </c>
      <c r="I240" s="5">
        <f>INDEX(Scoring!D:D, MATCH(Table4[[#This Row],[ID]], Scoring!A:A, 0))</f>
        <v>0</v>
      </c>
    </row>
    <row r="241" spans="1:9" x14ac:dyDescent="0.35">
      <c r="A241" s="55"/>
      <c r="B241" s="59" t="s">
        <v>522</v>
      </c>
      <c r="C241" s="56"/>
      <c r="D241" s="55"/>
      <c r="E241" s="55"/>
      <c r="F241" s="57"/>
      <c r="G241" s="58"/>
      <c r="H241" s="58"/>
      <c r="I241" s="78">
        <f>Analysis!B22</f>
        <v>0</v>
      </c>
    </row>
    <row r="242" spans="1:9" x14ac:dyDescent="0.35">
      <c r="A242" s="60" t="s">
        <v>0</v>
      </c>
      <c r="B242" s="36" t="s">
        <v>1</v>
      </c>
      <c r="C242" s="61" t="s">
        <v>2</v>
      </c>
      <c r="D242" s="60" t="s">
        <v>3</v>
      </c>
      <c r="E242" s="60" t="s">
        <v>4</v>
      </c>
      <c r="F242" s="60" t="s">
        <v>5</v>
      </c>
      <c r="G242" s="60" t="s">
        <v>6</v>
      </c>
      <c r="H242" s="60" t="s">
        <v>7</v>
      </c>
      <c r="I242" s="71" t="s">
        <v>8</v>
      </c>
    </row>
    <row r="243" spans="1:9" ht="101.5" x14ac:dyDescent="0.35">
      <c r="A243" s="5">
        <v>120</v>
      </c>
      <c r="B243" s="2" t="s">
        <v>523</v>
      </c>
      <c r="C243" s="92" t="s">
        <v>524</v>
      </c>
      <c r="D243" s="92"/>
      <c r="E243" s="79" t="s">
        <v>525</v>
      </c>
      <c r="I243" s="5">
        <f>INDEX(Scoring!D:D, MATCH(Table3[[#This Row],[ID]], Scoring!A:A, 0))</f>
        <v>0</v>
      </c>
    </row>
    <row r="244" spans="1:9" ht="87" x14ac:dyDescent="0.35">
      <c r="A244" s="5">
        <v>121</v>
      </c>
      <c r="B244" s="2" t="s">
        <v>526</v>
      </c>
      <c r="C244" s="92" t="s">
        <v>527</v>
      </c>
      <c r="D244" s="92"/>
      <c r="E244" s="79" t="s">
        <v>528</v>
      </c>
      <c r="I244" s="5">
        <f>INDEX(Scoring!D:D, MATCH(Table3[[#This Row],[ID]], Scoring!A:A, 0))</f>
        <v>0</v>
      </c>
    </row>
    <row r="245" spans="1:9" ht="101.5" x14ac:dyDescent="0.35">
      <c r="A245" s="5" t="s">
        <v>529</v>
      </c>
      <c r="B245" s="2" t="s">
        <v>530</v>
      </c>
      <c r="C245" s="92" t="s">
        <v>531</v>
      </c>
      <c r="D245" s="92"/>
      <c r="E245" s="27"/>
      <c r="I245" s="5">
        <f>INDEX(Scoring!D:D, MATCH(Table3[[#This Row],[ID]], Scoring!A:A, 0))</f>
        <v>0</v>
      </c>
    </row>
    <row r="246" spans="1:9" ht="87" x14ac:dyDescent="0.35">
      <c r="A246" s="5" t="s">
        <v>532</v>
      </c>
      <c r="B246" s="2" t="s">
        <v>533</v>
      </c>
      <c r="C246" s="92" t="s">
        <v>534</v>
      </c>
      <c r="D246" s="92"/>
      <c r="E246" s="27"/>
      <c r="I246" s="5">
        <f>INDEX(Scoring!D:D, MATCH(Table3[[#This Row],[ID]], Scoring!A:A, 0))</f>
        <v>0</v>
      </c>
    </row>
    <row r="247" spans="1:9" ht="122.5" customHeight="1" x14ac:dyDescent="0.35">
      <c r="A247" s="5">
        <v>123</v>
      </c>
      <c r="B247" s="2" t="s">
        <v>535</v>
      </c>
      <c r="C247" s="92" t="s">
        <v>536</v>
      </c>
      <c r="D247" s="92"/>
      <c r="E247" s="27"/>
      <c r="I247" s="5">
        <f>INDEX(Scoring!D:D, MATCH(Table3[[#This Row],[ID]], Scoring!A:A, 0))</f>
        <v>0</v>
      </c>
    </row>
    <row r="248" spans="1:9" ht="29" x14ac:dyDescent="0.35">
      <c r="A248" s="5" t="s">
        <v>537</v>
      </c>
      <c r="B248" s="81" t="s">
        <v>538</v>
      </c>
      <c r="C248" s="92" t="s">
        <v>539</v>
      </c>
      <c r="D248" s="5" t="s">
        <v>16</v>
      </c>
      <c r="E248" s="27"/>
      <c r="I248" s="5">
        <f>INDEX(Scoring!D:D, MATCH(Table3[[#This Row],[ID]], Scoring!A:A, 0))</f>
        <v>0</v>
      </c>
    </row>
    <row r="249" spans="1:9" ht="72.5" x14ac:dyDescent="0.35">
      <c r="A249" s="5" t="s">
        <v>540</v>
      </c>
      <c r="B249" s="2" t="s">
        <v>541</v>
      </c>
      <c r="C249" s="92" t="s">
        <v>542</v>
      </c>
      <c r="D249" s="92"/>
      <c r="E249" s="27"/>
      <c r="I249" s="5">
        <f>INDEX(Scoring!D:D, MATCH(Table3[[#This Row],[ID]], Scoring!A:A, 0))</f>
        <v>0</v>
      </c>
    </row>
    <row r="250" spans="1:9" ht="60.65" customHeight="1" x14ac:dyDescent="0.35">
      <c r="A250" s="5" t="s">
        <v>543</v>
      </c>
      <c r="B250" s="81" t="s">
        <v>544</v>
      </c>
      <c r="C250" s="92" t="s">
        <v>545</v>
      </c>
      <c r="D250" s="5" t="s">
        <v>16</v>
      </c>
      <c r="E250" s="79" t="s">
        <v>546</v>
      </c>
      <c r="I250" s="5">
        <f>INDEX(Scoring!D:D, MATCH(Table3[[#This Row],[ID]], Scoring!A:A, 0))</f>
        <v>0</v>
      </c>
    </row>
    <row r="251" spans="1:9" ht="52" x14ac:dyDescent="0.35">
      <c r="A251" s="5" t="s">
        <v>547</v>
      </c>
      <c r="B251" s="81" t="s">
        <v>548</v>
      </c>
      <c r="C251" s="92" t="s">
        <v>549</v>
      </c>
      <c r="D251" s="5" t="s">
        <v>16</v>
      </c>
      <c r="E251" s="79" t="s">
        <v>550</v>
      </c>
      <c r="I251" s="5">
        <f>INDEX(Scoring!D:D, MATCH(Table3[[#This Row],[ID]], Scoring!A:A, 0))</f>
        <v>0</v>
      </c>
    </row>
    <row r="252" spans="1:9" x14ac:dyDescent="0.35">
      <c r="A252" s="55"/>
      <c r="B252" s="59" t="s">
        <v>551</v>
      </c>
      <c r="C252" s="56"/>
      <c r="D252" s="55"/>
      <c r="E252" s="55"/>
      <c r="F252" s="57"/>
      <c r="G252" s="58"/>
      <c r="H252" s="58"/>
      <c r="I252" s="78">
        <f>Analysis!B23</f>
        <v>0</v>
      </c>
    </row>
    <row r="253" spans="1:9" x14ac:dyDescent="0.35">
      <c r="A253" s="60" t="s">
        <v>0</v>
      </c>
      <c r="B253" s="36" t="s">
        <v>1</v>
      </c>
      <c r="C253" s="61" t="s">
        <v>2</v>
      </c>
      <c r="D253" s="60" t="s">
        <v>3</v>
      </c>
      <c r="E253" s="60" t="s">
        <v>4</v>
      </c>
      <c r="F253" s="60" t="s">
        <v>5</v>
      </c>
      <c r="G253" s="60" t="s">
        <v>6</v>
      </c>
      <c r="H253" s="60" t="s">
        <v>7</v>
      </c>
      <c r="I253" s="71" t="s">
        <v>8</v>
      </c>
    </row>
    <row r="254" spans="1:9" ht="72.5" x14ac:dyDescent="0.35">
      <c r="A254" s="5">
        <v>126</v>
      </c>
      <c r="B254" s="2" t="s">
        <v>552</v>
      </c>
      <c r="C254" s="92" t="s">
        <v>553</v>
      </c>
      <c r="D254" s="92"/>
      <c r="E254" s="79" t="s">
        <v>554</v>
      </c>
      <c r="I254" s="5">
        <f>INDEX(Scoring!D:D, MATCH(Table2[[#This Row],[ID]], Scoring!A:A, 0))</f>
        <v>0</v>
      </c>
    </row>
    <row r="255" spans="1:9" ht="87" x14ac:dyDescent="0.35">
      <c r="A255" s="5">
        <v>127</v>
      </c>
      <c r="B255" s="2" t="s">
        <v>555</v>
      </c>
      <c r="C255" s="92" t="s">
        <v>556</v>
      </c>
      <c r="D255" s="92"/>
      <c r="E255" s="27"/>
      <c r="I255" s="5">
        <f>INDEX(Scoring!D:D, MATCH(Table2[[#This Row],[ID]], Scoring!A:A, 0))</f>
        <v>0</v>
      </c>
    </row>
    <row r="256" spans="1:9" ht="43.5" x14ac:dyDescent="0.35">
      <c r="A256" s="5" t="s">
        <v>557</v>
      </c>
      <c r="B256" s="81" t="s">
        <v>558</v>
      </c>
      <c r="C256" s="92" t="s">
        <v>559</v>
      </c>
      <c r="D256" s="5" t="s">
        <v>16</v>
      </c>
      <c r="E256" s="27"/>
      <c r="I256" s="5">
        <f>INDEX(Scoring!D:D, MATCH(Table2[[#This Row],[ID]], Scoring!A:A, 0))</f>
        <v>0</v>
      </c>
    </row>
    <row r="257" spans="1:9" ht="124" customHeight="1" x14ac:dyDescent="0.35">
      <c r="A257" s="5" t="s">
        <v>560</v>
      </c>
      <c r="B257" s="81" t="s">
        <v>561</v>
      </c>
      <c r="C257" s="92" t="s">
        <v>562</v>
      </c>
      <c r="D257" s="5" t="s">
        <v>16</v>
      </c>
      <c r="E257" s="79" t="s">
        <v>563</v>
      </c>
      <c r="I257" s="5">
        <f>INDEX(Scoring!D:D, MATCH(Table2[[#This Row],[ID]], Scoring!A:A, 0))</f>
        <v>0</v>
      </c>
    </row>
    <row r="258" spans="1:9" ht="122.15" customHeight="1" x14ac:dyDescent="0.35">
      <c r="A258" s="5" t="s">
        <v>564</v>
      </c>
      <c r="B258" s="81" t="s">
        <v>565</v>
      </c>
      <c r="C258" s="92" t="s">
        <v>566</v>
      </c>
      <c r="D258" s="5" t="s">
        <v>16</v>
      </c>
      <c r="E258" s="79" t="s">
        <v>567</v>
      </c>
      <c r="I258" s="5">
        <f>INDEX(Scoring!D:D, MATCH(Table2[[#This Row],[ID]], Scoring!A:A, 0))</f>
        <v>0</v>
      </c>
    </row>
    <row r="259" spans="1:9" ht="185.5" customHeight="1" x14ac:dyDescent="0.35">
      <c r="A259" s="5" t="s">
        <v>568</v>
      </c>
      <c r="B259" s="81" t="s">
        <v>569</v>
      </c>
      <c r="C259" s="92" t="s">
        <v>570</v>
      </c>
      <c r="D259" s="5" t="s">
        <v>16</v>
      </c>
      <c r="E259" s="79" t="s">
        <v>571</v>
      </c>
      <c r="I259" s="5">
        <f>INDEX(Scoring!D:D, MATCH(Table2[[#This Row],[ID]], Scoring!A:A, 0))</f>
        <v>0</v>
      </c>
    </row>
    <row r="260" spans="1:9" ht="43.5" x14ac:dyDescent="0.35">
      <c r="A260" s="5" t="s">
        <v>572</v>
      </c>
      <c r="B260" s="81" t="s">
        <v>573</v>
      </c>
      <c r="C260" s="92" t="s">
        <v>574</v>
      </c>
      <c r="D260" s="5" t="s">
        <v>16</v>
      </c>
      <c r="E260" s="27"/>
      <c r="I260" s="5">
        <f>INDEX(Scoring!D:D, MATCH(Table2[[#This Row],[ID]], Scoring!A:A, 0))</f>
        <v>0</v>
      </c>
    </row>
    <row r="261" spans="1:9" ht="72.5" x14ac:dyDescent="0.35">
      <c r="A261" s="5">
        <v>129</v>
      </c>
      <c r="B261" s="2" t="s">
        <v>575</v>
      </c>
      <c r="C261" s="92" t="s">
        <v>576</v>
      </c>
      <c r="D261" s="92"/>
      <c r="E261" s="27"/>
      <c r="I261" s="5">
        <f>INDEX(Scoring!D:D, MATCH(Table2[[#This Row],[ID]], Scoring!A:A, 0))</f>
        <v>0</v>
      </c>
    </row>
  </sheetData>
  <sheetProtection autoFilter="0"/>
  <protectedRanges>
    <protectedRange sqref="C106:D110 C113:D115" name="Range51_1"/>
  </protectedRanges>
  <dataConsolidate/>
  <mergeCells count="5">
    <mergeCell ref="B90:E90"/>
    <mergeCell ref="B22:E22"/>
    <mergeCell ref="B147:E147"/>
    <mergeCell ref="B220:E220"/>
    <mergeCell ref="B6:E6"/>
  </mergeCells>
  <phoneticPr fontId="9" type="noConversion"/>
  <conditionalFormatting sqref="B23">
    <cfRule type="containsText" dxfId="277" priority="339" operator="containsText" text="Please fill your answer here.">
      <formula>NOT(ISERROR(SEARCH("Please fill your answer here.",B23)))</formula>
    </cfRule>
  </conditionalFormatting>
  <conditionalFormatting sqref="B21">
    <cfRule type="containsText" dxfId="276" priority="338" operator="containsText" text="Please fill your answer here.">
      <formula>NOT(ISERROR(SEARCH("Please fill your answer here.",B21)))</formula>
    </cfRule>
  </conditionalFormatting>
  <conditionalFormatting sqref="B22">
    <cfRule type="containsText" dxfId="275" priority="337" operator="containsText" text="Please fill your answer here.">
      <formula>NOT(ISERROR(SEARCH("Please fill your answer here.",B22)))</formula>
    </cfRule>
  </conditionalFormatting>
  <conditionalFormatting sqref="C25:C38">
    <cfRule type="cellIs" dxfId="274" priority="336" operator="equal">
      <formula>"Not Answer"</formula>
    </cfRule>
  </conditionalFormatting>
  <conditionalFormatting sqref="C23 C42:H47 C91 C148 C48:C50 C52:C58 C61:C70 C73:C89 C25:C38 C93:C102 C104 C111 C116:C119 C121:C126 C128:C133 C135:C140 C142:C146 C150:C175 C195:C206 C223:C228 C230:C241 C243:C252 C254:C1048576 C177:C193 C208:C219">
    <cfRule type="containsText" dxfId="273" priority="335" operator="containsText" text="Select answer">
      <formula>NOT(ISERROR(SEARCH("Select answer",C23)))</formula>
    </cfRule>
  </conditionalFormatting>
  <conditionalFormatting sqref="G39:H41">
    <cfRule type="expression" dxfId="272" priority="332">
      <formula>"Please fill in your answer here."</formula>
    </cfRule>
  </conditionalFormatting>
  <conditionalFormatting sqref="G39:H41">
    <cfRule type="containsText" dxfId="271" priority="333" operator="containsText" text="1 answer only">
      <formula>NOT(ISERROR(SEARCH("1 answer only",G39)))</formula>
    </cfRule>
    <cfRule type="containsText" dxfId="270" priority="334" operator="containsText" text="Missing answer">
      <formula>NOT(ISERROR(SEARCH("Missing answer",G39)))</formula>
    </cfRule>
  </conditionalFormatting>
  <conditionalFormatting sqref="B1:B4 B6">
    <cfRule type="containsText" dxfId="269" priority="331" operator="containsText" text="Please fill your answer here.">
      <formula>NOT(ISERROR(SEARCH("Please fill your answer here.",B1)))</formula>
    </cfRule>
  </conditionalFormatting>
  <conditionalFormatting sqref="C1:C5">
    <cfRule type="containsText" dxfId="268" priority="330" operator="containsText" text="Select answer">
      <formula>NOT(ISERROR(SEARCH("Select answer",C1)))</formula>
    </cfRule>
  </conditionalFormatting>
  <conditionalFormatting sqref="B59">
    <cfRule type="containsText" dxfId="267" priority="329" operator="containsText" text="Please fill your answer here.">
      <formula>NOT(ISERROR(SEARCH("Please fill your answer here.",B59)))</formula>
    </cfRule>
  </conditionalFormatting>
  <conditionalFormatting sqref="C59">
    <cfRule type="containsText" dxfId="266" priority="328" operator="containsText" text="Select answer">
      <formula>NOT(ISERROR(SEARCH("Select answer",C59)))</formula>
    </cfRule>
  </conditionalFormatting>
  <conditionalFormatting sqref="B71">
    <cfRule type="containsText" dxfId="265" priority="327" operator="containsText" text="Please fill your answer here.">
      <formula>NOT(ISERROR(SEARCH("Please fill your answer here.",B71)))</formula>
    </cfRule>
  </conditionalFormatting>
  <conditionalFormatting sqref="C71">
    <cfRule type="containsText" dxfId="264" priority="326" operator="containsText" text="Select answer">
      <formula>NOT(ISERROR(SEARCH("Select answer",C71)))</formula>
    </cfRule>
  </conditionalFormatting>
  <conditionalFormatting sqref="B89">
    <cfRule type="containsText" dxfId="263" priority="325" operator="containsText" text="Please fill your answer here.">
      <formula>NOT(ISERROR(SEARCH("Please fill your answer here.",B89)))</formula>
    </cfRule>
  </conditionalFormatting>
  <conditionalFormatting sqref="B90">
    <cfRule type="containsText" dxfId="262" priority="324" operator="containsText" text="Please fill your answer here.">
      <formula>NOT(ISERROR(SEARCH("Please fill your answer here.",B90)))</formula>
    </cfRule>
  </conditionalFormatting>
  <conditionalFormatting sqref="B91">
    <cfRule type="containsText" dxfId="261" priority="323" operator="containsText" text="Please fill your answer here.">
      <formula>NOT(ISERROR(SEARCH("Please fill your answer here.",B91)))</formula>
    </cfRule>
  </conditionalFormatting>
  <conditionalFormatting sqref="B102">
    <cfRule type="containsText" dxfId="260" priority="322" operator="containsText" text="Please fill your answer here.">
      <formula>NOT(ISERROR(SEARCH("Please fill your answer here.",B102)))</formula>
    </cfRule>
  </conditionalFormatting>
  <conditionalFormatting sqref="B118:B119">
    <cfRule type="containsText" dxfId="259" priority="321" operator="containsText" text="Please fill your answer here.">
      <formula>NOT(ISERROR(SEARCH("Please fill your answer here.",B118)))</formula>
    </cfRule>
  </conditionalFormatting>
  <conditionalFormatting sqref="B126">
    <cfRule type="containsText" dxfId="258" priority="320" operator="containsText" text="Please fill your answer here.">
      <formula>NOT(ISERROR(SEARCH("Please fill your answer here.",B126)))</formula>
    </cfRule>
  </conditionalFormatting>
  <conditionalFormatting sqref="B133">
    <cfRule type="containsText" dxfId="257" priority="319" operator="containsText" text="Please fill your answer here.">
      <formula>NOT(ISERROR(SEARCH("Please fill your answer here.",B133)))</formula>
    </cfRule>
  </conditionalFormatting>
  <conditionalFormatting sqref="B140">
    <cfRule type="containsText" dxfId="256" priority="318" operator="containsText" text="Please fill your answer here.">
      <formula>NOT(ISERROR(SEARCH("Please fill your answer here.",B140)))</formula>
    </cfRule>
  </conditionalFormatting>
  <conditionalFormatting sqref="B146">
    <cfRule type="containsText" dxfId="255" priority="317" operator="containsText" text="Please fill your answer here.">
      <formula>NOT(ISERROR(SEARCH("Please fill your answer here.",B146)))</formula>
    </cfRule>
  </conditionalFormatting>
  <conditionalFormatting sqref="B147">
    <cfRule type="containsText" dxfId="254" priority="316" operator="containsText" text="Please fill your answer here.">
      <formula>NOT(ISERROR(SEARCH("Please fill your answer here.",B147)))</formula>
    </cfRule>
  </conditionalFormatting>
  <conditionalFormatting sqref="B148">
    <cfRule type="containsText" dxfId="253" priority="315" operator="containsText" text="Please fill your answer here.">
      <formula>NOT(ISERROR(SEARCH("Please fill your answer here.",B148)))</formula>
    </cfRule>
  </conditionalFormatting>
  <conditionalFormatting sqref="B175">
    <cfRule type="containsText" dxfId="252" priority="314" operator="containsText" text="Please fill your answer here.">
      <formula>NOT(ISERROR(SEARCH("Please fill your answer here.",B175)))</formula>
    </cfRule>
  </conditionalFormatting>
  <conditionalFormatting sqref="B193">
    <cfRule type="containsText" dxfId="251" priority="313" operator="containsText" text="Please fill your answer here.">
      <formula>NOT(ISERROR(SEARCH("Please fill your answer here.",B193)))</formula>
    </cfRule>
  </conditionalFormatting>
  <conditionalFormatting sqref="B206">
    <cfRule type="containsText" dxfId="250" priority="312" operator="containsText" text="Please fill your answer here.">
      <formula>NOT(ISERROR(SEARCH("Please fill your answer here.",B206)))</formula>
    </cfRule>
  </conditionalFormatting>
  <conditionalFormatting sqref="B219">
    <cfRule type="containsText" dxfId="249" priority="311" operator="containsText" text="Please fill your answer here.">
      <formula>NOT(ISERROR(SEARCH("Please fill your answer here.",B219)))</formula>
    </cfRule>
  </conditionalFormatting>
  <conditionalFormatting sqref="B220">
    <cfRule type="containsText" dxfId="248" priority="310" operator="containsText" text="Please fill your answer here.">
      <formula>NOT(ISERROR(SEARCH("Please fill your answer here.",B220)))</formula>
    </cfRule>
  </conditionalFormatting>
  <conditionalFormatting sqref="B221">
    <cfRule type="containsText" dxfId="247" priority="309" operator="containsText" text="Please fill your answer here.">
      <formula>NOT(ISERROR(SEARCH("Please fill your answer here.",B221)))</formula>
    </cfRule>
  </conditionalFormatting>
  <conditionalFormatting sqref="B228">
    <cfRule type="containsText" dxfId="246" priority="308" operator="containsText" text="Please fill your answer here.">
      <formula>NOT(ISERROR(SEARCH("Please fill your answer here.",B228)))</formula>
    </cfRule>
  </conditionalFormatting>
  <conditionalFormatting sqref="B241">
    <cfRule type="containsText" dxfId="245" priority="307" operator="containsText" text="Please fill your answer here.">
      <formula>NOT(ISERROR(SEARCH("Please fill your answer here.",B241)))</formula>
    </cfRule>
  </conditionalFormatting>
  <conditionalFormatting sqref="B252">
    <cfRule type="containsText" dxfId="244" priority="306" operator="containsText" text="Please fill your answer here.">
      <formula>NOT(ISERROR(SEARCH("Please fill your answer here.",B252)))</formula>
    </cfRule>
  </conditionalFormatting>
  <conditionalFormatting sqref="B24">
    <cfRule type="containsText" dxfId="243" priority="305" operator="containsText" text="Please fill your answer here.">
      <formula>NOT(ISERROR(SEARCH("Please fill your answer here.",B24)))</formula>
    </cfRule>
  </conditionalFormatting>
  <conditionalFormatting sqref="C24">
    <cfRule type="containsText" dxfId="242" priority="304" operator="containsText" text="Select answer">
      <formula>NOT(ISERROR(SEARCH("Select answer",C24)))</formula>
    </cfRule>
  </conditionalFormatting>
  <conditionalFormatting sqref="B60">
    <cfRule type="containsText" dxfId="241" priority="303" operator="containsText" text="Please fill your answer here.">
      <formula>NOT(ISERROR(SEARCH("Please fill your answer here.",B60)))</formula>
    </cfRule>
  </conditionalFormatting>
  <conditionalFormatting sqref="C60">
    <cfRule type="containsText" dxfId="240" priority="302" operator="containsText" text="Select answer">
      <formula>NOT(ISERROR(SEARCH("Select answer",C60)))</formula>
    </cfRule>
  </conditionalFormatting>
  <conditionalFormatting sqref="B72">
    <cfRule type="containsText" dxfId="239" priority="301" operator="containsText" text="Please fill your answer here.">
      <formula>NOT(ISERROR(SEARCH("Please fill your answer here.",B72)))</formula>
    </cfRule>
  </conditionalFormatting>
  <conditionalFormatting sqref="C72">
    <cfRule type="containsText" dxfId="238" priority="300" operator="containsText" text="Select answer">
      <formula>NOT(ISERROR(SEARCH("Select answer",C72)))</formula>
    </cfRule>
  </conditionalFormatting>
  <conditionalFormatting sqref="B92">
    <cfRule type="containsText" dxfId="237" priority="299" operator="containsText" text="Please fill your answer here.">
      <formula>NOT(ISERROR(SEARCH("Please fill your answer here.",B92)))</formula>
    </cfRule>
  </conditionalFormatting>
  <conditionalFormatting sqref="C92">
    <cfRule type="containsText" dxfId="236" priority="298" operator="containsText" text="Select answer">
      <formula>NOT(ISERROR(SEARCH("Select answer",C92)))</formula>
    </cfRule>
  </conditionalFormatting>
  <conditionalFormatting sqref="B103">
    <cfRule type="containsText" dxfId="235" priority="297" operator="containsText" text="Please fill your answer here.">
      <formula>NOT(ISERROR(SEARCH("Please fill your answer here.",B103)))</formula>
    </cfRule>
  </conditionalFormatting>
  <conditionalFormatting sqref="C113:C115 C106:C110">
    <cfRule type="containsText" dxfId="234" priority="296" operator="containsText" text="Select answer">
      <formula>NOT(ISERROR(SEARCH("Select answer",C106)))</formula>
    </cfRule>
  </conditionalFormatting>
  <conditionalFormatting sqref="B120">
    <cfRule type="containsText" dxfId="233" priority="295" operator="containsText" text="Please fill your answer here.">
      <formula>NOT(ISERROR(SEARCH("Please fill your answer here.",B120)))</formula>
    </cfRule>
  </conditionalFormatting>
  <conditionalFormatting sqref="C120">
    <cfRule type="containsText" dxfId="232" priority="294" operator="containsText" text="Select answer">
      <formula>NOT(ISERROR(SEARCH("Select answer",C120)))</formula>
    </cfRule>
  </conditionalFormatting>
  <conditionalFormatting sqref="B127">
    <cfRule type="containsText" dxfId="231" priority="293" operator="containsText" text="Please fill your answer here.">
      <formula>NOT(ISERROR(SEARCH("Please fill your answer here.",B127)))</formula>
    </cfRule>
  </conditionalFormatting>
  <conditionalFormatting sqref="C127">
    <cfRule type="containsText" dxfId="230" priority="292" operator="containsText" text="Select answer">
      <formula>NOT(ISERROR(SEARCH("Select answer",C127)))</formula>
    </cfRule>
  </conditionalFormatting>
  <conditionalFormatting sqref="B134">
    <cfRule type="containsText" dxfId="229" priority="291" operator="containsText" text="Please fill your answer here.">
      <formula>NOT(ISERROR(SEARCH("Please fill your answer here.",B134)))</formula>
    </cfRule>
  </conditionalFormatting>
  <conditionalFormatting sqref="C134">
    <cfRule type="containsText" dxfId="228" priority="290" operator="containsText" text="Select answer">
      <formula>NOT(ISERROR(SEARCH("Select answer",C134)))</formula>
    </cfRule>
  </conditionalFormatting>
  <conditionalFormatting sqref="B141">
    <cfRule type="containsText" dxfId="227" priority="289" operator="containsText" text="Please fill your answer here.">
      <formula>NOT(ISERROR(SEARCH("Please fill your answer here.",B141)))</formula>
    </cfRule>
  </conditionalFormatting>
  <conditionalFormatting sqref="C141">
    <cfRule type="containsText" dxfId="226" priority="288" operator="containsText" text="Select answer">
      <formula>NOT(ISERROR(SEARCH("Select answer",C141)))</formula>
    </cfRule>
  </conditionalFormatting>
  <conditionalFormatting sqref="B149">
    <cfRule type="containsText" dxfId="225" priority="287" operator="containsText" text="Please fill your answer here.">
      <formula>NOT(ISERROR(SEARCH("Please fill your answer here.",B149)))</formula>
    </cfRule>
  </conditionalFormatting>
  <conditionalFormatting sqref="C149">
    <cfRule type="containsText" dxfId="224" priority="286" operator="containsText" text="Select answer">
      <formula>NOT(ISERROR(SEARCH("Select answer",C149)))</formula>
    </cfRule>
  </conditionalFormatting>
  <conditionalFormatting sqref="B176">
    <cfRule type="containsText" dxfId="223" priority="285" operator="containsText" text="Please fill your answer here.">
      <formula>NOT(ISERROR(SEARCH("Please fill your answer here.",B176)))</formula>
    </cfRule>
  </conditionalFormatting>
  <conditionalFormatting sqref="C176">
    <cfRule type="containsText" dxfId="222" priority="284" operator="containsText" text="Select answer">
      <formula>NOT(ISERROR(SEARCH("Select answer",C176)))</formula>
    </cfRule>
  </conditionalFormatting>
  <conditionalFormatting sqref="B194">
    <cfRule type="containsText" dxfId="221" priority="283" operator="containsText" text="Please fill your answer here.">
      <formula>NOT(ISERROR(SEARCH("Please fill your answer here.",B194)))</formula>
    </cfRule>
  </conditionalFormatting>
  <conditionalFormatting sqref="C194">
    <cfRule type="containsText" dxfId="220" priority="282" operator="containsText" text="Select answer">
      <formula>NOT(ISERROR(SEARCH("Select answer",C194)))</formula>
    </cfRule>
  </conditionalFormatting>
  <conditionalFormatting sqref="B207">
    <cfRule type="containsText" dxfId="219" priority="281" operator="containsText" text="Please fill your answer here.">
      <formula>NOT(ISERROR(SEARCH("Please fill your answer here.",B207)))</formula>
    </cfRule>
  </conditionalFormatting>
  <conditionalFormatting sqref="C207">
    <cfRule type="containsText" dxfId="218" priority="280" operator="containsText" text="Select answer">
      <formula>NOT(ISERROR(SEARCH("Select answer",C207)))</formula>
    </cfRule>
  </conditionalFormatting>
  <conditionalFormatting sqref="B222">
    <cfRule type="containsText" dxfId="217" priority="279" operator="containsText" text="Please fill your answer here.">
      <formula>NOT(ISERROR(SEARCH("Please fill your answer here.",B222)))</formula>
    </cfRule>
  </conditionalFormatting>
  <conditionalFormatting sqref="C222">
    <cfRule type="containsText" dxfId="216" priority="278" operator="containsText" text="Select answer">
      <formula>NOT(ISERROR(SEARCH("Select answer",C222)))</formula>
    </cfRule>
  </conditionalFormatting>
  <conditionalFormatting sqref="B229">
    <cfRule type="containsText" dxfId="215" priority="277" operator="containsText" text="Please fill your answer here.">
      <formula>NOT(ISERROR(SEARCH("Please fill your answer here.",B229)))</formula>
    </cfRule>
  </conditionalFormatting>
  <conditionalFormatting sqref="C229">
    <cfRule type="containsText" dxfId="214" priority="276" operator="containsText" text="Select answer">
      <formula>NOT(ISERROR(SEARCH("Select answer",C229)))</formula>
    </cfRule>
  </conditionalFormatting>
  <conditionalFormatting sqref="B242">
    <cfRule type="containsText" dxfId="213" priority="275" operator="containsText" text="Please fill your answer here.">
      <formula>NOT(ISERROR(SEARCH("Please fill your answer here.",B242)))</formula>
    </cfRule>
  </conditionalFormatting>
  <conditionalFormatting sqref="C242">
    <cfRule type="containsText" dxfId="212" priority="274" operator="containsText" text="Select answer">
      <formula>NOT(ISERROR(SEARCH("Select answer",C242)))</formula>
    </cfRule>
  </conditionalFormatting>
  <conditionalFormatting sqref="B253">
    <cfRule type="containsText" dxfId="211" priority="273" operator="containsText" text="Please fill your answer here.">
      <formula>NOT(ISERROR(SEARCH("Please fill your answer here.",B253)))</formula>
    </cfRule>
  </conditionalFormatting>
  <conditionalFormatting sqref="C253">
    <cfRule type="containsText" dxfId="210" priority="272" operator="containsText" text="Select answer">
      <formula>NOT(ISERROR(SEARCH("Select answer",C253)))</formula>
    </cfRule>
  </conditionalFormatting>
  <conditionalFormatting sqref="A25:I37 A135:G139 I135:I139 A38:C38 E38:I38">
    <cfRule type="expression" dxfId="209" priority="343">
      <formula>NOT(ISBLANK($H25))</formula>
    </cfRule>
  </conditionalFormatting>
  <conditionalFormatting sqref="C48:C50">
    <cfRule type="cellIs" dxfId="208" priority="269" operator="equal">
      <formula>"Not Answer"</formula>
    </cfRule>
  </conditionalFormatting>
  <conditionalFormatting sqref="A48:G49 I48:I50 A50:C50 E50:G50">
    <cfRule type="expression" dxfId="207" priority="270">
      <formula>NOT(ISBLANK($H48))</formula>
    </cfRule>
  </conditionalFormatting>
  <conditionalFormatting sqref="C58">
    <cfRule type="cellIs" dxfId="206" priority="267" operator="equal">
      <formula>"Not Answer"</formula>
    </cfRule>
  </conditionalFormatting>
  <conditionalFormatting sqref="A58:G58 I58">
    <cfRule type="expression" dxfId="205" priority="268">
      <formula>NOT(ISBLANK($H58))</formula>
    </cfRule>
  </conditionalFormatting>
  <conditionalFormatting sqref="C61:C70">
    <cfRule type="cellIs" dxfId="204" priority="265" operator="equal">
      <formula>"Not Answer"</formula>
    </cfRule>
  </conditionalFormatting>
  <conditionalFormatting sqref="A61:G70 I61:I70">
    <cfRule type="expression" dxfId="203" priority="266">
      <formula>NOT(ISBLANK($H61))</formula>
    </cfRule>
  </conditionalFormatting>
  <conditionalFormatting sqref="C73:C88">
    <cfRule type="cellIs" dxfId="202" priority="263" operator="equal">
      <formula>"Not Answer"</formula>
    </cfRule>
  </conditionalFormatting>
  <conditionalFormatting sqref="I73:I88 A73:G88">
    <cfRule type="expression" dxfId="201" priority="264">
      <formula>NOT(ISBLANK($H73))</formula>
    </cfRule>
  </conditionalFormatting>
  <conditionalFormatting sqref="H48">
    <cfRule type="expression" dxfId="200" priority="262">
      <formula>NOT(ISBLANK($H48))</formula>
    </cfRule>
  </conditionalFormatting>
  <conditionalFormatting sqref="H49">
    <cfRule type="expression" dxfId="199" priority="261">
      <formula>NOT(ISBLANK($H49))</formula>
    </cfRule>
  </conditionalFormatting>
  <conditionalFormatting sqref="H50">
    <cfRule type="expression" dxfId="198" priority="260">
      <formula>NOT(ISBLANK($H50))</formula>
    </cfRule>
  </conditionalFormatting>
  <conditionalFormatting sqref="H58">
    <cfRule type="expression" dxfId="197" priority="259">
      <formula>NOT(ISBLANK($H58))</formula>
    </cfRule>
  </conditionalFormatting>
  <conditionalFormatting sqref="H61">
    <cfRule type="expression" dxfId="196" priority="258">
      <formula>NOT(ISBLANK($H61))</formula>
    </cfRule>
  </conditionalFormatting>
  <conditionalFormatting sqref="H62">
    <cfRule type="expression" dxfId="195" priority="257">
      <formula>NOT(ISBLANK($H62))</formula>
    </cfRule>
  </conditionalFormatting>
  <conditionalFormatting sqref="H63">
    <cfRule type="expression" dxfId="194" priority="256">
      <formula>NOT(ISBLANK($H63))</formula>
    </cfRule>
  </conditionalFormatting>
  <conditionalFormatting sqref="H64">
    <cfRule type="expression" dxfId="193" priority="255">
      <formula>NOT(ISBLANK($H64))</formula>
    </cfRule>
  </conditionalFormatting>
  <conditionalFormatting sqref="H65">
    <cfRule type="expression" dxfId="192" priority="254">
      <formula>NOT(ISBLANK($H65))</formula>
    </cfRule>
  </conditionalFormatting>
  <conditionalFormatting sqref="H66">
    <cfRule type="expression" dxfId="191" priority="253">
      <formula>NOT(ISBLANK($H66))</formula>
    </cfRule>
  </conditionalFormatting>
  <conditionalFormatting sqref="H67">
    <cfRule type="expression" dxfId="190" priority="252">
      <formula>NOT(ISBLANK($H67))</formula>
    </cfRule>
  </conditionalFormatting>
  <conditionalFormatting sqref="H68">
    <cfRule type="expression" dxfId="189" priority="251">
      <formula>NOT(ISBLANK($H68))</formula>
    </cfRule>
  </conditionalFormatting>
  <conditionalFormatting sqref="H69">
    <cfRule type="expression" dxfId="188" priority="250">
      <formula>NOT(ISBLANK($H69))</formula>
    </cfRule>
  </conditionalFormatting>
  <conditionalFormatting sqref="H70">
    <cfRule type="expression" dxfId="187" priority="249">
      <formula>NOT(ISBLANK($H70))</formula>
    </cfRule>
  </conditionalFormatting>
  <conditionalFormatting sqref="H73">
    <cfRule type="expression" dxfId="186" priority="248">
      <formula>NOT(ISBLANK($H73))</formula>
    </cfRule>
  </conditionalFormatting>
  <conditionalFormatting sqref="H74">
    <cfRule type="expression" dxfId="185" priority="247">
      <formula>NOT(ISBLANK($H74))</formula>
    </cfRule>
  </conditionalFormatting>
  <conditionalFormatting sqref="H75">
    <cfRule type="expression" dxfId="184" priority="246">
      <formula>NOT(ISBLANK($H75))</formula>
    </cfRule>
  </conditionalFormatting>
  <conditionalFormatting sqref="H76">
    <cfRule type="expression" dxfId="183" priority="245">
      <formula>NOT(ISBLANK($H76))</formula>
    </cfRule>
  </conditionalFormatting>
  <conditionalFormatting sqref="H77">
    <cfRule type="expression" dxfId="182" priority="244">
      <formula>NOT(ISBLANK($H77))</formula>
    </cfRule>
  </conditionalFormatting>
  <conditionalFormatting sqref="H78">
    <cfRule type="expression" dxfId="181" priority="243">
      <formula>NOT(ISBLANK($H78))</formula>
    </cfRule>
  </conditionalFormatting>
  <conditionalFormatting sqref="H79">
    <cfRule type="expression" dxfId="180" priority="242">
      <formula>NOT(ISBLANK($H79))</formula>
    </cfRule>
  </conditionalFormatting>
  <conditionalFormatting sqref="H80">
    <cfRule type="expression" dxfId="179" priority="241">
      <formula>NOT(ISBLANK($H80))</formula>
    </cfRule>
  </conditionalFormatting>
  <conditionalFormatting sqref="H81">
    <cfRule type="expression" dxfId="178" priority="240">
      <formula>NOT(ISBLANK($H81))</formula>
    </cfRule>
  </conditionalFormatting>
  <conditionalFormatting sqref="H82">
    <cfRule type="expression" dxfId="177" priority="239">
      <formula>NOT(ISBLANK($H82))</formula>
    </cfRule>
  </conditionalFormatting>
  <conditionalFormatting sqref="H83">
    <cfRule type="expression" dxfId="176" priority="238">
      <formula>NOT(ISBLANK($H83))</formula>
    </cfRule>
  </conditionalFormatting>
  <conditionalFormatting sqref="H84">
    <cfRule type="expression" dxfId="175" priority="237">
      <formula>NOT(ISBLANK($H84))</formula>
    </cfRule>
  </conditionalFormatting>
  <conditionalFormatting sqref="H85:H88">
    <cfRule type="expression" dxfId="174" priority="236">
      <formula>NOT(ISBLANK($H85))</formula>
    </cfRule>
  </conditionalFormatting>
  <conditionalFormatting sqref="C93:C101">
    <cfRule type="cellIs" dxfId="173" priority="229" operator="equal">
      <formula>"Not Answer"</formula>
    </cfRule>
  </conditionalFormatting>
  <conditionalFormatting sqref="A93:G101 I93:I101">
    <cfRule type="expression" dxfId="172" priority="230">
      <formula>NOT(ISBLANK($H93))</formula>
    </cfRule>
  </conditionalFormatting>
  <conditionalFormatting sqref="H93:H101">
    <cfRule type="expression" dxfId="171" priority="228">
      <formula>NOT(ISBLANK($H93))</formula>
    </cfRule>
  </conditionalFormatting>
  <conditionalFormatting sqref="C104">
    <cfRule type="cellIs" dxfId="170" priority="226" operator="equal">
      <formula>"Not Answer"</formula>
    </cfRule>
  </conditionalFormatting>
  <conditionalFormatting sqref="A104:C104 I104 E104:G104">
    <cfRule type="expression" dxfId="169" priority="227">
      <formula>NOT(ISBLANK($H104))</formula>
    </cfRule>
  </conditionalFormatting>
  <conditionalFormatting sqref="H104">
    <cfRule type="expression" dxfId="168" priority="225">
      <formula>NOT(ISBLANK($H104))</formula>
    </cfRule>
  </conditionalFormatting>
  <conditionalFormatting sqref="C111">
    <cfRule type="cellIs" dxfId="167" priority="223" operator="equal">
      <formula>"Not Answer"</formula>
    </cfRule>
  </conditionalFormatting>
  <conditionalFormatting sqref="A111:C111 I111 E111:G111">
    <cfRule type="expression" dxfId="166" priority="224">
      <formula>NOT(ISBLANK($H111))</formula>
    </cfRule>
  </conditionalFormatting>
  <conditionalFormatting sqref="H111">
    <cfRule type="expression" dxfId="165" priority="222">
      <formula>NOT(ISBLANK($H111))</formula>
    </cfRule>
  </conditionalFormatting>
  <conditionalFormatting sqref="C116">
    <cfRule type="cellIs" dxfId="164" priority="220" operator="equal">
      <formula>"Not Answer"</formula>
    </cfRule>
  </conditionalFormatting>
  <conditionalFormatting sqref="A116:G116 I116">
    <cfRule type="expression" dxfId="163" priority="221">
      <formula>NOT(ISBLANK($H116))</formula>
    </cfRule>
  </conditionalFormatting>
  <conditionalFormatting sqref="C117">
    <cfRule type="cellIs" dxfId="162" priority="217" operator="equal">
      <formula>"Not Answer"</formula>
    </cfRule>
  </conditionalFormatting>
  <conditionalFormatting sqref="A117:G117 I117">
    <cfRule type="expression" dxfId="161" priority="218">
      <formula>NOT(ISBLANK($H117))</formula>
    </cfRule>
  </conditionalFormatting>
  <conditionalFormatting sqref="C121:C125">
    <cfRule type="cellIs" dxfId="160" priority="214" operator="equal">
      <formula>"Not Answer"</formula>
    </cfRule>
  </conditionalFormatting>
  <conditionalFormatting sqref="A121:G125 I121:I125">
    <cfRule type="expression" dxfId="159" priority="215">
      <formula>NOT(ISBLANK($H121))</formula>
    </cfRule>
  </conditionalFormatting>
  <conditionalFormatting sqref="C128:C132">
    <cfRule type="cellIs" dxfId="158" priority="211" operator="equal">
      <formula>"Not Answer"</formula>
    </cfRule>
  </conditionalFormatting>
  <conditionalFormatting sqref="A128:G132 I128:I132">
    <cfRule type="expression" dxfId="157" priority="212">
      <formula>NOT(ISBLANK($H128))</formula>
    </cfRule>
  </conditionalFormatting>
  <conditionalFormatting sqref="C135:C139">
    <cfRule type="cellIs" dxfId="156" priority="208" operator="equal">
      <formula>"Not Answer"</formula>
    </cfRule>
  </conditionalFormatting>
  <conditionalFormatting sqref="A142:G145 I142:I145">
    <cfRule type="expression" dxfId="155" priority="206">
      <formula>NOT(ISBLANK($H142))</formula>
    </cfRule>
  </conditionalFormatting>
  <conditionalFormatting sqref="C142:C145">
    <cfRule type="cellIs" dxfId="154" priority="205" operator="equal">
      <formula>"Not Answer"</formula>
    </cfRule>
  </conditionalFormatting>
  <conditionalFormatting sqref="A150:G150 I150:I174 A155:G163 A151:C154 E151:G154 A165:G166 A164:C164 E164:G164 A168:G174 A167:C167 E167:G167">
    <cfRule type="expression" dxfId="153" priority="204">
      <formula>NOT(ISBLANK($H150))</formula>
    </cfRule>
  </conditionalFormatting>
  <conditionalFormatting sqref="C150:C174">
    <cfRule type="cellIs" dxfId="152" priority="203" operator="equal">
      <formula>"Not Answer"</formula>
    </cfRule>
  </conditionalFormatting>
  <conditionalFormatting sqref="A195:G195 I195:I205 A203:G205 A202:C202 E202:G202 A197:G201 A196:C196 E196:G196">
    <cfRule type="expression" dxfId="151" priority="200">
      <formula>NOT(ISBLANK($H195))</formula>
    </cfRule>
  </conditionalFormatting>
  <conditionalFormatting sqref="C195:C205">
    <cfRule type="cellIs" dxfId="150" priority="199" operator="equal">
      <formula>"Not Answer"</formula>
    </cfRule>
  </conditionalFormatting>
  <conditionalFormatting sqref="A223:G223 I223:I227 A227:G227 A226:C226 E226:G226 A225:G225 A224:C224 E224:G224">
    <cfRule type="expression" dxfId="149" priority="196">
      <formula>NOT(ISBLANK($H223))</formula>
    </cfRule>
  </conditionalFormatting>
  <conditionalFormatting sqref="C223:C227">
    <cfRule type="cellIs" dxfId="148" priority="195" operator="equal">
      <formula>"Not Answer"</formula>
    </cfRule>
  </conditionalFormatting>
  <conditionalFormatting sqref="A230:G234 I230:I240 A238:G240 A235:C237 E235:G237">
    <cfRule type="expression" dxfId="147" priority="194">
      <formula>NOT(ISBLANK($H230))</formula>
    </cfRule>
  </conditionalFormatting>
  <conditionalFormatting sqref="C230:C240">
    <cfRule type="cellIs" dxfId="146" priority="193" operator="equal">
      <formula>"Not Answer"</formula>
    </cfRule>
  </conditionalFormatting>
  <conditionalFormatting sqref="A243:G247 I243:I251 A250:C251 E250:G251 A249:G249 A248:C248 E248:G248">
    <cfRule type="expression" dxfId="145" priority="192">
      <formula>NOT(ISBLANK($H243))</formula>
    </cfRule>
  </conditionalFormatting>
  <conditionalFormatting sqref="C243:C251">
    <cfRule type="cellIs" dxfId="144" priority="191" operator="equal">
      <formula>"Not Answer"</formula>
    </cfRule>
  </conditionalFormatting>
  <conditionalFormatting sqref="A254:G255 I254:I261 A261:G261 A256:C260 E256:G260">
    <cfRule type="expression" dxfId="143" priority="190">
      <formula>NOT(ISBLANK($H254))</formula>
    </cfRule>
  </conditionalFormatting>
  <conditionalFormatting sqref="C254:C261">
    <cfRule type="cellIs" dxfId="142" priority="189" operator="equal">
      <formula>"Not Answer"</formula>
    </cfRule>
  </conditionalFormatting>
  <conditionalFormatting sqref="H116:H117">
    <cfRule type="expression" dxfId="141" priority="188">
      <formula>NOT(ISBLANK($H116))</formula>
    </cfRule>
  </conditionalFormatting>
  <conditionalFormatting sqref="H121">
    <cfRule type="expression" dxfId="140" priority="187">
      <formula>NOT(ISBLANK($H121))</formula>
    </cfRule>
  </conditionalFormatting>
  <conditionalFormatting sqref="H122">
    <cfRule type="expression" dxfId="139" priority="186">
      <formula>NOT(ISBLANK($H122))</formula>
    </cfRule>
  </conditionalFormatting>
  <conditionalFormatting sqref="H123">
    <cfRule type="expression" dxfId="138" priority="185">
      <formula>NOT(ISBLANK($H123))</formula>
    </cfRule>
  </conditionalFormatting>
  <conditionalFormatting sqref="H124">
    <cfRule type="expression" dxfId="137" priority="184">
      <formula>NOT(ISBLANK($H124))</formula>
    </cfRule>
  </conditionalFormatting>
  <conditionalFormatting sqref="H125">
    <cfRule type="expression" dxfId="136" priority="183">
      <formula>NOT(ISBLANK($H125))</formula>
    </cfRule>
  </conditionalFormatting>
  <conditionalFormatting sqref="H128">
    <cfRule type="expression" dxfId="135" priority="182">
      <formula>NOT(ISBLANK($H128))</formula>
    </cfRule>
  </conditionalFormatting>
  <conditionalFormatting sqref="H129">
    <cfRule type="expression" dxfId="134" priority="181">
      <formula>NOT(ISBLANK($H129))</formula>
    </cfRule>
  </conditionalFormatting>
  <conditionalFormatting sqref="H130">
    <cfRule type="expression" dxfId="133" priority="180">
      <formula>NOT(ISBLANK($H130))</formula>
    </cfRule>
  </conditionalFormatting>
  <conditionalFormatting sqref="H131">
    <cfRule type="expression" dxfId="132" priority="179">
      <formula>NOT(ISBLANK($H131))</formula>
    </cfRule>
  </conditionalFormatting>
  <conditionalFormatting sqref="H132">
    <cfRule type="expression" dxfId="131" priority="178">
      <formula>NOT(ISBLANK($H132))</formula>
    </cfRule>
  </conditionalFormatting>
  <conditionalFormatting sqref="H135">
    <cfRule type="expression" dxfId="130" priority="177">
      <formula>NOT(ISBLANK($H135))</formula>
    </cfRule>
  </conditionalFormatting>
  <conditionalFormatting sqref="H136">
    <cfRule type="expression" dxfId="129" priority="176">
      <formula>NOT(ISBLANK($H136))</formula>
    </cfRule>
  </conditionalFormatting>
  <conditionalFormatting sqref="H137">
    <cfRule type="expression" dxfId="128" priority="175">
      <formula>NOT(ISBLANK($H137))</formula>
    </cfRule>
  </conditionalFormatting>
  <conditionalFormatting sqref="H138">
    <cfRule type="expression" dxfId="127" priority="174">
      <formula>NOT(ISBLANK($H138))</formula>
    </cfRule>
  </conditionalFormatting>
  <conditionalFormatting sqref="H139">
    <cfRule type="expression" dxfId="126" priority="173">
      <formula>NOT(ISBLANK($H139))</formula>
    </cfRule>
  </conditionalFormatting>
  <conditionalFormatting sqref="H142">
    <cfRule type="expression" dxfId="125" priority="172">
      <formula>NOT(ISBLANK($H142))</formula>
    </cfRule>
  </conditionalFormatting>
  <conditionalFormatting sqref="H143">
    <cfRule type="expression" dxfId="124" priority="171">
      <formula>NOT(ISBLANK($H143))</formula>
    </cfRule>
  </conditionalFormatting>
  <conditionalFormatting sqref="H144">
    <cfRule type="expression" dxfId="123" priority="170">
      <formula>NOT(ISBLANK($H144))</formula>
    </cfRule>
  </conditionalFormatting>
  <conditionalFormatting sqref="H145">
    <cfRule type="expression" dxfId="122" priority="169">
      <formula>NOT(ISBLANK($H145))</formula>
    </cfRule>
  </conditionalFormatting>
  <conditionalFormatting sqref="H150">
    <cfRule type="expression" dxfId="121" priority="168">
      <formula>NOT(ISBLANK($H150))</formula>
    </cfRule>
  </conditionalFormatting>
  <conditionalFormatting sqref="H151">
    <cfRule type="expression" dxfId="120" priority="167">
      <formula>NOT(ISBLANK($H151))</formula>
    </cfRule>
  </conditionalFormatting>
  <conditionalFormatting sqref="H152">
    <cfRule type="expression" dxfId="119" priority="166">
      <formula>NOT(ISBLANK($H152))</formula>
    </cfRule>
  </conditionalFormatting>
  <conditionalFormatting sqref="H153">
    <cfRule type="expression" dxfId="118" priority="165">
      <formula>NOT(ISBLANK($H153))</formula>
    </cfRule>
  </conditionalFormatting>
  <conditionalFormatting sqref="H154">
    <cfRule type="expression" dxfId="117" priority="164">
      <formula>NOT(ISBLANK($H154))</formula>
    </cfRule>
  </conditionalFormatting>
  <conditionalFormatting sqref="H155">
    <cfRule type="expression" dxfId="116" priority="163">
      <formula>NOT(ISBLANK($H155))</formula>
    </cfRule>
  </conditionalFormatting>
  <conditionalFormatting sqref="H156">
    <cfRule type="expression" dxfId="115" priority="162">
      <formula>NOT(ISBLANK($H156))</formula>
    </cfRule>
  </conditionalFormatting>
  <conditionalFormatting sqref="H157">
    <cfRule type="expression" dxfId="114" priority="161">
      <formula>NOT(ISBLANK($H157))</formula>
    </cfRule>
  </conditionalFormatting>
  <conditionalFormatting sqref="H158">
    <cfRule type="expression" dxfId="113" priority="160">
      <formula>NOT(ISBLANK($H158))</formula>
    </cfRule>
  </conditionalFormatting>
  <conditionalFormatting sqref="H159">
    <cfRule type="expression" dxfId="112" priority="159">
      <formula>NOT(ISBLANK($H159))</formula>
    </cfRule>
  </conditionalFormatting>
  <conditionalFormatting sqref="H160">
    <cfRule type="expression" dxfId="111" priority="158">
      <formula>NOT(ISBLANK($H160))</formula>
    </cfRule>
  </conditionalFormatting>
  <conditionalFormatting sqref="H161">
    <cfRule type="expression" dxfId="110" priority="157">
      <formula>NOT(ISBLANK($H161))</formula>
    </cfRule>
  </conditionalFormatting>
  <conditionalFormatting sqref="H162">
    <cfRule type="expression" dxfId="109" priority="156">
      <formula>NOT(ISBLANK($H162))</formula>
    </cfRule>
  </conditionalFormatting>
  <conditionalFormatting sqref="H163">
    <cfRule type="expression" dxfId="108" priority="155">
      <formula>NOT(ISBLANK($H163))</formula>
    </cfRule>
  </conditionalFormatting>
  <conditionalFormatting sqref="H164">
    <cfRule type="expression" dxfId="107" priority="154">
      <formula>NOT(ISBLANK($H164))</formula>
    </cfRule>
  </conditionalFormatting>
  <conditionalFormatting sqref="H165">
    <cfRule type="expression" dxfId="106" priority="153">
      <formula>NOT(ISBLANK($H165))</formula>
    </cfRule>
  </conditionalFormatting>
  <conditionalFormatting sqref="H166">
    <cfRule type="expression" dxfId="105" priority="152">
      <formula>NOT(ISBLANK($H166))</formula>
    </cfRule>
  </conditionalFormatting>
  <conditionalFormatting sqref="H167">
    <cfRule type="expression" dxfId="104" priority="151">
      <formula>NOT(ISBLANK($H167))</formula>
    </cfRule>
  </conditionalFormatting>
  <conditionalFormatting sqref="H168">
    <cfRule type="expression" dxfId="103" priority="150">
      <formula>NOT(ISBLANK($H168))</formula>
    </cfRule>
  </conditionalFormatting>
  <conditionalFormatting sqref="H169">
    <cfRule type="expression" dxfId="102" priority="149">
      <formula>NOT(ISBLANK($H169))</formula>
    </cfRule>
  </conditionalFormatting>
  <conditionalFormatting sqref="H170">
    <cfRule type="expression" dxfId="101" priority="148">
      <formula>NOT(ISBLANK($H170))</formula>
    </cfRule>
  </conditionalFormatting>
  <conditionalFormatting sqref="H171">
    <cfRule type="expression" dxfId="100" priority="147">
      <formula>NOT(ISBLANK($H171))</formula>
    </cfRule>
  </conditionalFormatting>
  <conditionalFormatting sqref="H172">
    <cfRule type="expression" dxfId="99" priority="146">
      <formula>NOT(ISBLANK($H172))</formula>
    </cfRule>
  </conditionalFormatting>
  <conditionalFormatting sqref="H173">
    <cfRule type="expression" dxfId="98" priority="145">
      <formula>NOT(ISBLANK($H173))</formula>
    </cfRule>
  </conditionalFormatting>
  <conditionalFormatting sqref="H174">
    <cfRule type="expression" dxfId="97" priority="144">
      <formula>NOT(ISBLANK($H174))</formula>
    </cfRule>
  </conditionalFormatting>
  <conditionalFormatting sqref="H195:H205">
    <cfRule type="expression" dxfId="96" priority="126">
      <formula>NOT(ISBLANK($H195))</formula>
    </cfRule>
  </conditionalFormatting>
  <conditionalFormatting sqref="H223">
    <cfRule type="expression" dxfId="95" priority="114">
      <formula>NOT(ISBLANK($H223))</formula>
    </cfRule>
  </conditionalFormatting>
  <conditionalFormatting sqref="H224">
    <cfRule type="expression" dxfId="94" priority="113">
      <formula>NOT(ISBLANK($H224))</formula>
    </cfRule>
  </conditionalFormatting>
  <conditionalFormatting sqref="H225">
    <cfRule type="expression" dxfId="93" priority="112">
      <formula>NOT(ISBLANK($H225))</formula>
    </cfRule>
  </conditionalFormatting>
  <conditionalFormatting sqref="H226">
    <cfRule type="expression" dxfId="92" priority="111">
      <formula>NOT(ISBLANK($H226))</formula>
    </cfRule>
  </conditionalFormatting>
  <conditionalFormatting sqref="H227">
    <cfRule type="expression" dxfId="91" priority="110">
      <formula>NOT(ISBLANK($H227))</formula>
    </cfRule>
  </conditionalFormatting>
  <conditionalFormatting sqref="H230">
    <cfRule type="expression" dxfId="90" priority="109">
      <formula>NOT(ISBLANK($H230))</formula>
    </cfRule>
  </conditionalFormatting>
  <conditionalFormatting sqref="H231">
    <cfRule type="expression" dxfId="89" priority="108">
      <formula>NOT(ISBLANK($H231))</formula>
    </cfRule>
  </conditionalFormatting>
  <conditionalFormatting sqref="H232">
    <cfRule type="expression" dxfId="88" priority="107">
      <formula>NOT(ISBLANK($H232))</formula>
    </cfRule>
  </conditionalFormatting>
  <conditionalFormatting sqref="H233">
    <cfRule type="expression" dxfId="87" priority="106">
      <formula>NOT(ISBLANK($H233))</formula>
    </cfRule>
  </conditionalFormatting>
  <conditionalFormatting sqref="H234">
    <cfRule type="expression" dxfId="86" priority="105">
      <formula>NOT(ISBLANK($H234))</formula>
    </cfRule>
  </conditionalFormatting>
  <conditionalFormatting sqref="H235">
    <cfRule type="expression" dxfId="85" priority="104">
      <formula>NOT(ISBLANK($H235))</formula>
    </cfRule>
  </conditionalFormatting>
  <conditionalFormatting sqref="H236">
    <cfRule type="expression" dxfId="84" priority="103">
      <formula>NOT(ISBLANK($H236))</formula>
    </cfRule>
  </conditionalFormatting>
  <conditionalFormatting sqref="H237">
    <cfRule type="expression" dxfId="83" priority="102">
      <formula>NOT(ISBLANK($H237))</formula>
    </cfRule>
  </conditionalFormatting>
  <conditionalFormatting sqref="H238">
    <cfRule type="expression" dxfId="82" priority="101">
      <formula>NOT(ISBLANK($H238))</formula>
    </cfRule>
  </conditionalFormatting>
  <conditionalFormatting sqref="H239">
    <cfRule type="expression" dxfId="81" priority="100">
      <formula>NOT(ISBLANK($H239))</formula>
    </cfRule>
  </conditionalFormatting>
  <conditionalFormatting sqref="H240">
    <cfRule type="expression" dxfId="80" priority="99">
      <formula>NOT(ISBLANK($H240))</formula>
    </cfRule>
  </conditionalFormatting>
  <conditionalFormatting sqref="H243">
    <cfRule type="expression" dxfId="79" priority="98">
      <formula>NOT(ISBLANK($H243))</formula>
    </cfRule>
  </conditionalFormatting>
  <conditionalFormatting sqref="H244">
    <cfRule type="expression" dxfId="78" priority="97">
      <formula>NOT(ISBLANK($H244))</formula>
    </cfRule>
  </conditionalFormatting>
  <conditionalFormatting sqref="H245">
    <cfRule type="expression" dxfId="77" priority="96">
      <formula>NOT(ISBLANK($H245))</formula>
    </cfRule>
  </conditionalFormatting>
  <conditionalFormatting sqref="H246">
    <cfRule type="expression" dxfId="76" priority="95">
      <formula>NOT(ISBLANK($H246))</formula>
    </cfRule>
  </conditionalFormatting>
  <conditionalFormatting sqref="H247">
    <cfRule type="expression" dxfId="75" priority="94">
      <formula>NOT(ISBLANK($H247))</formula>
    </cfRule>
  </conditionalFormatting>
  <conditionalFormatting sqref="H248">
    <cfRule type="expression" dxfId="74" priority="93">
      <formula>NOT(ISBLANK($H248))</formula>
    </cfRule>
  </conditionalFormatting>
  <conditionalFormatting sqref="H249">
    <cfRule type="expression" dxfId="73" priority="92">
      <formula>NOT(ISBLANK($H249))</formula>
    </cfRule>
  </conditionalFormatting>
  <conditionalFormatting sqref="H250">
    <cfRule type="expression" dxfId="72" priority="91">
      <formula>NOT(ISBLANK($H250))</formula>
    </cfRule>
  </conditionalFormatting>
  <conditionalFormatting sqref="H251">
    <cfRule type="expression" dxfId="71" priority="90">
      <formula>NOT(ISBLANK($H251))</formula>
    </cfRule>
  </conditionalFormatting>
  <conditionalFormatting sqref="H254">
    <cfRule type="expression" dxfId="70" priority="89">
      <formula>NOT(ISBLANK($H254))</formula>
    </cfRule>
  </conditionalFormatting>
  <conditionalFormatting sqref="H255">
    <cfRule type="expression" dxfId="69" priority="88">
      <formula>NOT(ISBLANK($H255))</formula>
    </cfRule>
  </conditionalFormatting>
  <conditionalFormatting sqref="H256">
    <cfRule type="expression" dxfId="68" priority="87">
      <formula>NOT(ISBLANK($H256))</formula>
    </cfRule>
  </conditionalFormatting>
  <conditionalFormatting sqref="H257">
    <cfRule type="expression" dxfId="67" priority="86">
      <formula>NOT(ISBLANK($H257))</formula>
    </cfRule>
  </conditionalFormatting>
  <conditionalFormatting sqref="H258">
    <cfRule type="expression" dxfId="66" priority="85">
      <formula>NOT(ISBLANK($H258))</formula>
    </cfRule>
  </conditionalFormatting>
  <conditionalFormatting sqref="H259">
    <cfRule type="expression" dxfId="65" priority="84">
      <formula>NOT(ISBLANK($H259))</formula>
    </cfRule>
  </conditionalFormatting>
  <conditionalFormatting sqref="H260">
    <cfRule type="expression" dxfId="64" priority="83">
      <formula>NOT(ISBLANK($H260))</formula>
    </cfRule>
  </conditionalFormatting>
  <conditionalFormatting sqref="H261">
    <cfRule type="expression" dxfId="63" priority="82">
      <formula>NOT(ISBLANK($H261))</formula>
    </cfRule>
  </conditionalFormatting>
  <conditionalFormatting sqref="D151:D154">
    <cfRule type="expression" dxfId="62" priority="80">
      <formula>NOT(ISBLANK($H151))</formula>
    </cfRule>
  </conditionalFormatting>
  <conditionalFormatting sqref="D164">
    <cfRule type="expression" dxfId="61" priority="79">
      <formula>NOT(ISBLANK($H164))</formula>
    </cfRule>
  </conditionalFormatting>
  <conditionalFormatting sqref="D167">
    <cfRule type="expression" dxfId="60" priority="78">
      <formula>NOT(ISBLANK($H167))</formula>
    </cfRule>
  </conditionalFormatting>
  <conditionalFormatting sqref="B5">
    <cfRule type="containsText" dxfId="59" priority="72" operator="containsText" text="Please fill your answer here.">
      <formula>NOT(ISERROR(SEARCH("Please fill your answer here.",B5)))</formula>
    </cfRule>
  </conditionalFormatting>
  <conditionalFormatting sqref="B7">
    <cfRule type="containsText" dxfId="58" priority="70" operator="containsText" text="Please fill your answer here.">
      <formula>NOT(ISERROR(SEARCH("Please fill your answer here.",B7)))</formula>
    </cfRule>
  </conditionalFormatting>
  <conditionalFormatting sqref="B7">
    <cfRule type="containsText" dxfId="57" priority="71" operator="containsText" text="Please fill your answer here.">
      <formula>NOT(ISERROR(SEARCH("Please fill your answer here.",B7)))</formula>
    </cfRule>
  </conditionalFormatting>
  <conditionalFormatting sqref="B17">
    <cfRule type="containsText" dxfId="56" priority="69" operator="containsText" text="Please fill your answer here.">
      <formula>NOT(ISERROR(SEARCH("Please fill your answer here.",B17)))</formula>
    </cfRule>
  </conditionalFormatting>
  <conditionalFormatting sqref="B8">
    <cfRule type="containsText" dxfId="55" priority="56" operator="containsText" text="Please fill your answer here.">
      <formula>NOT(ISERROR(SEARCH("Please fill your answer here.",B8)))</formula>
    </cfRule>
  </conditionalFormatting>
  <conditionalFormatting sqref="C8">
    <cfRule type="containsText" dxfId="54" priority="55" operator="containsText" text="Select answer">
      <formula>NOT(ISERROR(SEARCH("Select answer",C8)))</formula>
    </cfRule>
  </conditionalFormatting>
  <conditionalFormatting sqref="B18">
    <cfRule type="containsText" dxfId="53" priority="54" operator="containsText" text="Please fill your answer here.">
      <formula>NOT(ISERROR(SEARCH("Please fill your answer here.",B18)))</formula>
    </cfRule>
  </conditionalFormatting>
  <conditionalFormatting sqref="C18">
    <cfRule type="containsText" dxfId="52" priority="53" operator="containsText" text="Select answer">
      <formula>NOT(ISERROR(SEARCH("Select answer",C18)))</formula>
    </cfRule>
  </conditionalFormatting>
  <conditionalFormatting sqref="C9:C17">
    <cfRule type="cellIs" dxfId="51" priority="51" operator="equal">
      <formula>"Not Answer"</formula>
    </cfRule>
  </conditionalFormatting>
  <conditionalFormatting sqref="C9:C17">
    <cfRule type="containsText" dxfId="50" priority="50" operator="containsText" text="Select answer">
      <formula>NOT(ISERROR(SEARCH("Select answer",C9)))</formula>
    </cfRule>
  </conditionalFormatting>
  <conditionalFormatting sqref="A9:I9">
    <cfRule type="expression" dxfId="49" priority="52">
      <formula>NOT(ISBLANK($H9))</formula>
    </cfRule>
  </conditionalFormatting>
  <conditionalFormatting sqref="A10:G10 I10">
    <cfRule type="expression" dxfId="48" priority="49">
      <formula>NOT(ISBLANK($H10))</formula>
    </cfRule>
  </conditionalFormatting>
  <conditionalFormatting sqref="A11:G11 I11">
    <cfRule type="expression" dxfId="47" priority="48">
      <formula>NOT(ISBLANK($H11))</formula>
    </cfRule>
  </conditionalFormatting>
  <conditionalFormatting sqref="A12:G12 I12">
    <cfRule type="expression" dxfId="46" priority="47">
      <formula>NOT(ISBLANK($H12))</formula>
    </cfRule>
  </conditionalFormatting>
  <conditionalFormatting sqref="A13:G13 I13">
    <cfRule type="expression" dxfId="45" priority="46">
      <formula>NOT(ISBLANK($H13))</formula>
    </cfRule>
  </conditionalFormatting>
  <conditionalFormatting sqref="A14:G14 I14">
    <cfRule type="expression" dxfId="44" priority="45">
      <formula>NOT(ISBLANK($H14))</formula>
    </cfRule>
  </conditionalFormatting>
  <conditionalFormatting sqref="A15:G15 I15">
    <cfRule type="expression" dxfId="43" priority="44">
      <formula>NOT(ISBLANK($H15))</formula>
    </cfRule>
  </conditionalFormatting>
  <conditionalFormatting sqref="A16:G16 I16">
    <cfRule type="expression" dxfId="42" priority="43">
      <formula>NOT(ISBLANK($H16))</formula>
    </cfRule>
  </conditionalFormatting>
  <conditionalFormatting sqref="C19">
    <cfRule type="cellIs" dxfId="41" priority="41" operator="equal">
      <formula>"Not Answer"</formula>
    </cfRule>
  </conditionalFormatting>
  <conditionalFormatting sqref="C19">
    <cfRule type="containsText" dxfId="40" priority="40" operator="containsText" text="Select answer">
      <formula>NOT(ISERROR(SEARCH("Select answer",C19)))</formula>
    </cfRule>
  </conditionalFormatting>
  <conditionalFormatting sqref="A19:G19 I19">
    <cfRule type="expression" dxfId="39" priority="42">
      <formula>NOT(ISBLANK($H19))</formula>
    </cfRule>
  </conditionalFormatting>
  <conditionalFormatting sqref="C20">
    <cfRule type="cellIs" dxfId="38" priority="38" operator="equal">
      <formula>"Not Answer"</formula>
    </cfRule>
  </conditionalFormatting>
  <conditionalFormatting sqref="C20">
    <cfRule type="containsText" dxfId="37" priority="37" operator="containsText" text="Select answer">
      <formula>NOT(ISERROR(SEARCH("Select answer",C20)))</formula>
    </cfRule>
  </conditionalFormatting>
  <conditionalFormatting sqref="A20:G20 I20">
    <cfRule type="expression" dxfId="36" priority="39">
      <formula>NOT(ISBLANK($H20))</formula>
    </cfRule>
  </conditionalFormatting>
  <conditionalFormatting sqref="H10">
    <cfRule type="expression" dxfId="35" priority="36">
      <formula>NOT(ISBLANK($H10))</formula>
    </cfRule>
  </conditionalFormatting>
  <conditionalFormatting sqref="H11">
    <cfRule type="expression" dxfId="34" priority="35">
      <formula>NOT(ISBLANK($H11))</formula>
    </cfRule>
  </conditionalFormatting>
  <conditionalFormatting sqref="H12">
    <cfRule type="expression" dxfId="33" priority="34">
      <formula>NOT(ISBLANK($H12))</formula>
    </cfRule>
  </conditionalFormatting>
  <conditionalFormatting sqref="H13">
    <cfRule type="expression" dxfId="32" priority="33">
      <formula>NOT(ISBLANK($H13))</formula>
    </cfRule>
  </conditionalFormatting>
  <conditionalFormatting sqref="H14">
    <cfRule type="expression" dxfId="31" priority="32">
      <formula>NOT(ISBLANK($H14))</formula>
    </cfRule>
  </conditionalFormatting>
  <conditionalFormatting sqref="H15">
    <cfRule type="expression" dxfId="30" priority="31">
      <formula>NOT(ISBLANK($H15))</formula>
    </cfRule>
  </conditionalFormatting>
  <conditionalFormatting sqref="H16">
    <cfRule type="expression" dxfId="29" priority="30">
      <formula>NOT(ISBLANK($H16))</formula>
    </cfRule>
  </conditionalFormatting>
  <conditionalFormatting sqref="H19">
    <cfRule type="expression" dxfId="28" priority="29">
      <formula>NOT(ISBLANK($H19))</formula>
    </cfRule>
  </conditionalFormatting>
  <conditionalFormatting sqref="H20">
    <cfRule type="expression" dxfId="27" priority="28">
      <formula>NOT(ISBLANK($H20))</formula>
    </cfRule>
  </conditionalFormatting>
  <conditionalFormatting sqref="I177:I192 A177:G192">
    <cfRule type="expression" dxfId="26" priority="27">
      <formula>NOT(ISBLANK($H177))</formula>
    </cfRule>
  </conditionalFormatting>
  <conditionalFormatting sqref="C177:C192">
    <cfRule type="cellIs" dxfId="25" priority="26" operator="equal">
      <formula>"Not Answer"</formula>
    </cfRule>
  </conditionalFormatting>
  <conditionalFormatting sqref="H177:H192">
    <cfRule type="expression" dxfId="24" priority="25">
      <formula>NOT(ISBLANK($H177))</formula>
    </cfRule>
  </conditionalFormatting>
  <conditionalFormatting sqref="A208:G208 I208:I218 A216:G218 A215:C215 E215:G215 A210:G214 A209:C209 E209:G209">
    <cfRule type="expression" dxfId="23" priority="24">
      <formula>NOT(ISBLANK($H208))</formula>
    </cfRule>
  </conditionalFormatting>
  <conditionalFormatting sqref="C208:C218">
    <cfRule type="cellIs" dxfId="22" priority="23" operator="equal">
      <formula>"Not Answer"</formula>
    </cfRule>
  </conditionalFormatting>
  <conditionalFormatting sqref="H208:H218">
    <cfRule type="expression" dxfId="21" priority="22">
      <formula>NOT(ISBLANK($H208))</formula>
    </cfRule>
  </conditionalFormatting>
  <conditionalFormatting sqref="D50">
    <cfRule type="expression" dxfId="20" priority="21">
      <formula>NOT(ISBLANK($H50))</formula>
    </cfRule>
  </conditionalFormatting>
  <conditionalFormatting sqref="D38">
    <cfRule type="expression" dxfId="19" priority="20">
      <formula>NOT(ISBLANK($H38))</formula>
    </cfRule>
  </conditionalFormatting>
  <conditionalFormatting sqref="D104">
    <cfRule type="expression" dxfId="18" priority="19">
      <formula>NOT(ISBLANK($H104))</formula>
    </cfRule>
  </conditionalFormatting>
  <conditionalFormatting sqref="D111">
    <cfRule type="expression" dxfId="17" priority="18">
      <formula>NOT(ISBLANK($H111))</formula>
    </cfRule>
  </conditionalFormatting>
  <conditionalFormatting sqref="D260">
    <cfRule type="expression" dxfId="16" priority="17">
      <formula>NOT(ISBLANK($H260))</formula>
    </cfRule>
  </conditionalFormatting>
  <conditionalFormatting sqref="D259">
    <cfRule type="expression" dxfId="15" priority="16">
      <formula>NOT(ISBLANK($H259))</formula>
    </cfRule>
  </conditionalFormatting>
  <conditionalFormatting sqref="D258">
    <cfRule type="expression" dxfId="14" priority="15">
      <formula>NOT(ISBLANK($H258))</formula>
    </cfRule>
  </conditionalFormatting>
  <conditionalFormatting sqref="D257">
    <cfRule type="expression" dxfId="13" priority="14">
      <formula>NOT(ISBLANK($H257))</formula>
    </cfRule>
  </conditionalFormatting>
  <conditionalFormatting sqref="D256">
    <cfRule type="expression" dxfId="12" priority="13">
      <formula>NOT(ISBLANK($H256))</formula>
    </cfRule>
  </conditionalFormatting>
  <conditionalFormatting sqref="D251">
    <cfRule type="expression" dxfId="11" priority="12">
      <formula>NOT(ISBLANK($H251))</formula>
    </cfRule>
  </conditionalFormatting>
  <conditionalFormatting sqref="D250">
    <cfRule type="expression" dxfId="10" priority="11">
      <formula>NOT(ISBLANK($H250))</formula>
    </cfRule>
  </conditionalFormatting>
  <conditionalFormatting sqref="D248">
    <cfRule type="expression" dxfId="9" priority="10">
      <formula>NOT(ISBLANK($H248))</formula>
    </cfRule>
  </conditionalFormatting>
  <conditionalFormatting sqref="D237">
    <cfRule type="expression" dxfId="8" priority="9">
      <formula>NOT(ISBLANK($H237))</formula>
    </cfRule>
  </conditionalFormatting>
  <conditionalFormatting sqref="D236">
    <cfRule type="expression" dxfId="7" priority="8">
      <formula>NOT(ISBLANK($H236))</formula>
    </cfRule>
  </conditionalFormatting>
  <conditionalFormatting sqref="D235">
    <cfRule type="expression" dxfId="6" priority="7">
      <formula>NOT(ISBLANK($H235))</formula>
    </cfRule>
  </conditionalFormatting>
  <conditionalFormatting sqref="D226">
    <cfRule type="expression" dxfId="5" priority="6">
      <formula>NOT(ISBLANK($H226))</formula>
    </cfRule>
  </conditionalFormatting>
  <conditionalFormatting sqref="D224">
    <cfRule type="expression" dxfId="4" priority="5">
      <formula>NOT(ISBLANK($H224))</formula>
    </cfRule>
  </conditionalFormatting>
  <conditionalFormatting sqref="D215">
    <cfRule type="expression" dxfId="3" priority="4">
      <formula>NOT(ISBLANK($H215))</formula>
    </cfRule>
  </conditionalFormatting>
  <conditionalFormatting sqref="D202">
    <cfRule type="expression" dxfId="2" priority="3">
      <formula>NOT(ISBLANK($H202))</formula>
    </cfRule>
  </conditionalFormatting>
  <conditionalFormatting sqref="D196">
    <cfRule type="expression" dxfId="1" priority="2">
      <formula>NOT(ISBLANK($H196))</formula>
    </cfRule>
  </conditionalFormatting>
  <conditionalFormatting sqref="D209">
    <cfRule type="expression" dxfId="0" priority="1">
      <formula>NOT(ISBLANK($H209))</formula>
    </cfRule>
  </conditionalFormatting>
  <dataValidations xWindow="584" yWindow="783" count="2">
    <dataValidation type="list" allowBlank="1" showDropDown="1" showInputMessage="1" showErrorMessage="1" sqref="H25:H38 H48:H50 H58 H61:H70 H73:H88 H93:H101 H104 H111 H116:H117 H121:H125 H128:H132 H135:H139 H142:H145 H150:H174 H177:H192 H195:H205 H208:H218 H223:H227 H230:H240 H243:H251 H254:H261 H9:H17 H19:H20" xr:uid="{3D145FCB-7507-453E-AD51-FB198A12033C}">
      <formula1>"x"</formula1>
    </dataValidation>
    <dataValidation type="list" showDropDown="1" showInputMessage="1" showErrorMessage="1" sqref="C79 D77:D78 D151:D154 D164 D167 D177 D186 D191 C9:C15 D16 I9:I17 I19:I20 D50 D38 D104 D111 D256:D260 D250:D251 D248 D235:D237 D226 D224 D215 D202 D181 D196 D209" xr:uid="{98BED871-D82D-4EEB-BDFF-22391C0EC57B}">
      <formula1>"N/A"</formula1>
    </dataValidation>
  </dataValidations>
  <pageMargins left="0.7" right="0.7" top="0.75" bottom="0.75" header="0.3" footer="0.3"/>
  <pageSetup orientation="portrait" r:id="rId1"/>
  <tableParts count="19">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s>
  <extLst>
    <ext xmlns:x14="http://schemas.microsoft.com/office/spreadsheetml/2009/9/main" uri="{CCE6A557-97BC-4b89-ADB6-D9C93CAAB3DF}">
      <x14:dataValidations xmlns:xm="http://schemas.microsoft.com/office/excel/2006/main" xWindow="584" yWindow="783" count="178">
        <x14:dataValidation type="list" showInputMessage="1" showErrorMessage="1" xr:uid="{EA4ECF7D-7A24-4378-AB8C-57D355CB955E}">
          <x14:formula1>
            <xm:f>AnswerOptions!$B$3:$E$3</xm:f>
          </x14:formula1>
          <xm:sqref>C26</xm:sqref>
        </x14:dataValidation>
        <x14:dataValidation type="list" showInputMessage="1" showErrorMessage="1" xr:uid="{3818F8C9-D555-4D78-BABB-AC8DDE44EA3D}">
          <x14:formula1>
            <xm:f>AnswerOptions!$B$4:$D$4</xm:f>
          </x14:formula1>
          <xm:sqref>C27</xm:sqref>
        </x14:dataValidation>
        <x14:dataValidation type="list" showInputMessage="1" showErrorMessage="1" xr:uid="{B6F4EF15-0D3A-4201-844C-5D6375419CBF}">
          <x14:formula1>
            <xm:f>AnswerOptions!$B$5:$E$5</xm:f>
          </x14:formula1>
          <xm:sqref>C28</xm:sqref>
        </x14:dataValidation>
        <x14:dataValidation type="list" showInputMessage="1" showErrorMessage="1" xr:uid="{81C9372D-4193-49F5-A14D-D953D8ECAF0F}">
          <x14:formula1>
            <xm:f>AnswerOptions!$B$6:$D$6</xm:f>
          </x14:formula1>
          <xm:sqref>C29</xm:sqref>
        </x14:dataValidation>
        <x14:dataValidation type="list" showInputMessage="1" showErrorMessage="1" xr:uid="{6044E653-2A73-499A-B617-0FD4E134E845}">
          <x14:formula1>
            <xm:f>AnswerOptions!$B$7:$D$7</xm:f>
          </x14:formula1>
          <xm:sqref>C30</xm:sqref>
        </x14:dataValidation>
        <x14:dataValidation type="list" showInputMessage="1" showErrorMessage="1" xr:uid="{CAFD789C-9433-4A1B-9CEA-380D29AF9F7B}">
          <x14:formula1>
            <xm:f>AnswerOptions!$B$8:$D$8</xm:f>
          </x14:formula1>
          <xm:sqref>C31</xm:sqref>
        </x14:dataValidation>
        <x14:dataValidation type="list" showInputMessage="1" showErrorMessage="1" xr:uid="{4E8E436F-28D5-43C7-97D4-3A42E4D467A7}">
          <x14:formula1>
            <xm:f>AnswerOptions!$B$9:$D$9</xm:f>
          </x14:formula1>
          <xm:sqref>C32</xm:sqref>
        </x14:dataValidation>
        <x14:dataValidation type="list" showInputMessage="1" showErrorMessage="1" xr:uid="{C87F8670-1F4B-4B25-BC67-7C7195339809}">
          <x14:formula1>
            <xm:f>AnswerOptions!$B$10:$D$10</xm:f>
          </x14:formula1>
          <xm:sqref>C33</xm:sqref>
        </x14:dataValidation>
        <x14:dataValidation type="list" showInputMessage="1" showErrorMessage="1" xr:uid="{BEEEFC66-4EC6-4C25-B507-4D2C60FB0056}">
          <x14:formula1>
            <xm:f>AnswerOptions!$B$11:$D$11</xm:f>
          </x14:formula1>
          <xm:sqref>C34</xm:sqref>
        </x14:dataValidation>
        <x14:dataValidation type="list" showInputMessage="1" showErrorMessage="1" xr:uid="{9F5FFF9E-4316-438B-BD27-947BC141737C}">
          <x14:formula1>
            <xm:f>AnswerOptions!$B$12:$D$12</xm:f>
          </x14:formula1>
          <xm:sqref>C35</xm:sqref>
        </x14:dataValidation>
        <x14:dataValidation type="list" showInputMessage="1" showErrorMessage="1" xr:uid="{28CFB837-7578-4696-B008-B4AAFD3B30C8}">
          <x14:formula1>
            <xm:f>AnswerOptions!$B$13:$D$13</xm:f>
          </x14:formula1>
          <xm:sqref>C36</xm:sqref>
        </x14:dataValidation>
        <x14:dataValidation type="list" showInputMessage="1" showErrorMessage="1" xr:uid="{E47F71E5-48CD-47A1-BEAB-620182E9B4A9}">
          <x14:formula1>
            <xm:f>AnswerOptions!$B$14:$D$14</xm:f>
          </x14:formula1>
          <xm:sqref>C37</xm:sqref>
        </x14:dataValidation>
        <x14:dataValidation type="list" showInputMessage="1" showErrorMessage="1" xr:uid="{27677B0E-2EF4-42E6-9F28-1438A9871FD6}">
          <x14:formula1>
            <xm:f>AnswerOptions!$B$15:$E$15</xm:f>
          </x14:formula1>
          <xm:sqref>C38</xm:sqref>
        </x14:dataValidation>
        <x14:dataValidation type="list" showInputMessage="1" showErrorMessage="1" xr:uid="{EDA9E731-5ACB-44C4-ABF5-1B67036657C1}">
          <x14:formula1>
            <xm:f>AnswerOptions!$B$17:$F$17</xm:f>
          </x14:formula1>
          <xm:sqref>C48</xm:sqref>
        </x14:dataValidation>
        <x14:dataValidation type="list" showInputMessage="1" showErrorMessage="1" xr:uid="{3AD0D1B7-772C-41E7-B08E-BAFD2D029D4C}">
          <x14:formula1>
            <xm:f>AnswerOptions!$B$18:$E$18</xm:f>
          </x14:formula1>
          <xm:sqref>C49</xm:sqref>
        </x14:dataValidation>
        <x14:dataValidation type="list" showInputMessage="1" showErrorMessage="1" xr:uid="{22DF66E8-7903-4D1D-8BB9-CA0621BC3948}">
          <x14:formula1>
            <xm:f>AnswerOptions!$B$19:$E$19</xm:f>
          </x14:formula1>
          <xm:sqref>C50</xm:sqref>
        </x14:dataValidation>
        <x14:dataValidation type="list" showInputMessage="1" showErrorMessage="1" xr:uid="{D14A62CA-5012-49A2-BD4E-E06A143F5902}">
          <x14:formula1>
            <xm:f>AnswerOptions!$B$21:$E$21</xm:f>
          </x14:formula1>
          <xm:sqref>C58</xm:sqref>
        </x14:dataValidation>
        <x14:dataValidation type="list" showInputMessage="1" showErrorMessage="1" xr:uid="{58931173-CADD-4A27-A3C5-7BA08A0A157E}">
          <x14:formula1>
            <xm:f>AnswerOptions!$B$24:$G$24</xm:f>
          </x14:formula1>
          <xm:sqref>C63</xm:sqref>
        </x14:dataValidation>
        <x14:dataValidation type="list" showInputMessage="1" showErrorMessage="1" xr:uid="{4C0C0FDB-38FB-451C-AD23-D53535676ED9}">
          <x14:formula1>
            <xm:f>AnswerOptions!$B$22:$E$22</xm:f>
          </x14:formula1>
          <xm:sqref>C61</xm:sqref>
        </x14:dataValidation>
        <x14:dataValidation type="list" showInputMessage="1" showErrorMessage="1" xr:uid="{14EBC4CB-FBA1-4307-B800-C73308F3E4FB}">
          <x14:formula1>
            <xm:f>AnswerOptions!$B$23:$E$23</xm:f>
          </x14:formula1>
          <xm:sqref>C62</xm:sqref>
        </x14:dataValidation>
        <x14:dataValidation type="list" showInputMessage="1" showErrorMessage="1" xr:uid="{0B22A435-F886-4762-B1B2-B8EFA8B13843}">
          <x14:formula1>
            <xm:f>AnswerOptions!$B$25:$H$25</xm:f>
          </x14:formula1>
          <xm:sqref>C64</xm:sqref>
        </x14:dataValidation>
        <x14:dataValidation type="list" showInputMessage="1" showErrorMessage="1" xr:uid="{86881538-5003-4A0A-941D-867B179F89F7}">
          <x14:formula1>
            <xm:f>AnswerOptions!$B$26:$D$26</xm:f>
          </x14:formula1>
          <xm:sqref>C65</xm:sqref>
        </x14:dataValidation>
        <x14:dataValidation type="list" showInputMessage="1" showErrorMessage="1" xr:uid="{09B5843E-511D-4780-A284-9670AD58AF01}">
          <x14:formula1>
            <xm:f>AnswerOptions!$B$27:$D$27</xm:f>
          </x14:formula1>
          <xm:sqref>C66</xm:sqref>
        </x14:dataValidation>
        <x14:dataValidation type="list" showInputMessage="1" showErrorMessage="1" xr:uid="{278134CA-7685-4A48-86AC-2843009EDB57}">
          <x14:formula1>
            <xm:f>AnswerOptions!$B$28:$D$28</xm:f>
          </x14:formula1>
          <xm:sqref>C67</xm:sqref>
        </x14:dataValidation>
        <x14:dataValidation type="list" showInputMessage="1" showErrorMessage="1" xr:uid="{9E3D0A01-D034-4E4F-8A67-19E6CFB19B6E}">
          <x14:formula1>
            <xm:f>AnswerOptions!$B$29:$D$29</xm:f>
          </x14:formula1>
          <xm:sqref>C68</xm:sqref>
        </x14:dataValidation>
        <x14:dataValidation type="list" showInputMessage="1" showErrorMessage="1" xr:uid="{FC447E45-4215-4C65-AA0C-0DA9852DB2AA}">
          <x14:formula1>
            <xm:f>AnswerOptions!$B$30:$D$30</xm:f>
          </x14:formula1>
          <xm:sqref>C69</xm:sqref>
        </x14:dataValidation>
        <x14:dataValidation type="list" showInputMessage="1" showErrorMessage="1" xr:uid="{39E38F0E-EC5C-4AC6-9651-14CAB39E9E9B}">
          <x14:formula1>
            <xm:f>AnswerOptions!$B$31:$D$31</xm:f>
          </x14:formula1>
          <xm:sqref>C70</xm:sqref>
        </x14:dataValidation>
        <x14:dataValidation type="list" showInputMessage="1" showErrorMessage="1" xr:uid="{08A60C90-48D9-47FB-B62E-07AB84B12886}">
          <x14:formula1>
            <xm:f>AnswerOptions!$B$32:$D$32</xm:f>
          </x14:formula1>
          <xm:sqref>C73</xm:sqref>
        </x14:dataValidation>
        <x14:dataValidation type="list" showInputMessage="1" showErrorMessage="1" xr:uid="{432CA293-0259-4708-B320-CD8CA48E0FA5}">
          <x14:formula1>
            <xm:f>AnswerOptions!$B$33:$E$33</xm:f>
          </x14:formula1>
          <xm:sqref>C74</xm:sqref>
        </x14:dataValidation>
        <x14:dataValidation type="list" showInputMessage="1" showErrorMessage="1" xr:uid="{C72496D1-01A0-4B22-B225-8A19857EE5C4}">
          <x14:formula1>
            <xm:f>AnswerOptions!$B$34:$E$34</xm:f>
          </x14:formula1>
          <xm:sqref>C75</xm:sqref>
        </x14:dataValidation>
        <x14:dataValidation type="list" showInputMessage="1" showErrorMessage="1" xr:uid="{F5B807AD-1DC5-4DDD-AC55-19183DEF6603}">
          <x14:formula1>
            <xm:f>AnswerOptions!$B$35:$E$35</xm:f>
          </x14:formula1>
          <xm:sqref>C76</xm:sqref>
        </x14:dataValidation>
        <x14:dataValidation type="list" showInputMessage="1" showErrorMessage="1" xr:uid="{FDFAD87F-4F58-40D2-8B0E-0E6818F989C7}">
          <x14:formula1>
            <xm:f>AnswerOptions!$B$36:$G$36</xm:f>
          </x14:formula1>
          <xm:sqref>C77</xm:sqref>
        </x14:dataValidation>
        <x14:dataValidation type="list" showInputMessage="1" showErrorMessage="1" xr:uid="{716068D9-6007-44C4-B2B1-521843E33F1B}">
          <x14:formula1>
            <xm:f>AnswerOptions!$B$37:$E$37</xm:f>
          </x14:formula1>
          <xm:sqref>C78</xm:sqref>
        </x14:dataValidation>
        <x14:dataValidation type="list" showInputMessage="1" showErrorMessage="1" xr:uid="{F505143C-09CB-4D2D-85EE-5616E9CBCBB5}">
          <x14:formula1>
            <xm:f>AnswerOptions!$B$38:$D$38</xm:f>
          </x14:formula1>
          <xm:sqref>C80</xm:sqref>
        </x14:dataValidation>
        <x14:dataValidation type="list" showInputMessage="1" showErrorMessage="1" xr:uid="{B50926A2-47AA-4972-B95A-EEAA1807A06D}">
          <x14:formula1>
            <xm:f>AnswerOptions!$B$39:$D$39</xm:f>
          </x14:formula1>
          <xm:sqref>C81</xm:sqref>
        </x14:dataValidation>
        <x14:dataValidation type="list" showInputMessage="1" showErrorMessage="1" xr:uid="{0FDC148E-B971-47DB-B1D6-8207E275BA17}">
          <x14:formula1>
            <xm:f>AnswerOptions!$B$40:$D$40</xm:f>
          </x14:formula1>
          <xm:sqref>C82</xm:sqref>
        </x14:dataValidation>
        <x14:dataValidation type="list" showInputMessage="1" showErrorMessage="1" xr:uid="{A22EEB16-B58A-416B-AA8D-BCDD2ED2F6A4}">
          <x14:formula1>
            <xm:f>AnswerOptions!$B$41:$D$41</xm:f>
          </x14:formula1>
          <xm:sqref>C83</xm:sqref>
        </x14:dataValidation>
        <x14:dataValidation type="list" showInputMessage="1" showErrorMessage="1" xr:uid="{FE0EB029-74D1-4156-B095-BD60A9C963FC}">
          <x14:formula1>
            <xm:f>AnswerOptions!$B$42:$D$42</xm:f>
          </x14:formula1>
          <xm:sqref>C84</xm:sqref>
        </x14:dataValidation>
        <x14:dataValidation type="list" showInputMessage="1" showErrorMessage="1" xr:uid="{869CFF9A-37C5-42C7-9DFD-605488A4644B}">
          <x14:formula1>
            <xm:f>AnswerOptions!$B$43:$D$43</xm:f>
          </x14:formula1>
          <xm:sqref>C85</xm:sqref>
        </x14:dataValidation>
        <x14:dataValidation type="list" showInputMessage="1" showErrorMessage="1" xr:uid="{31F2F13B-9C01-49B8-9A48-825A644112A5}">
          <x14:formula1>
            <xm:f>AnswerOptions!$B$44:$D$44</xm:f>
          </x14:formula1>
          <xm:sqref>C86</xm:sqref>
        </x14:dataValidation>
        <x14:dataValidation type="list" showInputMessage="1" showErrorMessage="1" xr:uid="{39AB7D17-F1C7-475D-988A-A5C8D8BFEAE6}">
          <x14:formula1>
            <xm:f>AnswerOptions!$B$45:$G$45</xm:f>
          </x14:formula1>
          <xm:sqref>C87</xm:sqref>
        </x14:dataValidation>
        <x14:dataValidation type="list" showInputMessage="1" showErrorMessage="1" xr:uid="{FD2D94DE-CCE2-4B30-9B6B-33E466063324}">
          <x14:formula1>
            <xm:f>AnswerOptions!$B$46:$H$46</xm:f>
          </x14:formula1>
          <xm:sqref>C88</xm:sqref>
        </x14:dataValidation>
        <x14:dataValidation type="list" showInputMessage="1" showErrorMessage="1" xr:uid="{696B6ED0-0AFF-41CB-93A2-4419B2AAE2EC}">
          <x14:formula1>
            <xm:f>AnswerOptions!$B$20:$E$20</xm:f>
          </x14:formula1>
          <xm:sqref>C52:C57</xm:sqref>
        </x14:dataValidation>
        <x14:dataValidation type="list" showInputMessage="1" showErrorMessage="1" xr:uid="{054C5460-1F60-49C9-9973-228F4CD1374F}">
          <x14:formula1>
            <xm:f>AnswerOptions!$B$16:$H$16</xm:f>
          </x14:formula1>
          <xm:sqref>C42:H47</xm:sqref>
        </x14:dataValidation>
        <x14:dataValidation type="list" showInputMessage="1" showErrorMessage="1" xr:uid="{998F31EB-5705-4B81-AD72-856153F33C29}">
          <x14:formula1>
            <xm:f>AnswerOptions!$B$47:$D$47</xm:f>
          </x14:formula1>
          <xm:sqref>C93</xm:sqref>
        </x14:dataValidation>
        <x14:dataValidation type="list" showInputMessage="1" showErrorMessage="1" xr:uid="{9A73FBF4-98F3-4EA9-96B0-DF71696557C6}">
          <x14:formula1>
            <xm:f>AnswerOptions!$B$48:$E$48</xm:f>
          </x14:formula1>
          <xm:sqref>C94</xm:sqref>
        </x14:dataValidation>
        <x14:dataValidation type="list" showInputMessage="1" showErrorMessage="1" xr:uid="{10775FF7-F3A8-4087-A223-8F4A3FE12FB8}">
          <x14:formula1>
            <xm:f>AnswerOptions!$B$49:$E$49</xm:f>
          </x14:formula1>
          <xm:sqref>C95</xm:sqref>
        </x14:dataValidation>
        <x14:dataValidation type="list" showInputMessage="1" showErrorMessage="1" xr:uid="{578C174D-6A6A-4BE1-8AC5-2EBA65B2D325}">
          <x14:formula1>
            <xm:f>AnswerOptions!$B$50:$E$50</xm:f>
          </x14:formula1>
          <xm:sqref>C96</xm:sqref>
        </x14:dataValidation>
        <x14:dataValidation type="list" showInputMessage="1" showErrorMessage="1" xr:uid="{9359DA58-BAB8-499E-AE49-FF45CB0A45A4}">
          <x14:formula1>
            <xm:f>AnswerOptions!$B$51:$E$51</xm:f>
          </x14:formula1>
          <xm:sqref>C97</xm:sqref>
        </x14:dataValidation>
        <x14:dataValidation type="list" showInputMessage="1" showErrorMessage="1" xr:uid="{DDEC1C10-355B-49F8-9466-B8D85C189FD3}">
          <x14:formula1>
            <xm:f>AnswerOptions!$B$52:$D$52</xm:f>
          </x14:formula1>
          <xm:sqref>C98</xm:sqref>
        </x14:dataValidation>
        <x14:dataValidation type="list" showInputMessage="1" showErrorMessage="1" xr:uid="{79D42937-F1FB-483F-9C5E-9F6EF73CDF73}">
          <x14:formula1>
            <xm:f>AnswerOptions!$B$53:$D$53</xm:f>
          </x14:formula1>
          <xm:sqref>C99</xm:sqref>
        </x14:dataValidation>
        <x14:dataValidation type="list" showInputMessage="1" showErrorMessage="1" xr:uid="{3ECE0C4A-C62C-44BF-9F87-FC0184112163}">
          <x14:formula1>
            <xm:f>AnswerOptions!$B$54:$E$54</xm:f>
          </x14:formula1>
          <xm:sqref>C100</xm:sqref>
        </x14:dataValidation>
        <x14:dataValidation type="list" showInputMessage="1" showErrorMessage="1" xr:uid="{CB992416-AD90-45CA-946B-968593B61011}">
          <x14:formula1>
            <xm:f>AnswerOptions!$B$55:$E$55</xm:f>
          </x14:formula1>
          <xm:sqref>C101</xm:sqref>
        </x14:dataValidation>
        <x14:dataValidation type="list" showInputMessage="1" showErrorMessage="1" xr:uid="{12A0AF29-E26F-4884-88A3-4FE9D5B17A2B}">
          <x14:formula1>
            <xm:f>AnswerOptions!$B$56:$E$56</xm:f>
          </x14:formula1>
          <xm:sqref>C104</xm:sqref>
        </x14:dataValidation>
        <x14:dataValidation type="list" showInputMessage="1" showErrorMessage="1" xr:uid="{55DA975D-6933-4053-9E35-013321EDE408}">
          <x14:formula1>
            <xm:f>AnswerOptions!$B$57:$D$57</xm:f>
          </x14:formula1>
          <xm:sqref>C106:C110</xm:sqref>
        </x14:dataValidation>
        <x14:dataValidation type="list" showInputMessage="1" showErrorMessage="1" xr:uid="{E8654D13-DFEE-433B-89D8-D8BB33F06514}">
          <x14:formula1>
            <xm:f>AnswerOptions!$B$59:$D$59</xm:f>
          </x14:formula1>
          <xm:sqref>C113:C115</xm:sqref>
        </x14:dataValidation>
        <x14:dataValidation type="list" showInputMessage="1" showErrorMessage="1" xr:uid="{40B00523-5D77-4404-ADF7-253193287F81}">
          <x14:formula1>
            <xm:f>AnswerOptions!$B$58:$E$58</xm:f>
          </x14:formula1>
          <xm:sqref>C111</xm:sqref>
        </x14:dataValidation>
        <x14:dataValidation type="list" showInputMessage="1" showErrorMessage="1" xr:uid="{D8E133FD-73B8-40AF-9BD1-AFC94CD6B68F}">
          <x14:formula1>
            <xm:f>AnswerOptions!$B$60:$E$60</xm:f>
          </x14:formula1>
          <xm:sqref>C116</xm:sqref>
        </x14:dataValidation>
        <x14:dataValidation type="list" showInputMessage="1" showErrorMessage="1" xr:uid="{F623EE7B-FCDD-4605-8903-0275AF2B8921}">
          <x14:formula1>
            <xm:f>AnswerOptions!$B$61:$E$61</xm:f>
          </x14:formula1>
          <xm:sqref>C117</xm:sqref>
        </x14:dataValidation>
        <x14:dataValidation type="list" showInputMessage="1" showErrorMessage="1" xr:uid="{8738416F-02F4-43FB-BE4A-1ACA5E478623}">
          <x14:formula1>
            <xm:f>AnswerOptions!$B$2:$E$2</xm:f>
          </x14:formula1>
          <xm:sqref>C25</xm:sqref>
        </x14:dataValidation>
        <x14:dataValidation type="list" showInputMessage="1" showErrorMessage="1" xr:uid="{28775195-158B-45F4-A7CE-3B163AEAED98}">
          <x14:formula1>
            <xm:f>AnswerOptions!$B$62:$E$62</xm:f>
          </x14:formula1>
          <xm:sqref>C121</xm:sqref>
        </x14:dataValidation>
        <x14:dataValidation type="list" showInputMessage="1" showErrorMessage="1" xr:uid="{1E32901F-B834-41B1-9FBE-C8FB5FA6403E}">
          <x14:formula1>
            <xm:f>AnswerOptions!$B$63:$E$63</xm:f>
          </x14:formula1>
          <xm:sqref>C122</xm:sqref>
        </x14:dataValidation>
        <x14:dataValidation type="list" showInputMessage="1" showErrorMessage="1" xr:uid="{08654401-D1E4-4E56-ABFD-F0D3366F2B81}">
          <x14:formula1>
            <xm:f>AnswerOptions!$B$64:$E$64</xm:f>
          </x14:formula1>
          <xm:sqref>C123</xm:sqref>
        </x14:dataValidation>
        <x14:dataValidation type="list" showInputMessage="1" showErrorMessage="1" xr:uid="{1A7B0145-6668-43D9-A5A5-4F3D42D2E4F5}">
          <x14:formula1>
            <xm:f>AnswerOptions!$B$65:$E$65</xm:f>
          </x14:formula1>
          <xm:sqref>C124</xm:sqref>
        </x14:dataValidation>
        <x14:dataValidation type="list" showInputMessage="1" showErrorMessage="1" xr:uid="{F3D16ED8-924D-408A-BF30-BE3DB598D957}">
          <x14:formula1>
            <xm:f>AnswerOptions!$B$66:$E$66</xm:f>
          </x14:formula1>
          <xm:sqref>C125</xm:sqref>
        </x14:dataValidation>
        <x14:dataValidation type="list" showInputMessage="1" showErrorMessage="1" xr:uid="{98AC46DC-1500-4F22-BAF6-EC9A08C2CDD9}">
          <x14:formula1>
            <xm:f>AnswerOptions!$B$67:$E$67</xm:f>
          </x14:formula1>
          <xm:sqref>C128</xm:sqref>
        </x14:dataValidation>
        <x14:dataValidation type="list" showInputMessage="1" showErrorMessage="1" xr:uid="{1E1DEA42-BC02-4073-BCA2-495530CD9B56}">
          <x14:formula1>
            <xm:f>AnswerOptions!$B$68:$E$68</xm:f>
          </x14:formula1>
          <xm:sqref>C129</xm:sqref>
        </x14:dataValidation>
        <x14:dataValidation type="list" showInputMessage="1" showErrorMessage="1" xr:uid="{43F01306-6FC3-4CCB-AD0D-C46F39CE1B05}">
          <x14:formula1>
            <xm:f>AnswerOptions!$B$69:$E$69</xm:f>
          </x14:formula1>
          <xm:sqref>C130</xm:sqref>
        </x14:dataValidation>
        <x14:dataValidation type="list" showInputMessage="1" showErrorMessage="1" xr:uid="{4F44FC8E-1C5D-409A-AAAE-71AC5E7558E9}">
          <x14:formula1>
            <xm:f>AnswerOptions!$B$70:$E$70</xm:f>
          </x14:formula1>
          <xm:sqref>C131</xm:sqref>
        </x14:dataValidation>
        <x14:dataValidation type="list" showInputMessage="1" showErrorMessage="1" xr:uid="{0C9F9085-4C8C-44F3-92C6-D53286BDEA7E}">
          <x14:formula1>
            <xm:f>AnswerOptions!$B$71:$E$71</xm:f>
          </x14:formula1>
          <xm:sqref>C132</xm:sqref>
        </x14:dataValidation>
        <x14:dataValidation type="list" showInputMessage="1" showErrorMessage="1" xr:uid="{65A72BD6-5E98-478F-98FE-DC885C394832}">
          <x14:formula1>
            <xm:f>AnswerOptions!$B$72:$E$72</xm:f>
          </x14:formula1>
          <xm:sqref>C135</xm:sqref>
        </x14:dataValidation>
        <x14:dataValidation type="list" showInputMessage="1" showErrorMessage="1" xr:uid="{B150A7C3-6174-47BB-A289-5E33FBAB5362}">
          <x14:formula1>
            <xm:f>AnswerOptions!$B$73:$E$73</xm:f>
          </x14:formula1>
          <xm:sqref>C136</xm:sqref>
        </x14:dataValidation>
        <x14:dataValidation type="list" showInputMessage="1" showErrorMessage="1" xr:uid="{9FC6E586-B022-4CDC-9316-175DEE0F9291}">
          <x14:formula1>
            <xm:f>AnswerOptions!$B$74:$E$74</xm:f>
          </x14:formula1>
          <xm:sqref>C137</xm:sqref>
        </x14:dataValidation>
        <x14:dataValidation type="list" showInputMessage="1" showErrorMessage="1" xr:uid="{AEB350A3-FCB3-4EC7-B921-0B9942163940}">
          <x14:formula1>
            <xm:f>AnswerOptions!$B$75:$E$75</xm:f>
          </x14:formula1>
          <xm:sqref>C138</xm:sqref>
        </x14:dataValidation>
        <x14:dataValidation type="list" showInputMessage="1" showErrorMessage="1" xr:uid="{D6E99BFF-09C9-40ED-9B2D-79E7A8CBE9CF}">
          <x14:formula1>
            <xm:f>AnswerOptions!$B$76:$E$76</xm:f>
          </x14:formula1>
          <xm:sqref>C139</xm:sqref>
        </x14:dataValidation>
        <x14:dataValidation type="list" showInputMessage="1" showErrorMessage="1" xr:uid="{3F1CE400-E98A-43F5-854E-76DBFED89EF4}">
          <x14:formula1>
            <xm:f>AnswerOptions!$B$77:$E$77</xm:f>
          </x14:formula1>
          <xm:sqref>C142</xm:sqref>
        </x14:dataValidation>
        <x14:dataValidation type="list" showInputMessage="1" showErrorMessage="1" xr:uid="{3AB71E5B-B857-4EA6-9563-5C0F35D3DB24}">
          <x14:formula1>
            <xm:f>AnswerOptions!$B$78:$E$78</xm:f>
          </x14:formula1>
          <xm:sqref>C143</xm:sqref>
        </x14:dataValidation>
        <x14:dataValidation type="list" showInputMessage="1" showErrorMessage="1" xr:uid="{676064AE-5DE1-484C-B4E6-E074A442B84C}">
          <x14:formula1>
            <xm:f>AnswerOptions!$B$79:$E$79</xm:f>
          </x14:formula1>
          <xm:sqref>C144</xm:sqref>
        </x14:dataValidation>
        <x14:dataValidation type="list" showInputMessage="1" showErrorMessage="1" xr:uid="{39578FA3-F7A3-4D9B-BDC4-DA9227E9BC52}">
          <x14:formula1>
            <xm:f>AnswerOptions!$B$80:$E$80</xm:f>
          </x14:formula1>
          <xm:sqref>C145</xm:sqref>
        </x14:dataValidation>
        <x14:dataValidation type="list" showInputMessage="1" showErrorMessage="1" xr:uid="{17FE75D6-5FC5-4FBC-9831-0BA97D706AB8}">
          <x14:formula1>
            <xm:f>AnswerOptions!$B$81:$D$81</xm:f>
          </x14:formula1>
          <xm:sqref>C150</xm:sqref>
        </x14:dataValidation>
        <x14:dataValidation type="list" showInputMessage="1" showErrorMessage="1" xr:uid="{CC930BDC-E6BF-4EA0-945D-53DEC4161499}">
          <x14:formula1>
            <xm:f>AnswerOptions!$B$82:$D$82</xm:f>
          </x14:formula1>
          <xm:sqref>C151</xm:sqref>
        </x14:dataValidation>
        <x14:dataValidation type="list" showInputMessage="1" showErrorMessage="1" xr:uid="{B1895F5C-8152-4244-9658-E96F1C88C97B}">
          <x14:formula1>
            <xm:f>AnswerOptions!$B$83:$D$83</xm:f>
          </x14:formula1>
          <xm:sqref>C152</xm:sqref>
        </x14:dataValidation>
        <x14:dataValidation type="list" showInputMessage="1" showErrorMessage="1" xr:uid="{D685B936-2CF1-4AE0-828E-A06500D220CA}">
          <x14:formula1>
            <xm:f>AnswerOptions!$B$84:$D$84</xm:f>
          </x14:formula1>
          <xm:sqref>C153</xm:sqref>
        </x14:dataValidation>
        <x14:dataValidation type="list" showInputMessage="1" showErrorMessage="1" xr:uid="{C0FD9D81-C959-427E-B9F2-D3AEFC74ABC8}">
          <x14:formula1>
            <xm:f>AnswerOptions!$B$85:$D$85</xm:f>
          </x14:formula1>
          <xm:sqref>C154</xm:sqref>
        </x14:dataValidation>
        <x14:dataValidation type="list" showInputMessage="1" showErrorMessage="1" xr:uid="{412373DC-0293-4859-A4E8-EA73C0697229}">
          <x14:formula1>
            <xm:f>AnswerOptions!$B$86:$D$86</xm:f>
          </x14:formula1>
          <xm:sqref>C155</xm:sqref>
        </x14:dataValidation>
        <x14:dataValidation type="list" showInputMessage="1" showErrorMessage="1" xr:uid="{6CC9CFC2-831D-40CA-B9D7-EB68AA720946}">
          <x14:formula1>
            <xm:f>AnswerOptions!$B$87:$D$87</xm:f>
          </x14:formula1>
          <xm:sqref>C156</xm:sqref>
        </x14:dataValidation>
        <x14:dataValidation type="list" showInputMessage="1" showErrorMessage="1" xr:uid="{C4C782F2-B2B8-4FFB-88CC-2E2B85969139}">
          <x14:formula1>
            <xm:f>AnswerOptions!$B$88:$D$88</xm:f>
          </x14:formula1>
          <xm:sqref>C157</xm:sqref>
        </x14:dataValidation>
        <x14:dataValidation type="list" showInputMessage="1" showErrorMessage="1" xr:uid="{F4BCA9AD-F140-4FF1-996D-14521A3AABE1}">
          <x14:formula1>
            <xm:f>AnswerOptions!$B$89:$D$89</xm:f>
          </x14:formula1>
          <xm:sqref>C158</xm:sqref>
        </x14:dataValidation>
        <x14:dataValidation type="list" showInputMessage="1" showErrorMessage="1" xr:uid="{F076313D-139C-4B8A-A6FC-53148CD63393}">
          <x14:formula1>
            <xm:f>AnswerOptions!$B$90:$D$90</xm:f>
          </x14:formula1>
          <xm:sqref>C159</xm:sqref>
        </x14:dataValidation>
        <x14:dataValidation type="list" showInputMessage="1" showErrorMessage="1" xr:uid="{81213153-2A82-4C9F-B21A-7A7134BAF01A}">
          <x14:formula1>
            <xm:f>AnswerOptions!$B$91:$D$91</xm:f>
          </x14:formula1>
          <xm:sqref>C160</xm:sqref>
        </x14:dataValidation>
        <x14:dataValidation type="list" showInputMessage="1" showErrorMessage="1" xr:uid="{78D0E612-8691-4E2B-8857-C86827A878B2}">
          <x14:formula1>
            <xm:f>AnswerOptions!$B$92:$D$92</xm:f>
          </x14:formula1>
          <xm:sqref>C161</xm:sqref>
        </x14:dataValidation>
        <x14:dataValidation type="list" showInputMessage="1" showErrorMessage="1" xr:uid="{263D6709-6325-4D09-8341-BADA4CF31563}">
          <x14:formula1>
            <xm:f>AnswerOptions!$B$93:$D$93</xm:f>
          </x14:formula1>
          <xm:sqref>C162</xm:sqref>
        </x14:dataValidation>
        <x14:dataValidation type="list" showInputMessage="1" showErrorMessage="1" xr:uid="{489D96E4-867B-49E7-95E8-B4CC07C9EBA9}">
          <x14:formula1>
            <xm:f>AnswerOptions!$B$94:$D$94</xm:f>
          </x14:formula1>
          <xm:sqref>C163</xm:sqref>
        </x14:dataValidation>
        <x14:dataValidation type="list" showInputMessage="1" showErrorMessage="1" xr:uid="{B9B61FD3-27C0-43BF-A41A-10C54F389EE7}">
          <x14:formula1>
            <xm:f>AnswerOptions!$B$95:$F$95</xm:f>
          </x14:formula1>
          <xm:sqref>C164</xm:sqref>
        </x14:dataValidation>
        <x14:dataValidation type="list" showInputMessage="1" showErrorMessage="1" xr:uid="{788C2244-20BD-4498-8B84-552598B16047}">
          <x14:formula1>
            <xm:f>AnswerOptions!$B$96:$D$96</xm:f>
          </x14:formula1>
          <xm:sqref>C165</xm:sqref>
        </x14:dataValidation>
        <x14:dataValidation type="list" showInputMessage="1" showErrorMessage="1" xr:uid="{3BF3C512-54C7-4DFF-B277-2A3611D503FC}">
          <x14:formula1>
            <xm:f>AnswerOptions!$B$97:$D$97</xm:f>
          </x14:formula1>
          <xm:sqref>C166</xm:sqref>
        </x14:dataValidation>
        <x14:dataValidation type="list" showInputMessage="1" showErrorMessage="1" xr:uid="{9745D32E-20AF-414A-A92D-66385F884C55}">
          <x14:formula1>
            <xm:f>AnswerOptions!$B$98:$G$98</xm:f>
          </x14:formula1>
          <xm:sqref>C167</xm:sqref>
        </x14:dataValidation>
        <x14:dataValidation type="list" showInputMessage="1" showErrorMessage="1" xr:uid="{B8EC5210-6451-473D-9561-6A8642C1C26A}">
          <x14:formula1>
            <xm:f>AnswerOptions!$B$99:$D$99</xm:f>
          </x14:formula1>
          <xm:sqref>C168</xm:sqref>
        </x14:dataValidation>
        <x14:dataValidation type="list" showInputMessage="1" showErrorMessage="1" xr:uid="{732947E2-0533-4DC6-9984-E4593A182365}">
          <x14:formula1>
            <xm:f>AnswerOptions!$B$100:$D$100</xm:f>
          </x14:formula1>
          <xm:sqref>C169</xm:sqref>
        </x14:dataValidation>
        <x14:dataValidation type="list" showInputMessage="1" showErrorMessage="1" xr:uid="{3A857053-AD94-402F-B8C1-DDD5F6E41A5A}">
          <x14:formula1>
            <xm:f>AnswerOptions!$B$101:$D$101</xm:f>
          </x14:formula1>
          <xm:sqref>C170</xm:sqref>
        </x14:dataValidation>
        <x14:dataValidation type="list" showInputMessage="1" showErrorMessage="1" xr:uid="{B5170C97-4199-4501-9605-04F82F793A63}">
          <x14:formula1>
            <xm:f>AnswerOptions!$B$102:$D$102</xm:f>
          </x14:formula1>
          <xm:sqref>C171</xm:sqref>
        </x14:dataValidation>
        <x14:dataValidation type="list" showInputMessage="1" showErrorMessage="1" xr:uid="{827BBC32-53B5-4801-BC0F-B0901012D620}">
          <x14:formula1>
            <xm:f>AnswerOptions!$B$103:$D$103</xm:f>
          </x14:formula1>
          <xm:sqref>C172</xm:sqref>
        </x14:dataValidation>
        <x14:dataValidation type="list" showInputMessage="1" showErrorMessage="1" xr:uid="{D8268CB8-692B-482C-A157-9D98687AEDA8}">
          <x14:formula1>
            <xm:f>AnswerOptions!$B$104:$D$104</xm:f>
          </x14:formula1>
          <xm:sqref>C173</xm:sqref>
        </x14:dataValidation>
        <x14:dataValidation type="list" showInputMessage="1" showErrorMessage="1" xr:uid="{2D632034-CFE4-443D-B225-7681939539B9}">
          <x14:formula1>
            <xm:f>AnswerOptions!$B$105:$E$105</xm:f>
          </x14:formula1>
          <xm:sqref>C174</xm:sqref>
        </x14:dataValidation>
        <x14:dataValidation type="list" showInputMessage="1" showErrorMessage="1" xr:uid="{1320CEB4-C1D1-4260-83DF-F5B2A1CA9CD8}">
          <x14:formula1>
            <xm:f>AnswerOptions!$B$106:$D$106</xm:f>
          </x14:formula1>
          <xm:sqref>C177</xm:sqref>
        </x14:dataValidation>
        <x14:dataValidation type="list" showInputMessage="1" showErrorMessage="1" xr:uid="{10547DC9-635E-4BBA-B9E3-D0FE625F374D}">
          <x14:formula1>
            <xm:f>AnswerOptions!$B$107:$D$107</xm:f>
          </x14:formula1>
          <xm:sqref>C178</xm:sqref>
        </x14:dataValidation>
        <x14:dataValidation type="list" showInputMessage="1" showErrorMessage="1" xr:uid="{4168D249-787A-4117-A16C-10AF268A8FB8}">
          <x14:formula1>
            <xm:f>AnswerOptions!$B$108:$D$108</xm:f>
          </x14:formula1>
          <xm:sqref>C179</xm:sqref>
        </x14:dataValidation>
        <x14:dataValidation type="list" showInputMessage="1" showErrorMessage="1" xr:uid="{C0C99046-9E65-40C7-9E5C-C932625EAABA}">
          <x14:formula1>
            <xm:f>AnswerOptions!$B$109:$D$109</xm:f>
          </x14:formula1>
          <xm:sqref>C180</xm:sqref>
        </x14:dataValidation>
        <x14:dataValidation type="list" showInputMessage="1" showErrorMessage="1" xr:uid="{2B838E99-A9B2-49CA-9D5E-F9A7753030CB}">
          <x14:formula1>
            <xm:f>AnswerOptions!$B$110:$G$110</xm:f>
          </x14:formula1>
          <xm:sqref>C181</xm:sqref>
        </x14:dataValidation>
        <x14:dataValidation type="list" showInputMessage="1" showErrorMessage="1" xr:uid="{09C114FA-EE62-40B3-A611-38E1F7E6191E}">
          <x14:formula1>
            <xm:f>AnswerOptions!$B$111:$E$111</xm:f>
          </x14:formula1>
          <xm:sqref>C182</xm:sqref>
        </x14:dataValidation>
        <x14:dataValidation type="list" showInputMessage="1" showErrorMessage="1" xr:uid="{EB15C358-FE0C-4D81-99FD-64DF54CB0773}">
          <x14:formula1>
            <xm:f>AnswerOptions!$B$112:$D$112</xm:f>
          </x14:formula1>
          <xm:sqref>C183</xm:sqref>
        </x14:dataValidation>
        <x14:dataValidation type="list" showInputMessage="1" showErrorMessage="1" xr:uid="{0379DF66-82DC-4E02-A56A-751291276E68}">
          <x14:formula1>
            <xm:f>AnswerOptions!$B$113:$D$113</xm:f>
          </x14:formula1>
          <xm:sqref>C184</xm:sqref>
        </x14:dataValidation>
        <x14:dataValidation type="list" showInputMessage="1" showErrorMessage="1" xr:uid="{C8AB22C6-C4BF-4F2E-B1E8-88BC796EB066}">
          <x14:formula1>
            <xm:f>AnswerOptions!$B$114:$D$114</xm:f>
          </x14:formula1>
          <xm:sqref>C185</xm:sqref>
        </x14:dataValidation>
        <x14:dataValidation type="list" showInputMessage="1" showErrorMessage="1" xr:uid="{F4859E0C-6176-4C68-ABC0-75A9EE26AFB9}">
          <x14:formula1>
            <xm:f>AnswerOptions!$B$115:$D$115</xm:f>
          </x14:formula1>
          <xm:sqref>C186</xm:sqref>
        </x14:dataValidation>
        <x14:dataValidation type="list" showInputMessage="1" showErrorMessage="1" xr:uid="{C0ACD5C3-D6DA-4184-9165-D75CC7727BBE}">
          <x14:formula1>
            <xm:f>AnswerOptions!$B$116:$D$116</xm:f>
          </x14:formula1>
          <xm:sqref>C187</xm:sqref>
        </x14:dataValidation>
        <x14:dataValidation type="list" showInputMessage="1" showErrorMessage="1" xr:uid="{558D0D9A-944B-4815-9A09-AC66266DA710}">
          <x14:formula1>
            <xm:f>AnswerOptions!$B$117:$D$117</xm:f>
          </x14:formula1>
          <xm:sqref>C188</xm:sqref>
        </x14:dataValidation>
        <x14:dataValidation type="list" showInputMessage="1" showErrorMessage="1" xr:uid="{0FF9F509-A3D4-48FF-A4F1-E0E7E0C1EA6D}">
          <x14:formula1>
            <xm:f>AnswerOptions!$B$118:$D$118</xm:f>
          </x14:formula1>
          <xm:sqref>C189</xm:sqref>
        </x14:dataValidation>
        <x14:dataValidation type="list" showInputMessage="1" showErrorMessage="1" xr:uid="{B8F6AD64-F273-4D1B-B7EE-07FF15E9C6F0}">
          <x14:formula1>
            <xm:f>AnswerOptions!$B$119:$D$119</xm:f>
          </x14:formula1>
          <xm:sqref>C190</xm:sqref>
        </x14:dataValidation>
        <x14:dataValidation type="list" showInputMessage="1" showErrorMessage="1" xr:uid="{D5A39B9D-B4B8-4895-B56D-9BDF81BCE27E}">
          <x14:formula1>
            <xm:f>AnswerOptions!$B$120:$D$120</xm:f>
          </x14:formula1>
          <xm:sqref>C191</xm:sqref>
        </x14:dataValidation>
        <x14:dataValidation type="list" showInputMessage="1" showErrorMessage="1" xr:uid="{98289943-D22B-472D-92E4-B34DF2CF0F3D}">
          <x14:formula1>
            <xm:f>AnswerOptions!$B$121:$D$121</xm:f>
          </x14:formula1>
          <xm:sqref>C192</xm:sqref>
        </x14:dataValidation>
        <x14:dataValidation type="list" showInputMessage="1" showErrorMessage="1" xr:uid="{C59A91B1-2F68-4770-B0D4-BCE6211C8FFA}">
          <x14:formula1>
            <xm:f>AnswerOptions!$B$122:$F$122</xm:f>
          </x14:formula1>
          <xm:sqref>C195</xm:sqref>
        </x14:dataValidation>
        <x14:dataValidation type="list" showInputMessage="1" showErrorMessage="1" xr:uid="{6C4072D9-70A4-4C0E-877D-F556973912A2}">
          <x14:formula1>
            <xm:f>AnswerOptions!$B$123:$D$123</xm:f>
          </x14:formula1>
          <xm:sqref>C196</xm:sqref>
        </x14:dataValidation>
        <x14:dataValidation type="list" showInputMessage="1" showErrorMessage="1" xr:uid="{B9C256A1-7A46-4F7E-BDCC-2699ACF57E9F}">
          <x14:formula1>
            <xm:f>AnswerOptions!$B$124:$D$124</xm:f>
          </x14:formula1>
          <xm:sqref>C197</xm:sqref>
        </x14:dataValidation>
        <x14:dataValidation type="list" showInputMessage="1" showErrorMessage="1" xr:uid="{60B4E042-B889-4C9B-8F97-FE93405D8BEC}">
          <x14:formula1>
            <xm:f>AnswerOptions!$B$125:$D$125</xm:f>
          </x14:formula1>
          <xm:sqref>C198</xm:sqref>
        </x14:dataValidation>
        <x14:dataValidation type="list" showInputMessage="1" showErrorMessage="1" xr:uid="{7F4731BC-5D01-41CE-9E9F-BA8F7830AEBB}">
          <x14:formula1>
            <xm:f>AnswerOptions!$B$126:$E$126</xm:f>
          </x14:formula1>
          <xm:sqref>C199</xm:sqref>
        </x14:dataValidation>
        <x14:dataValidation type="list" showInputMessage="1" showErrorMessage="1" xr:uid="{461239F6-7D0F-4B5A-B990-A5DBCD81835D}">
          <x14:formula1>
            <xm:f>AnswerOptions!$B$127:$H$127</xm:f>
          </x14:formula1>
          <xm:sqref>C200</xm:sqref>
        </x14:dataValidation>
        <x14:dataValidation type="list" showInputMessage="1" showErrorMessage="1" xr:uid="{54767371-575B-4200-A220-758AD017236F}">
          <x14:formula1>
            <xm:f>AnswerOptions!$B$128:$D$128</xm:f>
          </x14:formula1>
          <xm:sqref>C201</xm:sqref>
        </x14:dataValidation>
        <x14:dataValidation type="list" showInputMessage="1" showErrorMessage="1" xr:uid="{C7C5E2CD-0AB4-4A47-80BD-0655CE3FD571}">
          <x14:formula1>
            <xm:f>AnswerOptions!$B$129:$F$129</xm:f>
          </x14:formula1>
          <xm:sqref>C202</xm:sqref>
        </x14:dataValidation>
        <x14:dataValidation type="list" showInputMessage="1" showErrorMessage="1" xr:uid="{D3E4A573-21EB-418F-8BED-21C394A380AB}">
          <x14:formula1>
            <xm:f>AnswerOptions!$B$130:$D$130</xm:f>
          </x14:formula1>
          <xm:sqref>C203</xm:sqref>
        </x14:dataValidation>
        <x14:dataValidation type="list" showInputMessage="1" showErrorMessage="1" xr:uid="{96E9244A-51F5-4357-8455-6A64B3689204}">
          <x14:formula1>
            <xm:f>AnswerOptions!$B$131:$D$131</xm:f>
          </x14:formula1>
          <xm:sqref>C204</xm:sqref>
        </x14:dataValidation>
        <x14:dataValidation type="list" showInputMessage="1" showErrorMessage="1" xr:uid="{FD5C82E7-CB74-455C-B6F1-F117CEF061F2}">
          <x14:formula1>
            <xm:f>AnswerOptions!$B$132:$D$132</xm:f>
          </x14:formula1>
          <xm:sqref>C205</xm:sqref>
        </x14:dataValidation>
        <x14:dataValidation type="list" showInputMessage="1" showErrorMessage="1" xr:uid="{73D423D4-6DE1-418B-87CE-CA28C7A867CB}">
          <x14:formula1>
            <xm:f>AnswerOptions!$B$133:$D$133</xm:f>
          </x14:formula1>
          <xm:sqref>C208</xm:sqref>
        </x14:dataValidation>
        <x14:dataValidation type="list" showInputMessage="1" showErrorMessage="1" xr:uid="{407BE643-B742-4D7E-B28C-6398C54B917E}">
          <x14:formula1>
            <xm:f>AnswerOptions!$B$134:$D$134</xm:f>
          </x14:formula1>
          <xm:sqref>C209</xm:sqref>
        </x14:dataValidation>
        <x14:dataValidation type="list" showInputMessage="1" showErrorMessage="1" xr:uid="{E0A35281-38C0-466A-9AA0-9B8F1EF456AD}">
          <x14:formula1>
            <xm:f>AnswerOptions!$B$135:$D$135</xm:f>
          </x14:formula1>
          <xm:sqref>C210</xm:sqref>
        </x14:dataValidation>
        <x14:dataValidation type="list" showInputMessage="1" showErrorMessage="1" xr:uid="{1971777D-7A4E-473E-8056-0B3E994EB056}">
          <x14:formula1>
            <xm:f>AnswerOptions!$B$137:$D$137</xm:f>
          </x14:formula1>
          <xm:sqref>C212</xm:sqref>
        </x14:dataValidation>
        <x14:dataValidation type="list" showInputMessage="1" showErrorMessage="1" xr:uid="{9321CFCF-3FF1-4DE2-BC06-35C3A3B6077E}">
          <x14:formula1>
            <xm:f>AnswerOptions!$B$138:$D$138</xm:f>
          </x14:formula1>
          <xm:sqref>C213</xm:sqref>
        </x14:dataValidation>
        <x14:dataValidation type="list" showInputMessage="1" showErrorMessage="1" xr:uid="{BA9F06CE-D524-4C6F-9BEC-D037FF56EB67}">
          <x14:formula1>
            <xm:f>AnswerOptions!$B$139:$D$139</xm:f>
          </x14:formula1>
          <xm:sqref>C214</xm:sqref>
        </x14:dataValidation>
        <x14:dataValidation type="list" showInputMessage="1" showErrorMessage="1" xr:uid="{E08FCA40-6B4B-4252-A7BF-A9E9762A95F4}">
          <x14:formula1>
            <xm:f>AnswerOptions!$B$140:$F$140</xm:f>
          </x14:formula1>
          <xm:sqref>C215</xm:sqref>
        </x14:dataValidation>
        <x14:dataValidation type="list" showInputMessage="1" showErrorMessage="1" xr:uid="{D4278AAD-AB9D-4EE9-AB94-AAE4972A1239}">
          <x14:formula1>
            <xm:f>AnswerOptions!$B$141:$D$141</xm:f>
          </x14:formula1>
          <xm:sqref>C216</xm:sqref>
        </x14:dataValidation>
        <x14:dataValidation type="list" showInputMessage="1" showErrorMessage="1" xr:uid="{C9FD1EB9-0923-4C24-ADB5-80BD88B2A4F1}">
          <x14:formula1>
            <xm:f>AnswerOptions!$B$142:$D$142</xm:f>
          </x14:formula1>
          <xm:sqref>C217</xm:sqref>
        </x14:dataValidation>
        <x14:dataValidation type="list" showInputMessage="1" showErrorMessage="1" xr:uid="{4C8F4AE4-652C-45DF-96C6-78864D299297}">
          <x14:formula1>
            <xm:f>AnswerOptions!$B$143:$D$143</xm:f>
          </x14:formula1>
          <xm:sqref>C218</xm:sqref>
        </x14:dataValidation>
        <x14:dataValidation type="list" showInputMessage="1" showErrorMessage="1" xr:uid="{F61399CA-853C-4ED7-8BA4-0A6086DEAD13}">
          <x14:formula1>
            <xm:f>AnswerOptions!$B$144:$D$144</xm:f>
          </x14:formula1>
          <xm:sqref>C223</xm:sqref>
        </x14:dataValidation>
        <x14:dataValidation type="list" showInputMessage="1" showErrorMessage="1" xr:uid="{429F9AEA-673F-4B93-B138-677962CF3197}">
          <x14:formula1>
            <xm:f>AnswerOptions!$B$145:$H$145</xm:f>
          </x14:formula1>
          <xm:sqref>C224</xm:sqref>
        </x14:dataValidation>
        <x14:dataValidation type="list" showInputMessage="1" showErrorMessage="1" xr:uid="{752F6236-BBC9-450D-8897-A235C6678638}">
          <x14:formula1>
            <xm:f>AnswerOptions!$B$146:$F$146</xm:f>
          </x14:formula1>
          <xm:sqref>C225</xm:sqref>
        </x14:dataValidation>
        <x14:dataValidation type="list" showInputMessage="1" showErrorMessage="1" xr:uid="{A2542D15-7655-47EE-A084-A96B420AAD04}">
          <x14:formula1>
            <xm:f>AnswerOptions!$B$147:$G$147</xm:f>
          </x14:formula1>
          <xm:sqref>C226</xm:sqref>
        </x14:dataValidation>
        <x14:dataValidation type="list" showInputMessage="1" showErrorMessage="1" xr:uid="{9B63707E-10E6-42D0-AD4E-5B029799B8AA}">
          <x14:formula1>
            <xm:f>AnswerOptions!$B$148:$E$148</xm:f>
          </x14:formula1>
          <xm:sqref>C227</xm:sqref>
        </x14:dataValidation>
        <x14:dataValidation type="list" showInputMessage="1" showErrorMessage="1" xr:uid="{377B664E-E176-4330-B083-0314C413522E}">
          <x14:formula1>
            <xm:f>AnswerOptions!$B$149:$D$149</xm:f>
          </x14:formula1>
          <xm:sqref>C230</xm:sqref>
        </x14:dataValidation>
        <x14:dataValidation type="list" showInputMessage="1" showErrorMessage="1" xr:uid="{E58320D5-5BF1-4110-B97B-4AE93CF8626F}">
          <x14:formula1>
            <xm:f>AnswerOptions!$B$150:$D$150</xm:f>
          </x14:formula1>
          <xm:sqref>C231</xm:sqref>
        </x14:dataValidation>
        <x14:dataValidation type="list" showInputMessage="1" showErrorMessage="1" xr:uid="{A1213097-273D-45C5-8ADA-0A5853A02E28}">
          <x14:formula1>
            <xm:f>AnswerOptions!$B$151:$D$151</xm:f>
          </x14:formula1>
          <xm:sqref>C232</xm:sqref>
        </x14:dataValidation>
        <x14:dataValidation type="list" showInputMessage="1" showErrorMessage="1" xr:uid="{9B486F18-C524-43E1-A827-AA6ABD835975}">
          <x14:formula1>
            <xm:f>AnswerOptions!$B$152:$E$152</xm:f>
          </x14:formula1>
          <xm:sqref>C233</xm:sqref>
        </x14:dataValidation>
        <x14:dataValidation type="list" showInputMessage="1" showErrorMessage="1" xr:uid="{F5E0461F-344C-4708-BAAC-0EA855DA84CA}">
          <x14:formula1>
            <xm:f>AnswerOptions!$B$153:$F$153</xm:f>
          </x14:formula1>
          <xm:sqref>C234</xm:sqref>
        </x14:dataValidation>
        <x14:dataValidation type="list" showInputMessage="1" showErrorMessage="1" xr:uid="{71DBA35E-FE7A-470B-91FA-2BD4103A69D4}">
          <x14:formula1>
            <xm:f>AnswerOptions!$B$154:$H$154</xm:f>
          </x14:formula1>
          <xm:sqref>C235</xm:sqref>
        </x14:dataValidation>
        <x14:dataValidation type="list" showInputMessage="1" showErrorMessage="1" xr:uid="{5246DB05-3635-47A3-9D1F-3055200DE854}">
          <x14:formula1>
            <xm:f>AnswerOptions!$B$155:$F$155</xm:f>
          </x14:formula1>
          <xm:sqref>C236</xm:sqref>
        </x14:dataValidation>
        <x14:dataValidation type="list" showInputMessage="1" showErrorMessage="1" xr:uid="{A96B3916-D401-40B6-8F50-5C37C290064D}">
          <x14:formula1>
            <xm:f>AnswerOptions!$B$156:$F$156</xm:f>
          </x14:formula1>
          <xm:sqref>C237</xm:sqref>
        </x14:dataValidation>
        <x14:dataValidation type="list" showInputMessage="1" showErrorMessage="1" xr:uid="{7A1B0C99-CD49-4782-8D28-7115FDD84CD3}">
          <x14:formula1>
            <xm:f>AnswerOptions!$B$157:$D$157</xm:f>
          </x14:formula1>
          <xm:sqref>C238</xm:sqref>
        </x14:dataValidation>
        <x14:dataValidation type="list" showInputMessage="1" showErrorMessage="1" xr:uid="{526F308E-4103-46B6-99FA-05641E0F528B}">
          <x14:formula1>
            <xm:f>AnswerOptions!$B$158:$D$158</xm:f>
          </x14:formula1>
          <xm:sqref>C239</xm:sqref>
        </x14:dataValidation>
        <x14:dataValidation type="list" showInputMessage="1" showErrorMessage="1" xr:uid="{AA228664-C2EA-46DA-8668-60B1547FCB9F}">
          <x14:formula1>
            <xm:f>AnswerOptions!$B$159:$D$159</xm:f>
          </x14:formula1>
          <xm:sqref>C240</xm:sqref>
        </x14:dataValidation>
        <x14:dataValidation type="list" showInputMessage="1" showErrorMessage="1" xr:uid="{7CD12113-80AB-4234-9D62-721112EED83F}">
          <x14:formula1>
            <xm:f>AnswerOptions!$B$160:$D$160</xm:f>
          </x14:formula1>
          <xm:sqref>C243</xm:sqref>
        </x14:dataValidation>
        <x14:dataValidation type="list" showInputMessage="1" showErrorMessage="1" xr:uid="{A3698D88-CF22-4AE2-B13F-66C90303311A}">
          <x14:formula1>
            <xm:f>AnswerOptions!$B$161:$I$161</xm:f>
          </x14:formula1>
          <xm:sqref>C244</xm:sqref>
        </x14:dataValidation>
        <x14:dataValidation type="list" showInputMessage="1" showErrorMessage="1" xr:uid="{32A62BD8-DFC7-4E2C-BB07-F1EA0918FDF4}">
          <x14:formula1>
            <xm:f>AnswerOptions!$B$162:$I$162</xm:f>
          </x14:formula1>
          <xm:sqref>C245</xm:sqref>
        </x14:dataValidation>
        <x14:dataValidation type="list" showInputMessage="1" showErrorMessage="1" xr:uid="{69B764B2-2CFC-4426-9C79-489641404E04}">
          <x14:formula1>
            <xm:f>AnswerOptions!$B$163:$I$163</xm:f>
          </x14:formula1>
          <xm:sqref>C246</xm:sqref>
        </x14:dataValidation>
        <x14:dataValidation type="list" showInputMessage="1" showErrorMessage="1" xr:uid="{B416127E-F826-499A-8154-B690703E5F88}">
          <x14:formula1>
            <xm:f>AnswerOptions!$B$164:$D$164</xm:f>
          </x14:formula1>
          <xm:sqref>C247</xm:sqref>
        </x14:dataValidation>
        <x14:dataValidation type="list" showInputMessage="1" showErrorMessage="1" xr:uid="{71E881D0-9CA8-4DDF-AE3B-EF19BFFC35E0}">
          <x14:formula1>
            <xm:f>AnswerOptions!$B$165:$D$165</xm:f>
          </x14:formula1>
          <xm:sqref>C248</xm:sqref>
        </x14:dataValidation>
        <x14:dataValidation type="list" showInputMessage="1" showErrorMessage="1" xr:uid="{2F409A14-FAE6-4022-980A-2B6BB407F441}">
          <x14:formula1>
            <xm:f>AnswerOptions!$B$166:$D$166</xm:f>
          </x14:formula1>
          <xm:sqref>C249</xm:sqref>
        </x14:dataValidation>
        <x14:dataValidation type="list" showInputMessage="1" showErrorMessage="1" xr:uid="{C53CFA26-1AB5-4924-B51A-27DA0B446A45}">
          <x14:formula1>
            <xm:f>AnswerOptions!$B$167:$I$167</xm:f>
          </x14:formula1>
          <xm:sqref>C250</xm:sqref>
        </x14:dataValidation>
        <x14:dataValidation type="list" showInputMessage="1" showErrorMessage="1" xr:uid="{B408F08E-3915-407D-BE58-F2A0A9815FB0}">
          <x14:formula1>
            <xm:f>AnswerOptions!$B$168:$I$168</xm:f>
          </x14:formula1>
          <xm:sqref>C251</xm:sqref>
        </x14:dataValidation>
        <x14:dataValidation type="list" showInputMessage="1" showErrorMessage="1" xr:uid="{F619C0B5-C26A-4BCE-8B46-2D846A6B9B7D}">
          <x14:formula1>
            <xm:f>AnswerOptions!$B$169:$D$169</xm:f>
          </x14:formula1>
          <xm:sqref>C254</xm:sqref>
        </x14:dataValidation>
        <x14:dataValidation type="list" allowBlank="1" showInputMessage="1" showErrorMessage="1" xr:uid="{38B17048-E4B9-4EBC-9F80-B5C6A49A0B34}">
          <x14:formula1>
            <xm:f>AnswerOptions!$B$170:$D$170</xm:f>
          </x14:formula1>
          <xm:sqref>C255</xm:sqref>
        </x14:dataValidation>
        <x14:dataValidation type="list" showInputMessage="1" showErrorMessage="1" xr:uid="{ACE9266A-EF89-4030-A512-369209B0DD5D}">
          <x14:formula1>
            <xm:f>AnswerOptions!$B$171:$H$171</xm:f>
          </x14:formula1>
          <xm:sqref>C256</xm:sqref>
        </x14:dataValidation>
        <x14:dataValidation type="list" showInputMessage="1" showErrorMessage="1" xr:uid="{B14422AE-C2D5-4B0A-8171-40943FFBB318}">
          <x14:formula1>
            <xm:f>AnswerOptions!$B$172:$H$172</xm:f>
          </x14:formula1>
          <xm:sqref>C257</xm:sqref>
        </x14:dataValidation>
        <x14:dataValidation type="list" showInputMessage="1" showErrorMessage="1" xr:uid="{DBCFA832-2A3E-4EB7-8266-F2876ACF5A56}">
          <x14:formula1>
            <xm:f>AnswerOptions!$B$173:$H$173</xm:f>
          </x14:formula1>
          <xm:sqref>C258</xm:sqref>
        </x14:dataValidation>
        <x14:dataValidation type="list" showInputMessage="1" showErrorMessage="1" xr:uid="{9BF3DEF7-CEEB-4BC4-B017-949E0CA5F7E3}">
          <x14:formula1>
            <xm:f>AnswerOptions!$B$174:$H$174</xm:f>
          </x14:formula1>
          <xm:sqref>C259</xm:sqref>
        </x14:dataValidation>
        <x14:dataValidation type="list" showInputMessage="1" showErrorMessage="1" xr:uid="{0AA146F2-E94F-43CD-84A1-4B7DAB703EEC}">
          <x14:formula1>
            <xm:f>AnswerOptions!$B$175:$H$175</xm:f>
          </x14:formula1>
          <xm:sqref>C260</xm:sqref>
        </x14:dataValidation>
        <x14:dataValidation type="list" showInputMessage="1" showErrorMessage="1" xr:uid="{F21C6BC7-1E5F-4098-8203-F248D0A41B7E}">
          <x14:formula1>
            <xm:f>AnswerOptions!$B$176:$D$176</xm:f>
          </x14:formula1>
          <xm:sqref>C261</xm:sqref>
        </x14:dataValidation>
        <x14:dataValidation type="list" showInputMessage="1" showErrorMessage="1" xr:uid="{0A2818E0-8259-4938-9478-0F11D8E03D74}">
          <x14:formula1>
            <xm:f>AnswerOptions!$B$136:$D$136</xm:f>
          </x14:formula1>
          <xm:sqref>C211</xm:sqref>
        </x14:dataValidation>
        <x14:dataValidation type="list" showInputMessage="1" showErrorMessage="1" xr:uid="{D577BF2C-BBF1-4B7B-A525-CDD51EBA9F48}">
          <x14:formula1>
            <xm:f>AnswerOptions!$B$177:$H$177</xm:f>
          </x14:formula1>
          <xm:sqref>C16</xm:sqref>
        </x14:dataValidation>
        <x14:dataValidation type="list" showInputMessage="1" showErrorMessage="1" xr:uid="{E8AE67E7-E105-4B79-8794-116EAA55EB04}">
          <x14:formula1>
            <xm:f>AnswerOptions!$B$178:$E$178</xm:f>
          </x14:formula1>
          <xm:sqref>C19</xm:sqref>
        </x14:dataValidation>
        <x14:dataValidation type="list" showInputMessage="1" showErrorMessage="1" xr:uid="{240CBBDB-90BF-4AA8-B628-552A48C72E19}">
          <x14:formula1>
            <xm:f>AnswerOptions!$B$179:$E$179</xm:f>
          </x14:formula1>
          <xm:sqref>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CEC63-30FF-4AB7-9045-1BD1039CB71C}">
  <dimension ref="B2:I179"/>
  <sheetViews>
    <sheetView zoomScaleNormal="100" workbookViewId="0"/>
  </sheetViews>
  <sheetFormatPr defaultRowHeight="14.5" x14ac:dyDescent="0.35"/>
  <cols>
    <col min="2" max="2" width="21.453125" bestFit="1" customWidth="1"/>
    <col min="3" max="3" width="18.1796875" bestFit="1" customWidth="1"/>
    <col min="4" max="4" width="26.26953125" bestFit="1" customWidth="1"/>
    <col min="5" max="5" width="34.1796875" bestFit="1" customWidth="1"/>
    <col min="6" max="6" width="18.1796875" customWidth="1"/>
    <col min="7" max="8" width="19.1796875" bestFit="1" customWidth="1"/>
    <col min="9" max="9" width="18.81640625" bestFit="1" customWidth="1"/>
    <col min="10" max="10" width="19.1796875" bestFit="1" customWidth="1"/>
    <col min="11" max="12" width="18.1796875" bestFit="1" customWidth="1"/>
    <col min="13" max="14" width="19.1796875" bestFit="1" customWidth="1"/>
    <col min="15" max="15" width="20.1796875" bestFit="1" customWidth="1"/>
    <col min="16" max="16" width="12.1796875" bestFit="1" customWidth="1"/>
    <col min="17" max="17" width="20.1796875" bestFit="1" customWidth="1"/>
    <col min="18" max="18" width="19.81640625" bestFit="1" customWidth="1"/>
    <col min="19" max="19" width="20.1796875" bestFit="1" customWidth="1"/>
    <col min="20" max="20" width="20.1796875" customWidth="1"/>
    <col min="21" max="21" width="22.7265625" customWidth="1"/>
    <col min="22" max="26" width="19.1796875" bestFit="1" customWidth="1"/>
    <col min="27" max="28" width="20.1796875" bestFit="1" customWidth="1"/>
    <col min="29" max="32" width="19.1796875" bestFit="1" customWidth="1"/>
    <col min="33" max="36" width="20.1796875" bestFit="1" customWidth="1"/>
    <col min="37" max="37" width="19.81640625" bestFit="1" customWidth="1"/>
    <col min="38" max="40" width="20.1796875" bestFit="1" customWidth="1"/>
    <col min="41" max="41" width="19.81640625" bestFit="1" customWidth="1"/>
    <col min="42" max="46" width="20.1796875" bestFit="1" customWidth="1"/>
    <col min="47" max="56" width="19.453125" bestFit="1" customWidth="1"/>
    <col min="57" max="57" width="12.54296875" bestFit="1" customWidth="1"/>
    <col min="58" max="58" width="19.453125" bestFit="1" customWidth="1"/>
    <col min="59" max="59" width="12.54296875" bestFit="1" customWidth="1"/>
    <col min="60" max="60" width="20.26953125" bestFit="1" customWidth="1"/>
    <col min="61" max="61" width="20.453125" bestFit="1" customWidth="1"/>
  </cols>
  <sheetData>
    <row r="2" spans="2:8" x14ac:dyDescent="0.35">
      <c r="B2" t="s">
        <v>35</v>
      </c>
      <c r="C2" t="s">
        <v>577</v>
      </c>
      <c r="D2" t="s">
        <v>578</v>
      </c>
      <c r="E2" t="s">
        <v>240</v>
      </c>
    </row>
    <row r="3" spans="2:8" x14ac:dyDescent="0.35">
      <c r="B3" t="s">
        <v>38</v>
      </c>
      <c r="C3" t="s">
        <v>577</v>
      </c>
      <c r="D3" t="s">
        <v>578</v>
      </c>
      <c r="E3" t="s">
        <v>579</v>
      </c>
    </row>
    <row r="4" spans="2:8" x14ac:dyDescent="0.35">
      <c r="B4" t="s">
        <v>41</v>
      </c>
      <c r="C4" t="s">
        <v>577</v>
      </c>
      <c r="D4" t="s">
        <v>578</v>
      </c>
    </row>
    <row r="5" spans="2:8" x14ac:dyDescent="0.35">
      <c r="B5" t="s">
        <v>43</v>
      </c>
      <c r="C5" t="s">
        <v>577</v>
      </c>
      <c r="D5" t="s">
        <v>578</v>
      </c>
      <c r="E5" t="s">
        <v>579</v>
      </c>
    </row>
    <row r="6" spans="2:8" x14ac:dyDescent="0.35">
      <c r="B6" t="s">
        <v>45</v>
      </c>
      <c r="C6" t="s">
        <v>577</v>
      </c>
      <c r="D6" t="s">
        <v>578</v>
      </c>
    </row>
    <row r="7" spans="2:8" x14ac:dyDescent="0.35">
      <c r="B7" t="s">
        <v>48</v>
      </c>
      <c r="C7" t="s">
        <v>577</v>
      </c>
      <c r="D7" t="s">
        <v>578</v>
      </c>
    </row>
    <row r="8" spans="2:8" x14ac:dyDescent="0.35">
      <c r="B8" t="s">
        <v>52</v>
      </c>
      <c r="C8" t="s">
        <v>577</v>
      </c>
      <c r="D8" t="s">
        <v>578</v>
      </c>
    </row>
    <row r="9" spans="2:8" x14ac:dyDescent="0.35">
      <c r="B9" t="s">
        <v>56</v>
      </c>
      <c r="C9" t="s">
        <v>577</v>
      </c>
      <c r="D9" t="s">
        <v>578</v>
      </c>
    </row>
    <row r="10" spans="2:8" x14ac:dyDescent="0.35">
      <c r="B10" t="s">
        <v>60</v>
      </c>
      <c r="C10" t="s">
        <v>577</v>
      </c>
      <c r="D10" t="s">
        <v>578</v>
      </c>
    </row>
    <row r="11" spans="2:8" x14ac:dyDescent="0.35">
      <c r="B11" t="s">
        <v>62</v>
      </c>
      <c r="C11" t="s">
        <v>577</v>
      </c>
      <c r="D11" t="s">
        <v>578</v>
      </c>
    </row>
    <row r="12" spans="2:8" x14ac:dyDescent="0.35">
      <c r="B12" t="s">
        <v>65</v>
      </c>
      <c r="C12" t="s">
        <v>577</v>
      </c>
      <c r="D12" t="s">
        <v>578</v>
      </c>
    </row>
    <row r="13" spans="2:8" x14ac:dyDescent="0.35">
      <c r="B13" t="s">
        <v>69</v>
      </c>
      <c r="C13" t="s">
        <v>577</v>
      </c>
      <c r="D13" t="s">
        <v>578</v>
      </c>
    </row>
    <row r="14" spans="2:8" x14ac:dyDescent="0.35">
      <c r="B14" t="s">
        <v>73</v>
      </c>
      <c r="C14" t="s">
        <v>577</v>
      </c>
      <c r="D14" t="s">
        <v>578</v>
      </c>
    </row>
    <row r="15" spans="2:8" x14ac:dyDescent="0.35">
      <c r="B15" t="s">
        <v>77</v>
      </c>
      <c r="C15" t="s">
        <v>577</v>
      </c>
      <c r="D15" t="s">
        <v>578</v>
      </c>
      <c r="E15" t="s">
        <v>579</v>
      </c>
    </row>
    <row r="16" spans="2:8" x14ac:dyDescent="0.35">
      <c r="B16" t="s">
        <v>91</v>
      </c>
      <c r="C16" t="s">
        <v>16</v>
      </c>
      <c r="D16">
        <v>1</v>
      </c>
      <c r="E16">
        <v>2</v>
      </c>
      <c r="F16">
        <v>3</v>
      </c>
      <c r="G16">
        <v>4</v>
      </c>
      <c r="H16">
        <v>5</v>
      </c>
    </row>
    <row r="17" spans="2:8" x14ac:dyDescent="0.35">
      <c r="B17" t="s">
        <v>99</v>
      </c>
      <c r="C17" t="s">
        <v>580</v>
      </c>
      <c r="D17" t="s">
        <v>581</v>
      </c>
      <c r="E17" t="s">
        <v>578</v>
      </c>
      <c r="F17" t="s">
        <v>579</v>
      </c>
    </row>
    <row r="18" spans="2:8" x14ac:dyDescent="0.35">
      <c r="B18" t="s">
        <v>103</v>
      </c>
      <c r="C18" t="s">
        <v>577</v>
      </c>
      <c r="D18" t="s">
        <v>578</v>
      </c>
      <c r="E18" t="s">
        <v>579</v>
      </c>
    </row>
    <row r="19" spans="2:8" x14ac:dyDescent="0.35">
      <c r="B19" t="s">
        <v>106</v>
      </c>
      <c r="C19" t="s">
        <v>577</v>
      </c>
      <c r="D19" t="s">
        <v>578</v>
      </c>
      <c r="E19" t="s">
        <v>579</v>
      </c>
    </row>
    <row r="20" spans="2:8" x14ac:dyDescent="0.35">
      <c r="B20" t="s">
        <v>91</v>
      </c>
      <c r="C20" t="s">
        <v>16</v>
      </c>
      <c r="D20" t="s">
        <v>577</v>
      </c>
      <c r="E20" t="s">
        <v>578</v>
      </c>
    </row>
    <row r="21" spans="2:8" x14ac:dyDescent="0.35">
      <c r="B21" t="s">
        <v>125</v>
      </c>
      <c r="C21" t="s">
        <v>577</v>
      </c>
      <c r="D21" t="s">
        <v>578</v>
      </c>
      <c r="E21" t="s">
        <v>579</v>
      </c>
    </row>
    <row r="22" spans="2:8" x14ac:dyDescent="0.35">
      <c r="B22" t="s">
        <v>129</v>
      </c>
      <c r="C22" t="s">
        <v>577</v>
      </c>
      <c r="D22" t="s">
        <v>578</v>
      </c>
      <c r="E22" t="s">
        <v>579</v>
      </c>
    </row>
    <row r="23" spans="2:8" x14ac:dyDescent="0.35">
      <c r="B23" t="s">
        <v>131</v>
      </c>
      <c r="C23" t="s">
        <v>582</v>
      </c>
      <c r="D23" t="s">
        <v>583</v>
      </c>
      <c r="E23" t="s">
        <v>584</v>
      </c>
    </row>
    <row r="24" spans="2:8" x14ac:dyDescent="0.35">
      <c r="B24" t="s">
        <v>133</v>
      </c>
      <c r="C24" t="s">
        <v>585</v>
      </c>
      <c r="D24" t="s">
        <v>586</v>
      </c>
      <c r="E24" t="s">
        <v>587</v>
      </c>
      <c r="F24" t="s">
        <v>578</v>
      </c>
      <c r="G24" t="s">
        <v>579</v>
      </c>
    </row>
    <row r="25" spans="2:8" x14ac:dyDescent="0.35">
      <c r="B25" t="s">
        <v>135</v>
      </c>
      <c r="C25" t="s">
        <v>588</v>
      </c>
      <c r="D25" t="s">
        <v>589</v>
      </c>
      <c r="E25" t="s">
        <v>590</v>
      </c>
      <c r="F25" t="s">
        <v>591</v>
      </c>
      <c r="G25" t="s">
        <v>592</v>
      </c>
      <c r="H25" t="s">
        <v>579</v>
      </c>
    </row>
    <row r="26" spans="2:8" x14ac:dyDescent="0.35">
      <c r="B26" t="s">
        <v>138</v>
      </c>
      <c r="C26" t="s">
        <v>577</v>
      </c>
      <c r="D26" t="s">
        <v>578</v>
      </c>
    </row>
    <row r="27" spans="2:8" x14ac:dyDescent="0.35">
      <c r="B27" t="s">
        <v>141</v>
      </c>
      <c r="C27" t="s">
        <v>577</v>
      </c>
      <c r="D27" t="s">
        <v>578</v>
      </c>
    </row>
    <row r="28" spans="2:8" x14ac:dyDescent="0.35">
      <c r="B28" t="s">
        <v>144</v>
      </c>
      <c r="C28" t="s">
        <v>577</v>
      </c>
      <c r="D28" t="s">
        <v>578</v>
      </c>
    </row>
    <row r="29" spans="2:8" x14ac:dyDescent="0.35">
      <c r="B29" t="s">
        <v>146</v>
      </c>
      <c r="C29" t="s">
        <v>577</v>
      </c>
      <c r="D29" t="s">
        <v>578</v>
      </c>
    </row>
    <row r="30" spans="2:8" x14ac:dyDescent="0.35">
      <c r="B30" t="s">
        <v>148</v>
      </c>
      <c r="C30" t="s">
        <v>577</v>
      </c>
      <c r="D30" t="s">
        <v>578</v>
      </c>
    </row>
    <row r="31" spans="2:8" x14ac:dyDescent="0.35">
      <c r="B31" t="s">
        <v>150</v>
      </c>
      <c r="C31" t="s">
        <v>577</v>
      </c>
      <c r="D31" t="s">
        <v>578</v>
      </c>
    </row>
    <row r="32" spans="2:8" x14ac:dyDescent="0.35">
      <c r="B32" t="s">
        <v>154</v>
      </c>
      <c r="C32" t="s">
        <v>577</v>
      </c>
      <c r="D32" t="s">
        <v>578</v>
      </c>
    </row>
    <row r="33" spans="2:8" x14ac:dyDescent="0.35">
      <c r="B33" t="s">
        <v>158</v>
      </c>
      <c r="C33" t="s">
        <v>577</v>
      </c>
      <c r="D33" t="s">
        <v>578</v>
      </c>
      <c r="E33" s="4" t="s">
        <v>593</v>
      </c>
    </row>
    <row r="34" spans="2:8" x14ac:dyDescent="0.35">
      <c r="B34" t="s">
        <v>161</v>
      </c>
      <c r="C34" t="s">
        <v>594</v>
      </c>
      <c r="D34" t="s">
        <v>595</v>
      </c>
      <c r="E34" t="s">
        <v>596</v>
      </c>
    </row>
    <row r="35" spans="2:8" x14ac:dyDescent="0.35">
      <c r="B35" t="s">
        <v>164</v>
      </c>
      <c r="C35" t="s">
        <v>577</v>
      </c>
      <c r="D35" t="s">
        <v>578</v>
      </c>
      <c r="E35" s="4" t="s">
        <v>593</v>
      </c>
    </row>
    <row r="36" spans="2:8" x14ac:dyDescent="0.35">
      <c r="B36" t="s">
        <v>167</v>
      </c>
      <c r="C36" t="s">
        <v>597</v>
      </c>
      <c r="D36" t="s">
        <v>598</v>
      </c>
      <c r="E36" t="s">
        <v>599</v>
      </c>
      <c r="F36" t="s">
        <v>600</v>
      </c>
      <c r="G36" t="s">
        <v>601</v>
      </c>
    </row>
    <row r="37" spans="2:8" x14ac:dyDescent="0.35">
      <c r="B37" t="s">
        <v>170</v>
      </c>
      <c r="C37" t="s">
        <v>602</v>
      </c>
      <c r="D37" t="s">
        <v>603</v>
      </c>
      <c r="E37" t="s">
        <v>604</v>
      </c>
    </row>
    <row r="38" spans="2:8" x14ac:dyDescent="0.35">
      <c r="B38" t="s">
        <v>175</v>
      </c>
      <c r="C38" t="s">
        <v>577</v>
      </c>
      <c r="D38" t="s">
        <v>578</v>
      </c>
    </row>
    <row r="39" spans="2:8" x14ac:dyDescent="0.35">
      <c r="B39" t="s">
        <v>178</v>
      </c>
      <c r="C39" t="s">
        <v>577</v>
      </c>
      <c r="D39" t="s">
        <v>578</v>
      </c>
    </row>
    <row r="40" spans="2:8" x14ac:dyDescent="0.35">
      <c r="B40" t="s">
        <v>182</v>
      </c>
      <c r="C40" t="s">
        <v>577</v>
      </c>
      <c r="D40" t="s">
        <v>578</v>
      </c>
    </row>
    <row r="41" spans="2:8" x14ac:dyDescent="0.35">
      <c r="B41" t="s">
        <v>186</v>
      </c>
      <c r="C41" t="s">
        <v>577</v>
      </c>
      <c r="D41" t="s">
        <v>578</v>
      </c>
    </row>
    <row r="42" spans="2:8" x14ac:dyDescent="0.35">
      <c r="B42" t="s">
        <v>190</v>
      </c>
      <c r="C42" t="s">
        <v>577</v>
      </c>
      <c r="D42" t="s">
        <v>578</v>
      </c>
    </row>
    <row r="43" spans="2:8" x14ac:dyDescent="0.35">
      <c r="B43" t="s">
        <v>194</v>
      </c>
      <c r="C43" t="s">
        <v>577</v>
      </c>
      <c r="D43" t="s">
        <v>578</v>
      </c>
    </row>
    <row r="44" spans="2:8" x14ac:dyDescent="0.35">
      <c r="B44" t="s">
        <v>198</v>
      </c>
      <c r="C44" t="s">
        <v>577</v>
      </c>
      <c r="D44" t="s">
        <v>578</v>
      </c>
    </row>
    <row r="45" spans="2:8" x14ac:dyDescent="0.35">
      <c r="B45" t="s">
        <v>201</v>
      </c>
      <c r="C45" t="s">
        <v>605</v>
      </c>
      <c r="D45" t="s">
        <v>606</v>
      </c>
      <c r="E45" t="s">
        <v>607</v>
      </c>
      <c r="F45" t="s">
        <v>608</v>
      </c>
      <c r="G45" t="s">
        <v>578</v>
      </c>
    </row>
    <row r="46" spans="2:8" x14ac:dyDescent="0.35">
      <c r="B46" t="s">
        <v>204</v>
      </c>
      <c r="C46" t="s">
        <v>609</v>
      </c>
      <c r="D46" t="s">
        <v>610</v>
      </c>
      <c r="E46" t="s">
        <v>611</v>
      </c>
      <c r="F46" t="s">
        <v>612</v>
      </c>
      <c r="G46" t="s">
        <v>613</v>
      </c>
      <c r="H46" t="s">
        <v>593</v>
      </c>
    </row>
    <row r="47" spans="2:8" x14ac:dyDescent="0.35">
      <c r="B47" t="s">
        <v>209</v>
      </c>
      <c r="C47" t="s">
        <v>577</v>
      </c>
      <c r="D47" t="s">
        <v>578</v>
      </c>
    </row>
    <row r="48" spans="2:8" x14ac:dyDescent="0.35">
      <c r="B48" t="s">
        <v>211</v>
      </c>
      <c r="C48" t="s">
        <v>614</v>
      </c>
      <c r="D48" t="s">
        <v>615</v>
      </c>
      <c r="E48" t="s">
        <v>616</v>
      </c>
    </row>
    <row r="49" spans="2:5" x14ac:dyDescent="0.35">
      <c r="B49" t="s">
        <v>214</v>
      </c>
      <c r="C49" t="s">
        <v>577</v>
      </c>
      <c r="D49" t="s">
        <v>578</v>
      </c>
      <c r="E49" t="s">
        <v>593</v>
      </c>
    </row>
    <row r="50" spans="2:5" x14ac:dyDescent="0.35">
      <c r="B50" t="s">
        <v>216</v>
      </c>
      <c r="C50" t="s">
        <v>577</v>
      </c>
      <c r="D50" t="s">
        <v>578</v>
      </c>
      <c r="E50" t="s">
        <v>593</v>
      </c>
    </row>
    <row r="51" spans="2:5" x14ac:dyDescent="0.35">
      <c r="B51" t="s">
        <v>219</v>
      </c>
      <c r="C51" t="s">
        <v>577</v>
      </c>
      <c r="D51" t="s">
        <v>578</v>
      </c>
      <c r="E51" t="s">
        <v>579</v>
      </c>
    </row>
    <row r="52" spans="2:5" x14ac:dyDescent="0.35">
      <c r="B52" t="s">
        <v>221</v>
      </c>
      <c r="C52" t="s">
        <v>577</v>
      </c>
      <c r="D52" t="s">
        <v>578</v>
      </c>
    </row>
    <row r="53" spans="2:5" x14ac:dyDescent="0.35">
      <c r="B53" t="s">
        <v>223</v>
      </c>
      <c r="C53" t="s">
        <v>577</v>
      </c>
      <c r="D53" t="s">
        <v>578</v>
      </c>
    </row>
    <row r="54" spans="2:5" x14ac:dyDescent="0.35">
      <c r="B54" t="s">
        <v>226</v>
      </c>
      <c r="C54" t="s">
        <v>577</v>
      </c>
      <c r="D54" t="s">
        <v>578</v>
      </c>
      <c r="E54" t="s">
        <v>593</v>
      </c>
    </row>
    <row r="55" spans="2:5" x14ac:dyDescent="0.35">
      <c r="B55" t="s">
        <v>228</v>
      </c>
      <c r="C55" t="s">
        <v>577</v>
      </c>
      <c r="D55" t="s">
        <v>578</v>
      </c>
      <c r="E55" t="s">
        <v>593</v>
      </c>
    </row>
    <row r="56" spans="2:5" x14ac:dyDescent="0.35">
      <c r="B56" t="s">
        <v>231</v>
      </c>
      <c r="C56" t="s">
        <v>577</v>
      </c>
      <c r="D56" t="s">
        <v>578</v>
      </c>
      <c r="E56" t="s">
        <v>593</v>
      </c>
    </row>
    <row r="57" spans="2:5" x14ac:dyDescent="0.35">
      <c r="B57" t="s">
        <v>236</v>
      </c>
      <c r="C57" t="s">
        <v>577</v>
      </c>
      <c r="D57" t="s">
        <v>578</v>
      </c>
    </row>
    <row r="58" spans="2:5" x14ac:dyDescent="0.35">
      <c r="B58" t="s">
        <v>242</v>
      </c>
      <c r="C58" t="s">
        <v>577</v>
      </c>
      <c r="D58" t="s">
        <v>578</v>
      </c>
      <c r="E58" t="s">
        <v>593</v>
      </c>
    </row>
    <row r="59" spans="2:5" x14ac:dyDescent="0.35">
      <c r="B59" t="s">
        <v>236</v>
      </c>
      <c r="C59" t="s">
        <v>577</v>
      </c>
      <c r="D59" t="s">
        <v>578</v>
      </c>
    </row>
    <row r="60" spans="2:5" x14ac:dyDescent="0.35">
      <c r="B60" t="s">
        <v>247</v>
      </c>
      <c r="C60" t="s">
        <v>577</v>
      </c>
      <c r="D60" t="s">
        <v>578</v>
      </c>
      <c r="E60" t="s">
        <v>593</v>
      </c>
    </row>
    <row r="61" spans="2:5" x14ac:dyDescent="0.35">
      <c r="B61" t="s">
        <v>250</v>
      </c>
      <c r="C61" t="s">
        <v>577</v>
      </c>
      <c r="D61" t="s">
        <v>578</v>
      </c>
      <c r="E61" t="s">
        <v>593</v>
      </c>
    </row>
    <row r="62" spans="2:5" x14ac:dyDescent="0.35">
      <c r="B62" t="s">
        <v>254</v>
      </c>
      <c r="C62" t="s">
        <v>577</v>
      </c>
      <c r="D62" t="s">
        <v>578</v>
      </c>
      <c r="E62" t="s">
        <v>593</v>
      </c>
    </row>
    <row r="63" spans="2:5" x14ac:dyDescent="0.35">
      <c r="B63" t="s">
        <v>257</v>
      </c>
      <c r="C63" t="s">
        <v>577</v>
      </c>
      <c r="D63" t="s">
        <v>578</v>
      </c>
      <c r="E63" t="s">
        <v>593</v>
      </c>
    </row>
    <row r="64" spans="2:5" x14ac:dyDescent="0.35">
      <c r="B64" t="s">
        <v>259</v>
      </c>
      <c r="C64" t="s">
        <v>577</v>
      </c>
      <c r="D64" t="s">
        <v>578</v>
      </c>
      <c r="E64" t="s">
        <v>593</v>
      </c>
    </row>
    <row r="65" spans="2:5" x14ac:dyDescent="0.35">
      <c r="B65" t="s">
        <v>261</v>
      </c>
      <c r="C65" t="s">
        <v>577</v>
      </c>
      <c r="D65" t="s">
        <v>578</v>
      </c>
      <c r="E65" t="s">
        <v>593</v>
      </c>
    </row>
    <row r="66" spans="2:5" x14ac:dyDescent="0.35">
      <c r="B66" t="s">
        <v>263</v>
      </c>
      <c r="C66" t="s">
        <v>577</v>
      </c>
      <c r="D66" t="s">
        <v>578</v>
      </c>
      <c r="E66" t="s">
        <v>593</v>
      </c>
    </row>
    <row r="67" spans="2:5" x14ac:dyDescent="0.35">
      <c r="B67" t="s">
        <v>266</v>
      </c>
      <c r="C67" t="s">
        <v>577</v>
      </c>
      <c r="D67" t="s">
        <v>578</v>
      </c>
      <c r="E67" t="s">
        <v>593</v>
      </c>
    </row>
    <row r="68" spans="2:5" x14ac:dyDescent="0.35">
      <c r="B68" t="s">
        <v>269</v>
      </c>
      <c r="C68" t="s">
        <v>577</v>
      </c>
      <c r="D68" t="s">
        <v>578</v>
      </c>
      <c r="E68" t="s">
        <v>593</v>
      </c>
    </row>
    <row r="69" spans="2:5" x14ac:dyDescent="0.35">
      <c r="B69" t="s">
        <v>271</v>
      </c>
      <c r="C69" t="s">
        <v>577</v>
      </c>
      <c r="D69" t="s">
        <v>578</v>
      </c>
      <c r="E69" t="s">
        <v>593</v>
      </c>
    </row>
    <row r="70" spans="2:5" x14ac:dyDescent="0.35">
      <c r="B70" t="s">
        <v>274</v>
      </c>
      <c r="C70" t="s">
        <v>577</v>
      </c>
      <c r="D70" t="s">
        <v>578</v>
      </c>
      <c r="E70" t="s">
        <v>593</v>
      </c>
    </row>
    <row r="71" spans="2:5" x14ac:dyDescent="0.35">
      <c r="B71" t="s">
        <v>276</v>
      </c>
      <c r="C71" t="s">
        <v>577</v>
      </c>
      <c r="D71" t="s">
        <v>578</v>
      </c>
      <c r="E71" t="s">
        <v>593</v>
      </c>
    </row>
    <row r="72" spans="2:5" x14ac:dyDescent="0.35">
      <c r="B72" t="s">
        <v>279</v>
      </c>
      <c r="C72" t="s">
        <v>577</v>
      </c>
      <c r="D72" t="s">
        <v>578</v>
      </c>
      <c r="E72" t="s">
        <v>593</v>
      </c>
    </row>
    <row r="73" spans="2:5" x14ac:dyDescent="0.35">
      <c r="B73" t="s">
        <v>282</v>
      </c>
      <c r="C73" t="s">
        <v>577</v>
      </c>
      <c r="D73" t="s">
        <v>578</v>
      </c>
      <c r="E73" t="s">
        <v>593</v>
      </c>
    </row>
    <row r="74" spans="2:5" x14ac:dyDescent="0.35">
      <c r="B74" t="s">
        <v>284</v>
      </c>
      <c r="C74" t="s">
        <v>577</v>
      </c>
      <c r="D74" t="s">
        <v>578</v>
      </c>
      <c r="E74" t="s">
        <v>593</v>
      </c>
    </row>
    <row r="75" spans="2:5" x14ac:dyDescent="0.35">
      <c r="B75" t="s">
        <v>286</v>
      </c>
      <c r="C75" t="s">
        <v>577</v>
      </c>
      <c r="D75" t="s">
        <v>578</v>
      </c>
      <c r="E75" t="s">
        <v>593</v>
      </c>
    </row>
    <row r="76" spans="2:5" x14ac:dyDescent="0.35">
      <c r="B76" t="s">
        <v>288</v>
      </c>
      <c r="C76" t="s">
        <v>577</v>
      </c>
      <c r="D76" t="s">
        <v>578</v>
      </c>
      <c r="E76" t="s">
        <v>593</v>
      </c>
    </row>
    <row r="77" spans="2:5" x14ac:dyDescent="0.35">
      <c r="B77" t="s">
        <v>291</v>
      </c>
      <c r="C77" t="s">
        <v>577</v>
      </c>
      <c r="D77" t="s">
        <v>578</v>
      </c>
      <c r="E77" t="s">
        <v>593</v>
      </c>
    </row>
    <row r="78" spans="2:5" x14ac:dyDescent="0.35">
      <c r="B78" t="s">
        <v>294</v>
      </c>
      <c r="C78" t="s">
        <v>577</v>
      </c>
      <c r="D78" t="s">
        <v>578</v>
      </c>
      <c r="E78" t="s">
        <v>593</v>
      </c>
    </row>
    <row r="79" spans="2:5" x14ac:dyDescent="0.35">
      <c r="B79" t="s">
        <v>296</v>
      </c>
      <c r="C79" t="s">
        <v>577</v>
      </c>
      <c r="D79" t="s">
        <v>578</v>
      </c>
      <c r="E79" t="s">
        <v>593</v>
      </c>
    </row>
    <row r="80" spans="2:5" x14ac:dyDescent="0.35">
      <c r="B80" t="s">
        <v>298</v>
      </c>
      <c r="C80" t="s">
        <v>577</v>
      </c>
      <c r="D80" t="s">
        <v>578</v>
      </c>
      <c r="E80" t="s">
        <v>593</v>
      </c>
    </row>
    <row r="81" spans="2:6" x14ac:dyDescent="0.35">
      <c r="B81" t="s">
        <v>303</v>
      </c>
      <c r="C81" t="s">
        <v>577</v>
      </c>
      <c r="D81" t="s">
        <v>578</v>
      </c>
    </row>
    <row r="82" spans="2:6" x14ac:dyDescent="0.35">
      <c r="B82" t="s">
        <v>305</v>
      </c>
      <c r="C82" t="s">
        <v>577</v>
      </c>
      <c r="D82" t="s">
        <v>578</v>
      </c>
    </row>
    <row r="83" spans="2:6" x14ac:dyDescent="0.35">
      <c r="B83" t="s">
        <v>307</v>
      </c>
      <c r="C83" t="s">
        <v>577</v>
      </c>
      <c r="D83" t="s">
        <v>578</v>
      </c>
    </row>
    <row r="84" spans="2:6" x14ac:dyDescent="0.35">
      <c r="B84" t="s">
        <v>310</v>
      </c>
      <c r="C84" t="s">
        <v>577</v>
      </c>
      <c r="D84" t="s">
        <v>578</v>
      </c>
    </row>
    <row r="85" spans="2:6" x14ac:dyDescent="0.35">
      <c r="B85" t="s">
        <v>313</v>
      </c>
      <c r="C85" t="s">
        <v>577</v>
      </c>
      <c r="D85" t="s">
        <v>578</v>
      </c>
    </row>
    <row r="86" spans="2:6" x14ac:dyDescent="0.35">
      <c r="B86" t="s">
        <v>315</v>
      </c>
      <c r="C86" t="s">
        <v>577</v>
      </c>
      <c r="D86" t="s">
        <v>578</v>
      </c>
    </row>
    <row r="87" spans="2:6" x14ac:dyDescent="0.35">
      <c r="B87" t="s">
        <v>317</v>
      </c>
      <c r="C87" t="s">
        <v>577</v>
      </c>
      <c r="D87" t="s">
        <v>578</v>
      </c>
    </row>
    <row r="88" spans="2:6" x14ac:dyDescent="0.35">
      <c r="B88" t="s">
        <v>319</v>
      </c>
      <c r="C88" t="s">
        <v>577</v>
      </c>
      <c r="D88" t="s">
        <v>578</v>
      </c>
    </row>
    <row r="89" spans="2:6" x14ac:dyDescent="0.35">
      <c r="B89" t="s">
        <v>323</v>
      </c>
      <c r="C89" t="s">
        <v>577</v>
      </c>
      <c r="D89" t="s">
        <v>578</v>
      </c>
    </row>
    <row r="90" spans="2:6" x14ac:dyDescent="0.35">
      <c r="B90" t="s">
        <v>327</v>
      </c>
      <c r="C90" t="s">
        <v>577</v>
      </c>
      <c r="D90" t="s">
        <v>578</v>
      </c>
    </row>
    <row r="91" spans="2:6" x14ac:dyDescent="0.35">
      <c r="B91" t="s">
        <v>331</v>
      </c>
      <c r="C91" t="s">
        <v>577</v>
      </c>
      <c r="D91" t="s">
        <v>578</v>
      </c>
    </row>
    <row r="92" spans="2:6" x14ac:dyDescent="0.35">
      <c r="B92" t="s">
        <v>334</v>
      </c>
      <c r="C92" t="s">
        <v>577</v>
      </c>
      <c r="D92" t="s">
        <v>578</v>
      </c>
    </row>
    <row r="93" spans="2:6" x14ac:dyDescent="0.35">
      <c r="B93" t="s">
        <v>336</v>
      </c>
      <c r="C93" t="s">
        <v>577</v>
      </c>
      <c r="D93" t="s">
        <v>578</v>
      </c>
    </row>
    <row r="94" spans="2:6" x14ac:dyDescent="0.35">
      <c r="B94" t="s">
        <v>339</v>
      </c>
      <c r="C94" t="s">
        <v>577</v>
      </c>
      <c r="D94" t="s">
        <v>578</v>
      </c>
    </row>
    <row r="95" spans="2:6" x14ac:dyDescent="0.35">
      <c r="B95" t="s">
        <v>343</v>
      </c>
      <c r="C95" t="s">
        <v>617</v>
      </c>
      <c r="D95" t="s">
        <v>618</v>
      </c>
      <c r="E95" t="s">
        <v>619</v>
      </c>
      <c r="F95" t="s">
        <v>620</v>
      </c>
    </row>
    <row r="96" spans="2:6" x14ac:dyDescent="0.35">
      <c r="B96" t="s">
        <v>346</v>
      </c>
      <c r="C96" t="s">
        <v>577</v>
      </c>
      <c r="D96" t="s">
        <v>578</v>
      </c>
    </row>
    <row r="97" spans="2:7" x14ac:dyDescent="0.35">
      <c r="B97" t="s">
        <v>350</v>
      </c>
      <c r="C97" t="s">
        <v>577</v>
      </c>
      <c r="D97" t="s">
        <v>578</v>
      </c>
    </row>
    <row r="98" spans="2:7" x14ac:dyDescent="0.35">
      <c r="B98" t="s">
        <v>353</v>
      </c>
      <c r="C98" s="4" t="s">
        <v>597</v>
      </c>
      <c r="D98" s="4" t="s">
        <v>598</v>
      </c>
      <c r="E98" s="4" t="s">
        <v>599</v>
      </c>
      <c r="F98" s="4" t="s">
        <v>600</v>
      </c>
      <c r="G98" s="4" t="s">
        <v>601</v>
      </c>
    </row>
    <row r="99" spans="2:7" x14ac:dyDescent="0.35">
      <c r="B99" t="s">
        <v>355</v>
      </c>
      <c r="C99" t="s">
        <v>577</v>
      </c>
      <c r="D99" t="s">
        <v>578</v>
      </c>
    </row>
    <row r="100" spans="2:7" x14ac:dyDescent="0.35">
      <c r="B100" t="s">
        <v>357</v>
      </c>
      <c r="C100" t="s">
        <v>577</v>
      </c>
      <c r="D100" t="s">
        <v>578</v>
      </c>
    </row>
    <row r="101" spans="2:7" x14ac:dyDescent="0.35">
      <c r="B101" t="s">
        <v>359</v>
      </c>
      <c r="C101" t="s">
        <v>577</v>
      </c>
      <c r="D101" t="s">
        <v>578</v>
      </c>
    </row>
    <row r="102" spans="2:7" x14ac:dyDescent="0.35">
      <c r="B102" t="s">
        <v>361</v>
      </c>
      <c r="C102" t="s">
        <v>577</v>
      </c>
      <c r="D102" t="s">
        <v>578</v>
      </c>
    </row>
    <row r="103" spans="2:7" x14ac:dyDescent="0.35">
      <c r="B103" t="s">
        <v>363</v>
      </c>
      <c r="C103" t="s">
        <v>577</v>
      </c>
      <c r="D103" t="s">
        <v>578</v>
      </c>
    </row>
    <row r="104" spans="2:7" x14ac:dyDescent="0.35">
      <c r="B104" t="s">
        <v>365</v>
      </c>
      <c r="C104" t="s">
        <v>577</v>
      </c>
      <c r="D104" t="s">
        <v>578</v>
      </c>
    </row>
    <row r="105" spans="2:7" x14ac:dyDescent="0.35">
      <c r="B105" t="s">
        <v>367</v>
      </c>
      <c r="C105" t="s">
        <v>577</v>
      </c>
      <c r="D105" t="s">
        <v>578</v>
      </c>
      <c r="E105" t="s">
        <v>579</v>
      </c>
    </row>
    <row r="106" spans="2:7" x14ac:dyDescent="0.35">
      <c r="B106" t="s">
        <v>370</v>
      </c>
      <c r="C106" t="s">
        <v>577</v>
      </c>
      <c r="D106" t="s">
        <v>578</v>
      </c>
    </row>
    <row r="107" spans="2:7" x14ac:dyDescent="0.35">
      <c r="B107" t="s">
        <v>373</v>
      </c>
      <c r="C107" t="s">
        <v>577</v>
      </c>
      <c r="D107" t="s">
        <v>578</v>
      </c>
    </row>
    <row r="108" spans="2:7" x14ac:dyDescent="0.35">
      <c r="B108" t="s">
        <v>376</v>
      </c>
      <c r="C108" t="s">
        <v>577</v>
      </c>
      <c r="D108" t="s">
        <v>578</v>
      </c>
    </row>
    <row r="109" spans="2:7" x14ac:dyDescent="0.35">
      <c r="B109" t="s">
        <v>379</v>
      </c>
      <c r="C109" t="s">
        <v>577</v>
      </c>
      <c r="D109" t="s">
        <v>578</v>
      </c>
    </row>
    <row r="110" spans="2:7" x14ac:dyDescent="0.35">
      <c r="B110" t="s">
        <v>382</v>
      </c>
      <c r="C110" t="s">
        <v>621</v>
      </c>
      <c r="D110" t="s">
        <v>622</v>
      </c>
      <c r="E110" t="s">
        <v>623</v>
      </c>
      <c r="F110" t="s">
        <v>624</v>
      </c>
      <c r="G110" t="s">
        <v>593</v>
      </c>
    </row>
    <row r="111" spans="2:7" x14ac:dyDescent="0.35">
      <c r="B111" t="s">
        <v>385</v>
      </c>
      <c r="C111" s="50" t="s">
        <v>625</v>
      </c>
      <c r="D111" s="50" t="s">
        <v>626</v>
      </c>
      <c r="E111" s="50" t="s">
        <v>578</v>
      </c>
    </row>
    <row r="112" spans="2:7" x14ac:dyDescent="0.35">
      <c r="B112" t="s">
        <v>387</v>
      </c>
      <c r="C112" s="50" t="s">
        <v>627</v>
      </c>
      <c r="D112" s="50" t="s">
        <v>593</v>
      </c>
    </row>
    <row r="113" spans="2:8" x14ac:dyDescent="0.35">
      <c r="B113" t="s">
        <v>390</v>
      </c>
      <c r="C113" s="50" t="s">
        <v>627</v>
      </c>
      <c r="D113" s="50" t="s">
        <v>593</v>
      </c>
    </row>
    <row r="114" spans="2:8" x14ac:dyDescent="0.35">
      <c r="B114" t="s">
        <v>392</v>
      </c>
      <c r="C114" t="s">
        <v>577</v>
      </c>
      <c r="D114" t="s">
        <v>578</v>
      </c>
    </row>
    <row r="115" spans="2:8" x14ac:dyDescent="0.35">
      <c r="B115" t="s">
        <v>394</v>
      </c>
      <c r="C115" t="s">
        <v>577</v>
      </c>
      <c r="D115" t="s">
        <v>578</v>
      </c>
    </row>
    <row r="116" spans="2:8" x14ac:dyDescent="0.35">
      <c r="B116" t="s">
        <v>396</v>
      </c>
      <c r="C116" s="50" t="s">
        <v>627</v>
      </c>
      <c r="D116" s="50" t="s">
        <v>593</v>
      </c>
    </row>
    <row r="117" spans="2:8" x14ac:dyDescent="0.35">
      <c r="B117" t="s">
        <v>398</v>
      </c>
      <c r="C117" s="50" t="s">
        <v>627</v>
      </c>
      <c r="D117" s="50" t="s">
        <v>593</v>
      </c>
    </row>
    <row r="118" spans="2:8" x14ac:dyDescent="0.35">
      <c r="B118" t="s">
        <v>400</v>
      </c>
      <c r="C118" t="s">
        <v>577</v>
      </c>
      <c r="D118" t="s">
        <v>578</v>
      </c>
    </row>
    <row r="119" spans="2:8" x14ac:dyDescent="0.35">
      <c r="B119" t="s">
        <v>402</v>
      </c>
      <c r="C119" t="s">
        <v>577</v>
      </c>
      <c r="D119" t="s">
        <v>578</v>
      </c>
    </row>
    <row r="120" spans="2:8" x14ac:dyDescent="0.35">
      <c r="B120" t="s">
        <v>405</v>
      </c>
      <c r="C120" t="s">
        <v>577</v>
      </c>
      <c r="D120" t="s">
        <v>578</v>
      </c>
    </row>
    <row r="121" spans="2:8" x14ac:dyDescent="0.35">
      <c r="B121" t="s">
        <v>408</v>
      </c>
      <c r="C121" s="50" t="s">
        <v>627</v>
      </c>
      <c r="D121" s="50" t="s">
        <v>593</v>
      </c>
    </row>
    <row r="122" spans="2:8" ht="29" x14ac:dyDescent="0.35">
      <c r="B122" t="s">
        <v>412</v>
      </c>
      <c r="C122" s="50" t="s">
        <v>628</v>
      </c>
      <c r="D122" s="50" t="s">
        <v>629</v>
      </c>
      <c r="E122" s="50" t="s">
        <v>630</v>
      </c>
      <c r="F122" s="50" t="s">
        <v>631</v>
      </c>
    </row>
    <row r="123" spans="2:8" ht="58" x14ac:dyDescent="0.35">
      <c r="B123" t="s">
        <v>416</v>
      </c>
      <c r="C123" s="50" t="s">
        <v>632</v>
      </c>
      <c r="D123" s="50" t="s">
        <v>578</v>
      </c>
    </row>
    <row r="124" spans="2:8" ht="58" x14ac:dyDescent="0.35">
      <c r="B124" t="s">
        <v>419</v>
      </c>
      <c r="C124" s="50" t="s">
        <v>632</v>
      </c>
      <c r="D124" s="50" t="s">
        <v>578</v>
      </c>
    </row>
    <row r="125" spans="2:8" x14ac:dyDescent="0.35">
      <c r="B125" t="s">
        <v>422</v>
      </c>
      <c r="C125" t="s">
        <v>577</v>
      </c>
      <c r="D125" t="s">
        <v>578</v>
      </c>
    </row>
    <row r="126" spans="2:8" x14ac:dyDescent="0.35">
      <c r="B126" t="s">
        <v>425</v>
      </c>
      <c r="C126" t="s">
        <v>577</v>
      </c>
      <c r="D126" t="s">
        <v>578</v>
      </c>
      <c r="E126" t="s">
        <v>579</v>
      </c>
    </row>
    <row r="127" spans="2:8" x14ac:dyDescent="0.35">
      <c r="B127" t="s">
        <v>428</v>
      </c>
      <c r="C127" s="4" t="s">
        <v>597</v>
      </c>
      <c r="D127" s="4" t="s">
        <v>598</v>
      </c>
      <c r="E127" s="4" t="s">
        <v>599</v>
      </c>
      <c r="F127" s="4" t="s">
        <v>600</v>
      </c>
      <c r="G127" s="4" t="s">
        <v>601</v>
      </c>
      <c r="H127" t="s">
        <v>579</v>
      </c>
    </row>
    <row r="128" spans="2:8" x14ac:dyDescent="0.35">
      <c r="B128" t="s">
        <v>431</v>
      </c>
      <c r="C128" t="s">
        <v>577</v>
      </c>
      <c r="D128" t="s">
        <v>578</v>
      </c>
    </row>
    <row r="129" spans="2:6" x14ac:dyDescent="0.35">
      <c r="B129" t="s">
        <v>434</v>
      </c>
      <c r="C129" s="67" t="s">
        <v>633</v>
      </c>
      <c r="D129" s="67" t="s">
        <v>634</v>
      </c>
      <c r="E129" s="67" t="s">
        <v>635</v>
      </c>
      <c r="F129" s="67" t="s">
        <v>636</v>
      </c>
    </row>
    <row r="130" spans="2:6" x14ac:dyDescent="0.35">
      <c r="B130" t="s">
        <v>436</v>
      </c>
      <c r="C130" t="s">
        <v>577</v>
      </c>
      <c r="D130" t="s">
        <v>578</v>
      </c>
    </row>
    <row r="131" spans="2:6" x14ac:dyDescent="0.35">
      <c r="B131" t="s">
        <v>438</v>
      </c>
      <c r="C131" t="s">
        <v>577</v>
      </c>
      <c r="D131" t="s">
        <v>578</v>
      </c>
    </row>
    <row r="132" spans="2:6" x14ac:dyDescent="0.35">
      <c r="B132" t="s">
        <v>440</v>
      </c>
      <c r="C132" t="s">
        <v>577</v>
      </c>
      <c r="D132" t="s">
        <v>578</v>
      </c>
    </row>
    <row r="133" spans="2:6" x14ac:dyDescent="0.35">
      <c r="B133" t="s">
        <v>444</v>
      </c>
      <c r="C133" t="s">
        <v>577</v>
      </c>
      <c r="D133" t="s">
        <v>578</v>
      </c>
    </row>
    <row r="134" spans="2:6" x14ac:dyDescent="0.35">
      <c r="B134" t="s">
        <v>447</v>
      </c>
      <c r="C134" t="s">
        <v>577</v>
      </c>
      <c r="D134" t="s">
        <v>578</v>
      </c>
    </row>
    <row r="135" spans="2:6" x14ac:dyDescent="0.35">
      <c r="B135" t="s">
        <v>449</v>
      </c>
      <c r="C135" t="s">
        <v>577</v>
      </c>
      <c r="D135" t="s">
        <v>578</v>
      </c>
    </row>
    <row r="136" spans="2:6" x14ac:dyDescent="0.35">
      <c r="B136" t="s">
        <v>452</v>
      </c>
      <c r="C136" t="s">
        <v>577</v>
      </c>
      <c r="D136" t="s">
        <v>578</v>
      </c>
    </row>
    <row r="137" spans="2:6" x14ac:dyDescent="0.35">
      <c r="B137" t="s">
        <v>455</v>
      </c>
      <c r="C137" t="s">
        <v>577</v>
      </c>
      <c r="D137" t="s">
        <v>578</v>
      </c>
    </row>
    <row r="138" spans="2:6" x14ac:dyDescent="0.35">
      <c r="B138" t="s">
        <v>457</v>
      </c>
      <c r="C138" t="s">
        <v>577</v>
      </c>
      <c r="D138" t="s">
        <v>578</v>
      </c>
    </row>
    <row r="139" spans="2:6" x14ac:dyDescent="0.35">
      <c r="B139" t="s">
        <v>460</v>
      </c>
      <c r="C139" t="s">
        <v>577</v>
      </c>
      <c r="D139" t="s">
        <v>578</v>
      </c>
    </row>
    <row r="140" spans="2:6" x14ac:dyDescent="0.35">
      <c r="B140" t="s">
        <v>463</v>
      </c>
      <c r="C140" s="50" t="s">
        <v>637</v>
      </c>
      <c r="D140" s="50" t="s">
        <v>638</v>
      </c>
      <c r="E140" s="50" t="s">
        <v>639</v>
      </c>
      <c r="F140" s="50" t="s">
        <v>640</v>
      </c>
    </row>
    <row r="141" spans="2:6" x14ac:dyDescent="0.35">
      <c r="B141" t="s">
        <v>466</v>
      </c>
      <c r="C141" t="s">
        <v>577</v>
      </c>
      <c r="D141" t="s">
        <v>578</v>
      </c>
    </row>
    <row r="142" spans="2:6" x14ac:dyDescent="0.35">
      <c r="B142" t="s">
        <v>469</v>
      </c>
      <c r="C142" t="s">
        <v>577</v>
      </c>
      <c r="D142" t="s">
        <v>578</v>
      </c>
    </row>
    <row r="143" spans="2:6" x14ac:dyDescent="0.35">
      <c r="B143" t="s">
        <v>472</v>
      </c>
      <c r="C143" t="s">
        <v>577</v>
      </c>
      <c r="D143" t="s">
        <v>578</v>
      </c>
    </row>
    <row r="144" spans="2:6" x14ac:dyDescent="0.35">
      <c r="B144" t="s">
        <v>478</v>
      </c>
      <c r="C144" t="s">
        <v>577</v>
      </c>
      <c r="D144" t="s">
        <v>578</v>
      </c>
    </row>
    <row r="145" spans="2:8" x14ac:dyDescent="0.35">
      <c r="B145" t="s">
        <v>481</v>
      </c>
      <c r="C145" s="67" t="s">
        <v>641</v>
      </c>
      <c r="D145" s="64" t="s">
        <v>642</v>
      </c>
      <c r="E145" s="64" t="s">
        <v>643</v>
      </c>
      <c r="F145" s="64" t="s">
        <v>644</v>
      </c>
      <c r="G145" s="64" t="s">
        <v>645</v>
      </c>
      <c r="H145" s="64" t="s">
        <v>646</v>
      </c>
    </row>
    <row r="146" spans="2:8" ht="43.5" x14ac:dyDescent="0.35">
      <c r="B146" t="s">
        <v>483</v>
      </c>
      <c r="C146" s="4" t="s">
        <v>647</v>
      </c>
      <c r="D146" s="4" t="s">
        <v>648</v>
      </c>
      <c r="E146" s="4" t="s">
        <v>649</v>
      </c>
      <c r="F146" s="4" t="s">
        <v>650</v>
      </c>
    </row>
    <row r="147" spans="2:8" x14ac:dyDescent="0.35">
      <c r="B147" t="s">
        <v>485</v>
      </c>
      <c r="C147" s="4" t="s">
        <v>597</v>
      </c>
      <c r="D147" s="4" t="s">
        <v>598</v>
      </c>
      <c r="E147" s="4" t="s">
        <v>599</v>
      </c>
      <c r="F147" s="4" t="s">
        <v>600</v>
      </c>
      <c r="G147" s="4" t="s">
        <v>601</v>
      </c>
    </row>
    <row r="148" spans="2:8" x14ac:dyDescent="0.35">
      <c r="B148" t="s">
        <v>488</v>
      </c>
      <c r="C148" t="s">
        <v>577</v>
      </c>
      <c r="D148" t="s">
        <v>578</v>
      </c>
      <c r="E148" t="s">
        <v>579</v>
      </c>
    </row>
    <row r="149" spans="2:8" x14ac:dyDescent="0.35">
      <c r="B149" t="s">
        <v>493</v>
      </c>
      <c r="C149" t="s">
        <v>577</v>
      </c>
      <c r="D149" t="s">
        <v>578</v>
      </c>
    </row>
    <row r="150" spans="2:8" x14ac:dyDescent="0.35">
      <c r="B150" t="s">
        <v>496</v>
      </c>
      <c r="C150" t="s">
        <v>577</v>
      </c>
      <c r="D150" t="s">
        <v>578</v>
      </c>
    </row>
    <row r="151" spans="2:8" x14ac:dyDescent="0.35">
      <c r="B151" t="s">
        <v>499</v>
      </c>
      <c r="C151" t="s">
        <v>577</v>
      </c>
      <c r="D151" t="s">
        <v>578</v>
      </c>
    </row>
    <row r="152" spans="2:8" x14ac:dyDescent="0.35">
      <c r="B152" t="s">
        <v>502</v>
      </c>
      <c r="C152" t="s">
        <v>577</v>
      </c>
      <c r="D152" t="s">
        <v>578</v>
      </c>
      <c r="E152" t="s">
        <v>579</v>
      </c>
    </row>
    <row r="153" spans="2:8" x14ac:dyDescent="0.35">
      <c r="B153" t="s">
        <v>504</v>
      </c>
      <c r="C153" s="4" t="s">
        <v>651</v>
      </c>
      <c r="D153" s="4" t="s">
        <v>652</v>
      </c>
      <c r="E153" s="4" t="s">
        <v>578</v>
      </c>
      <c r="F153" t="s">
        <v>579</v>
      </c>
    </row>
    <row r="154" spans="2:8" x14ac:dyDescent="0.35">
      <c r="B154" t="s">
        <v>506</v>
      </c>
      <c r="C154" s="64" t="s">
        <v>653</v>
      </c>
      <c r="D154" s="64" t="s">
        <v>654</v>
      </c>
      <c r="E154" s="64" t="s">
        <v>655</v>
      </c>
      <c r="F154" s="64" t="s">
        <v>656</v>
      </c>
      <c r="G154" s="64" t="s">
        <v>657</v>
      </c>
      <c r="H154" s="64" t="s">
        <v>658</v>
      </c>
    </row>
    <row r="155" spans="2:8" ht="29" x14ac:dyDescent="0.35">
      <c r="B155" t="s">
        <v>508</v>
      </c>
      <c r="C155" s="4" t="s">
        <v>659</v>
      </c>
      <c r="D155" s="4" t="s">
        <v>660</v>
      </c>
      <c r="E155" s="4" t="s">
        <v>604</v>
      </c>
      <c r="F155" s="4" t="s">
        <v>593</v>
      </c>
    </row>
    <row r="156" spans="2:8" x14ac:dyDescent="0.35">
      <c r="B156" t="s">
        <v>510</v>
      </c>
      <c r="C156" s="64" t="s">
        <v>661</v>
      </c>
      <c r="D156" s="64" t="s">
        <v>662</v>
      </c>
      <c r="E156" s="64" t="s">
        <v>663</v>
      </c>
      <c r="F156" s="64" t="s">
        <v>593</v>
      </c>
    </row>
    <row r="157" spans="2:8" x14ac:dyDescent="0.35">
      <c r="B157" t="s">
        <v>512</v>
      </c>
      <c r="C157" t="s">
        <v>577</v>
      </c>
      <c r="D157" t="s">
        <v>578</v>
      </c>
    </row>
    <row r="158" spans="2:8" x14ac:dyDescent="0.35">
      <c r="B158" t="s">
        <v>516</v>
      </c>
      <c r="C158" t="s">
        <v>577</v>
      </c>
      <c r="D158" t="s">
        <v>578</v>
      </c>
    </row>
    <row r="159" spans="2:8" x14ac:dyDescent="0.35">
      <c r="B159" t="s">
        <v>520</v>
      </c>
      <c r="C159" t="s">
        <v>577</v>
      </c>
      <c r="D159" t="s">
        <v>578</v>
      </c>
    </row>
    <row r="160" spans="2:8" x14ac:dyDescent="0.35">
      <c r="B160" t="s">
        <v>524</v>
      </c>
      <c r="C160" t="s">
        <v>577</v>
      </c>
      <c r="D160" t="s">
        <v>578</v>
      </c>
    </row>
    <row r="161" spans="2:9" x14ac:dyDescent="0.35">
      <c r="B161" t="s">
        <v>527</v>
      </c>
      <c r="C161" s="64" t="s">
        <v>653</v>
      </c>
      <c r="D161" s="64" t="s">
        <v>654</v>
      </c>
      <c r="E161" s="64" t="s">
        <v>655</v>
      </c>
      <c r="F161" s="64" t="s">
        <v>656</v>
      </c>
      <c r="G161" s="64" t="s">
        <v>657</v>
      </c>
      <c r="H161" s="64" t="s">
        <v>658</v>
      </c>
      <c r="I161" s="4" t="s">
        <v>664</v>
      </c>
    </row>
    <row r="162" spans="2:9" x14ac:dyDescent="0.35">
      <c r="B162" t="s">
        <v>531</v>
      </c>
      <c r="C162" s="64" t="s">
        <v>653</v>
      </c>
      <c r="D162" s="64" t="s">
        <v>654</v>
      </c>
      <c r="E162" s="64" t="s">
        <v>655</v>
      </c>
      <c r="F162" s="64" t="s">
        <v>656</v>
      </c>
      <c r="G162" s="64" t="s">
        <v>657</v>
      </c>
      <c r="H162" s="64" t="s">
        <v>658</v>
      </c>
      <c r="I162" s="4" t="s">
        <v>664</v>
      </c>
    </row>
    <row r="163" spans="2:9" x14ac:dyDescent="0.35">
      <c r="B163" t="s">
        <v>534</v>
      </c>
      <c r="C163" s="64" t="s">
        <v>653</v>
      </c>
      <c r="D163" s="64" t="s">
        <v>654</v>
      </c>
      <c r="E163" s="64" t="s">
        <v>655</v>
      </c>
      <c r="F163" s="64" t="s">
        <v>656</v>
      </c>
      <c r="G163" s="64" t="s">
        <v>657</v>
      </c>
      <c r="H163" s="64" t="s">
        <v>658</v>
      </c>
      <c r="I163" s="4" t="s">
        <v>664</v>
      </c>
    </row>
    <row r="164" spans="2:9" x14ac:dyDescent="0.35">
      <c r="B164" t="s">
        <v>536</v>
      </c>
      <c r="C164" t="s">
        <v>577</v>
      </c>
      <c r="D164" t="s">
        <v>578</v>
      </c>
    </row>
    <row r="165" spans="2:9" x14ac:dyDescent="0.35">
      <c r="B165" t="s">
        <v>539</v>
      </c>
      <c r="C165" t="s">
        <v>577</v>
      </c>
      <c r="D165" t="s">
        <v>578</v>
      </c>
    </row>
    <row r="166" spans="2:9" x14ac:dyDescent="0.35">
      <c r="B166" t="s">
        <v>542</v>
      </c>
      <c r="C166" s="50" t="s">
        <v>627</v>
      </c>
      <c r="D166" s="50" t="s">
        <v>593</v>
      </c>
    </row>
    <row r="167" spans="2:9" x14ac:dyDescent="0.35">
      <c r="B167" t="s">
        <v>545</v>
      </c>
      <c r="C167" s="64" t="s">
        <v>653</v>
      </c>
      <c r="D167" s="64" t="s">
        <v>654</v>
      </c>
      <c r="E167" s="64" t="s">
        <v>655</v>
      </c>
      <c r="F167" s="64" t="s">
        <v>656</v>
      </c>
      <c r="G167" s="64" t="s">
        <v>657</v>
      </c>
      <c r="H167" s="64" t="s">
        <v>658</v>
      </c>
      <c r="I167" s="67" t="s">
        <v>665</v>
      </c>
    </row>
    <row r="168" spans="2:9" x14ac:dyDescent="0.35">
      <c r="B168" t="s">
        <v>549</v>
      </c>
      <c r="C168" s="64" t="s">
        <v>653</v>
      </c>
      <c r="D168" s="64" t="s">
        <v>654</v>
      </c>
      <c r="E168" s="64" t="s">
        <v>655</v>
      </c>
      <c r="F168" s="64" t="s">
        <v>656</v>
      </c>
      <c r="G168" s="64" t="s">
        <v>657</v>
      </c>
      <c r="H168" s="64" t="s">
        <v>658</v>
      </c>
      <c r="I168" s="67" t="s">
        <v>665</v>
      </c>
    </row>
    <row r="169" spans="2:9" x14ac:dyDescent="0.35">
      <c r="B169" t="s">
        <v>553</v>
      </c>
      <c r="C169" t="s">
        <v>577</v>
      </c>
      <c r="D169" t="s">
        <v>578</v>
      </c>
    </row>
    <row r="170" spans="2:9" x14ac:dyDescent="0.35">
      <c r="B170" t="s">
        <v>556</v>
      </c>
      <c r="C170" t="s">
        <v>577</v>
      </c>
      <c r="D170" t="s">
        <v>578</v>
      </c>
    </row>
    <row r="171" spans="2:9" x14ac:dyDescent="0.35">
      <c r="B171" t="s">
        <v>559</v>
      </c>
      <c r="C171" s="64" t="s">
        <v>653</v>
      </c>
      <c r="D171" s="64" t="s">
        <v>654</v>
      </c>
      <c r="E171" s="64" t="s">
        <v>655</v>
      </c>
      <c r="F171" s="64" t="s">
        <v>656</v>
      </c>
      <c r="G171" s="64" t="s">
        <v>657</v>
      </c>
      <c r="H171" s="64" t="s">
        <v>658</v>
      </c>
    </row>
    <row r="172" spans="2:9" x14ac:dyDescent="0.35">
      <c r="B172" t="s">
        <v>562</v>
      </c>
      <c r="C172" s="64" t="s">
        <v>653</v>
      </c>
      <c r="D172" s="64" t="s">
        <v>654</v>
      </c>
      <c r="E172" s="64" t="s">
        <v>655</v>
      </c>
      <c r="F172" s="64" t="s">
        <v>656</v>
      </c>
      <c r="G172" s="64" t="s">
        <v>657</v>
      </c>
      <c r="H172" s="64" t="s">
        <v>658</v>
      </c>
    </row>
    <row r="173" spans="2:9" x14ac:dyDescent="0.35">
      <c r="B173" t="s">
        <v>566</v>
      </c>
      <c r="C173" s="64" t="s">
        <v>653</v>
      </c>
      <c r="D173" s="64" t="s">
        <v>654</v>
      </c>
      <c r="E173" s="64" t="s">
        <v>655</v>
      </c>
      <c r="F173" s="64" t="s">
        <v>656</v>
      </c>
      <c r="G173" s="64" t="s">
        <v>657</v>
      </c>
      <c r="H173" s="64" t="s">
        <v>658</v>
      </c>
    </row>
    <row r="174" spans="2:9" x14ac:dyDescent="0.35">
      <c r="B174" t="s">
        <v>570</v>
      </c>
      <c r="C174" s="64" t="s">
        <v>653</v>
      </c>
      <c r="D174" s="64" t="s">
        <v>654</v>
      </c>
      <c r="E174" s="64" t="s">
        <v>655</v>
      </c>
      <c r="F174" s="64" t="s">
        <v>656</v>
      </c>
      <c r="G174" s="64" t="s">
        <v>657</v>
      </c>
      <c r="H174" s="64" t="s">
        <v>658</v>
      </c>
    </row>
    <row r="175" spans="2:9" x14ac:dyDescent="0.35">
      <c r="B175" t="s">
        <v>574</v>
      </c>
      <c r="C175" s="64" t="s">
        <v>653</v>
      </c>
      <c r="D175" s="64" t="s">
        <v>654</v>
      </c>
      <c r="E175" s="64" t="s">
        <v>655</v>
      </c>
      <c r="F175" s="64" t="s">
        <v>656</v>
      </c>
      <c r="G175" s="64" t="s">
        <v>657</v>
      </c>
      <c r="H175" s="64" t="s">
        <v>658</v>
      </c>
    </row>
    <row r="176" spans="2:9" x14ac:dyDescent="0.35">
      <c r="B176" t="s">
        <v>576</v>
      </c>
      <c r="C176" t="s">
        <v>577</v>
      </c>
      <c r="D176" t="s">
        <v>578</v>
      </c>
    </row>
    <row r="177" spans="2:8" x14ac:dyDescent="0.35">
      <c r="B177" t="s">
        <v>24</v>
      </c>
      <c r="C177" s="50" t="s">
        <v>666</v>
      </c>
      <c r="D177" s="50" t="s">
        <v>667</v>
      </c>
      <c r="E177" s="50" t="s">
        <v>668</v>
      </c>
      <c r="F177" s="50" t="s">
        <v>669</v>
      </c>
      <c r="G177" s="50" t="s">
        <v>670</v>
      </c>
      <c r="H177" s="50" t="s">
        <v>671</v>
      </c>
    </row>
    <row r="178" spans="2:8" x14ac:dyDescent="0.35">
      <c r="B178" t="s">
        <v>28</v>
      </c>
      <c r="C178" s="50" t="s">
        <v>577</v>
      </c>
      <c r="D178" s="50" t="s">
        <v>578</v>
      </c>
      <c r="E178" s="50" t="s">
        <v>593</v>
      </c>
    </row>
    <row r="179" spans="2:8" x14ac:dyDescent="0.35">
      <c r="B179" t="s">
        <v>30</v>
      </c>
      <c r="C179" s="50" t="s">
        <v>577</v>
      </c>
      <c r="D179" s="50" t="s">
        <v>578</v>
      </c>
      <c r="E179" s="50" t="s">
        <v>672</v>
      </c>
    </row>
  </sheetData>
  <phoneticPr fontId="9" type="noConversion"/>
  <dataValidations count="1">
    <dataValidation type="list" allowBlank="1" showInputMessage="1" showErrorMessage="1" sqref="AT2 H46" xr:uid="{3189F33A-37EC-47E0-83A2-D29B8A550417}">
      <formula1>$AJ$1:$AJ$1</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3D898-B5AF-457A-B2F4-A03A4D670C82}">
  <dimension ref="A1:G173"/>
  <sheetViews>
    <sheetView workbookViewId="0">
      <pane ySplit="1" topLeftCell="A2" activePane="bottomLeft" state="frozen"/>
      <selection pane="bottomLeft"/>
    </sheetView>
  </sheetViews>
  <sheetFormatPr defaultRowHeight="14.5" x14ac:dyDescent="0.35"/>
  <cols>
    <col min="1" max="1" width="4.81640625" bestFit="1" customWidth="1"/>
    <col min="2" max="2" width="21.54296875" bestFit="1" customWidth="1"/>
    <col min="7" max="7" width="10" bestFit="1" customWidth="1"/>
  </cols>
  <sheetData>
    <row r="1" spans="1:4" x14ac:dyDescent="0.35">
      <c r="A1" t="s">
        <v>0</v>
      </c>
      <c r="B1" t="s">
        <v>2</v>
      </c>
      <c r="C1" t="s">
        <v>673</v>
      </c>
      <c r="D1" t="s">
        <v>8</v>
      </c>
    </row>
    <row r="2" spans="1:4" x14ac:dyDescent="0.35">
      <c r="A2">
        <f>Questionnaire!A25</f>
        <v>1</v>
      </c>
      <c r="B2" t="str">
        <f>Questionnaire!C25</f>
        <v>Select answer for Q1</v>
      </c>
      <c r="C2">
        <v>30</v>
      </c>
      <c r="D2">
        <f>IF(B2="Yes", C2, IF(B2="Other", C2,0))</f>
        <v>0</v>
      </c>
    </row>
    <row r="3" spans="1:4" x14ac:dyDescent="0.35">
      <c r="A3">
        <f>Questionnaire!A26</f>
        <v>2</v>
      </c>
      <c r="B3" t="str">
        <f>Questionnaire!C26</f>
        <v>Select answer for Q2</v>
      </c>
      <c r="C3">
        <v>30</v>
      </c>
      <c r="D3">
        <f>IF(B3="Yes", C3, IF(B3="Not Applicable", C3,0))</f>
        <v>0</v>
      </c>
    </row>
    <row r="4" spans="1:4" x14ac:dyDescent="0.35">
      <c r="A4">
        <f>Questionnaire!A27</f>
        <v>3</v>
      </c>
      <c r="B4" t="str">
        <f>Questionnaire!C27</f>
        <v>Select answer for Q3</v>
      </c>
      <c r="C4">
        <v>10</v>
      </c>
      <c r="D4">
        <f>IF(B4="Yes", C4, 0)</f>
        <v>0</v>
      </c>
    </row>
    <row r="5" spans="1:4" x14ac:dyDescent="0.35">
      <c r="A5">
        <f>Questionnaire!A28</f>
        <v>4</v>
      </c>
      <c r="B5" t="str">
        <f>Questionnaire!C28</f>
        <v>Select answer for Q4</v>
      </c>
      <c r="C5">
        <v>10</v>
      </c>
      <c r="D5">
        <f>IF(B5="Yes", C5, IF(B5="Not Applicable", C5,0))</f>
        <v>0</v>
      </c>
    </row>
    <row r="6" spans="1:4" x14ac:dyDescent="0.35">
      <c r="A6">
        <f>Questionnaire!A29</f>
        <v>5</v>
      </c>
      <c r="B6" t="str">
        <f>Questionnaire!C29</f>
        <v>Select answer for Q5</v>
      </c>
      <c r="C6">
        <v>25</v>
      </c>
      <c r="D6">
        <f>IF(B6="Yes", C6, 0)</f>
        <v>0</v>
      </c>
    </row>
    <row r="7" spans="1:4" x14ac:dyDescent="0.35">
      <c r="A7" t="str">
        <f>Questionnaire!A30</f>
        <v>6a</v>
      </c>
      <c r="B7" t="str">
        <f>Questionnaire!C30</f>
        <v>Select answer for Q6a</v>
      </c>
      <c r="C7">
        <v>15</v>
      </c>
      <c r="D7">
        <f t="shared" ref="D7:D14" si="0">IF(B7="Yes", C7, 0)</f>
        <v>0</v>
      </c>
    </row>
    <row r="8" spans="1:4" x14ac:dyDescent="0.35">
      <c r="A8" t="str">
        <f>Questionnaire!A31</f>
        <v>6b</v>
      </c>
      <c r="B8" t="str">
        <f>Questionnaire!C31</f>
        <v>Select answer for Q6b</v>
      </c>
      <c r="C8">
        <v>15</v>
      </c>
      <c r="D8">
        <f t="shared" si="0"/>
        <v>0</v>
      </c>
    </row>
    <row r="9" spans="1:4" x14ac:dyDescent="0.35">
      <c r="A9" t="str">
        <f>Questionnaire!A32</f>
        <v>6c</v>
      </c>
      <c r="B9" t="str">
        <f>Questionnaire!C32</f>
        <v>Select answer for Q6c</v>
      </c>
      <c r="C9">
        <v>15</v>
      </c>
      <c r="D9">
        <f t="shared" si="0"/>
        <v>0</v>
      </c>
    </row>
    <row r="10" spans="1:4" x14ac:dyDescent="0.35">
      <c r="A10" t="str">
        <f>Questionnaire!A33</f>
        <v>6d</v>
      </c>
      <c r="B10" t="str">
        <f>Questionnaire!C33</f>
        <v>Select answer for Q6d</v>
      </c>
      <c r="C10">
        <v>10</v>
      </c>
      <c r="D10">
        <f t="shared" si="0"/>
        <v>0</v>
      </c>
    </row>
    <row r="11" spans="1:4" x14ac:dyDescent="0.35">
      <c r="A11">
        <f>Questionnaire!A34</f>
        <v>7</v>
      </c>
      <c r="B11" t="str">
        <f>Questionnaire!C34</f>
        <v>Select answer for Q7</v>
      </c>
      <c r="C11">
        <v>15</v>
      </c>
      <c r="D11">
        <f t="shared" si="0"/>
        <v>0</v>
      </c>
    </row>
    <row r="12" spans="1:4" x14ac:dyDescent="0.35">
      <c r="A12">
        <f>Questionnaire!A35</f>
        <v>8</v>
      </c>
      <c r="B12" t="str">
        <f>Questionnaire!C35</f>
        <v>Select answer for Q8</v>
      </c>
      <c r="C12">
        <v>15</v>
      </c>
      <c r="D12">
        <f t="shared" si="0"/>
        <v>0</v>
      </c>
    </row>
    <row r="13" spans="1:4" x14ac:dyDescent="0.35">
      <c r="A13" t="str">
        <f>Questionnaire!A36</f>
        <v>9a</v>
      </c>
      <c r="B13" t="str">
        <f>Questionnaire!C36</f>
        <v>Select answer for Q9a</v>
      </c>
      <c r="C13">
        <v>15</v>
      </c>
      <c r="D13">
        <f t="shared" si="0"/>
        <v>0</v>
      </c>
    </row>
    <row r="14" spans="1:4" x14ac:dyDescent="0.35">
      <c r="A14" t="str">
        <f>Questionnaire!A37</f>
        <v>9b</v>
      </c>
      <c r="B14" t="str">
        <f>Questionnaire!C37</f>
        <v>Select answer for Q9b</v>
      </c>
      <c r="C14">
        <v>10</v>
      </c>
      <c r="D14">
        <f t="shared" si="0"/>
        <v>0</v>
      </c>
    </row>
    <row r="15" spans="1:4" x14ac:dyDescent="0.35">
      <c r="A15" t="str">
        <f>Questionnaire!A38</f>
        <v>10a</v>
      </c>
      <c r="B15" t="str">
        <f>Questionnaire!C38</f>
        <v>Select answer for Q10a</v>
      </c>
      <c r="C15">
        <v>20</v>
      </c>
      <c r="D15">
        <f>IF(B15="Yes", C15, IF(B15="Not Applicable", C15,0))</f>
        <v>0</v>
      </c>
    </row>
    <row r="16" spans="1:4" x14ac:dyDescent="0.35">
      <c r="A16" t="str">
        <f>Questionnaire!A48</f>
        <v>10b</v>
      </c>
      <c r="B16" t="str">
        <f>Questionnaire!C48</f>
        <v>Select answer for Q10b</v>
      </c>
      <c r="C16">
        <v>10</v>
      </c>
      <c r="D16">
        <f>IF(B16="Yes, regular consultations", C16, IF(B16="Not Applicable", C16, IF(B16="Yes, other measures", C16*0.5,0)))</f>
        <v>0</v>
      </c>
    </row>
    <row r="17" spans="1:4" x14ac:dyDescent="0.35">
      <c r="A17" t="str">
        <f>Questionnaire!A49</f>
        <v>10c</v>
      </c>
      <c r="B17" t="str">
        <f>Questionnaire!C49</f>
        <v>Select answer for Q10c</v>
      </c>
      <c r="C17">
        <v>15</v>
      </c>
      <c r="D17">
        <f>IF(B17="Yes", C17, IF(B17="Not Applicable", C17,0))</f>
        <v>0</v>
      </c>
    </row>
    <row r="18" spans="1:4" x14ac:dyDescent="0.35">
      <c r="A18" t="str">
        <f>Questionnaire!A50</f>
        <v>11a</v>
      </c>
      <c r="B18" t="str">
        <f>Questionnaire!C50</f>
        <v>Select answer for Q11a</v>
      </c>
      <c r="C18">
        <v>15</v>
      </c>
      <c r="D18">
        <f>IF(B18="Yes", C18, IF(B18="Not Applicable", C18,0))</f>
        <v>0</v>
      </c>
    </row>
    <row r="19" spans="1:4" x14ac:dyDescent="0.35">
      <c r="A19" t="str">
        <f>Questionnaire!A58</f>
        <v>11b</v>
      </c>
      <c r="B19" t="str">
        <f>Questionnaire!C58</f>
        <v>Select answer for Q11b</v>
      </c>
      <c r="C19" t="s">
        <v>16</v>
      </c>
      <c r="D19" t="s">
        <v>16</v>
      </c>
    </row>
    <row r="20" spans="1:4" x14ac:dyDescent="0.35">
      <c r="A20">
        <f>Questionnaire!A61</f>
        <v>12</v>
      </c>
      <c r="B20" t="str">
        <f>Questionnaire!C61</f>
        <v>Select answer for Q12</v>
      </c>
      <c r="C20">
        <v>30</v>
      </c>
      <c r="D20">
        <f>IF(B20="Yes", C20, IF(B20="Not Applicable", C20,0))</f>
        <v>0</v>
      </c>
    </row>
    <row r="21" spans="1:4" x14ac:dyDescent="0.35">
      <c r="A21">
        <f>Questionnaire!A62</f>
        <v>13</v>
      </c>
      <c r="B21" t="str">
        <f>Questionnaire!C62</f>
        <v>Select answer for Q13</v>
      </c>
      <c r="C21" t="s">
        <v>16</v>
      </c>
      <c r="D21" t="s">
        <v>16</v>
      </c>
    </row>
    <row r="22" spans="1:4" x14ac:dyDescent="0.35">
      <c r="A22">
        <f>Questionnaire!A63</f>
        <v>14</v>
      </c>
      <c r="B22" t="str">
        <f>Questionnaire!C63</f>
        <v>Select answer for Q14</v>
      </c>
      <c r="C22">
        <v>20</v>
      </c>
      <c r="D22">
        <f>IF(B22="Yes, all initiatives", C22, IF(B22="Not Applicable", C22, IF(B22="Yes, most initiatives", C22*0.75, IF(B22="Yes, some initiatives", C22*0.5,0))))</f>
        <v>0</v>
      </c>
    </row>
    <row r="23" spans="1:4" x14ac:dyDescent="0.35">
      <c r="A23">
        <f>Questionnaire!A64</f>
        <v>15</v>
      </c>
      <c r="B23" t="str">
        <f>Questionnaire!C64</f>
        <v>Select answer for Q15</v>
      </c>
      <c r="C23">
        <v>20</v>
      </c>
      <c r="D23">
        <f>IF(B23="All public bodies", C23, IF(B23="Not Applicable", C23, IF(B23="The majority of public bodies", C23*0.75, IF(B23="Approximately half of the public bodies", C23*0.5, IF(B23="Few public bodies", C23*0.25,0)))))</f>
        <v>0</v>
      </c>
    </row>
    <row r="24" spans="1:4" x14ac:dyDescent="0.35">
      <c r="A24">
        <f>Questionnaire!A65</f>
        <v>16</v>
      </c>
      <c r="B24" t="str">
        <f>Questionnaire!C65</f>
        <v>Select answer for Q16</v>
      </c>
      <c r="C24">
        <v>20</v>
      </c>
      <c r="D24">
        <f t="shared" ref="D24:D28" si="1">IF(B24="Yes", C24, 0)</f>
        <v>0</v>
      </c>
    </row>
    <row r="25" spans="1:4" x14ac:dyDescent="0.35">
      <c r="A25" t="str">
        <f>Questionnaire!A66</f>
        <v>17a</v>
      </c>
      <c r="B25" t="str">
        <f>Questionnaire!C66</f>
        <v>Select answer for Q17a</v>
      </c>
      <c r="C25">
        <v>20</v>
      </c>
      <c r="D25">
        <f t="shared" si="1"/>
        <v>0</v>
      </c>
    </row>
    <row r="26" spans="1:4" x14ac:dyDescent="0.35">
      <c r="A26" t="str">
        <f>Questionnaire!A67</f>
        <v>17b</v>
      </c>
      <c r="B26" t="str">
        <f>Questionnaire!C67</f>
        <v>Select answer for Q17b</v>
      </c>
      <c r="C26">
        <v>20</v>
      </c>
      <c r="D26">
        <f t="shared" si="1"/>
        <v>0</v>
      </c>
    </row>
    <row r="27" spans="1:4" x14ac:dyDescent="0.35">
      <c r="A27">
        <f>Questionnaire!A68</f>
        <v>18</v>
      </c>
      <c r="B27" t="str">
        <f>Questionnaire!C68</f>
        <v>Select answer for Q18</v>
      </c>
      <c r="C27">
        <v>20</v>
      </c>
      <c r="D27">
        <f t="shared" si="1"/>
        <v>0</v>
      </c>
    </row>
    <row r="28" spans="1:4" x14ac:dyDescent="0.35">
      <c r="A28">
        <f>Questionnaire!A69</f>
        <v>19</v>
      </c>
      <c r="B28" t="str">
        <f>Questionnaire!C69</f>
        <v>Select answer for Q19</v>
      </c>
      <c r="C28">
        <v>20</v>
      </c>
      <c r="D28">
        <f t="shared" si="1"/>
        <v>0</v>
      </c>
    </row>
    <row r="29" spans="1:4" x14ac:dyDescent="0.35">
      <c r="A29">
        <f>Questionnaire!A70</f>
        <v>20</v>
      </c>
      <c r="B29" t="str">
        <f>Questionnaire!C70</f>
        <v>Select answer for Q20</v>
      </c>
      <c r="C29">
        <v>20</v>
      </c>
      <c r="D29">
        <f t="shared" ref="D29" si="2">IF(B29="Yes", C29, 0)</f>
        <v>0</v>
      </c>
    </row>
    <row r="30" spans="1:4" x14ac:dyDescent="0.35">
      <c r="A30">
        <f>Questionnaire!A73</f>
        <v>21</v>
      </c>
      <c r="B30" t="str">
        <f>Questionnaire!C73</f>
        <v>Select answer for Q21</v>
      </c>
      <c r="C30">
        <v>20</v>
      </c>
      <c r="D30">
        <f t="shared" ref="D30" si="3">IF(B30="Yes", C30, 0)</f>
        <v>0</v>
      </c>
    </row>
    <row r="31" spans="1:4" x14ac:dyDescent="0.35">
      <c r="A31" t="str">
        <f>Questionnaire!A74</f>
        <v>22a</v>
      </c>
      <c r="B31" t="str">
        <f>Questionnaire!C74</f>
        <v>Select answer for Q22a</v>
      </c>
      <c r="C31">
        <v>15</v>
      </c>
      <c r="D31">
        <f t="shared" ref="D31" si="4">IF(B31="Yes", C31, 0)</f>
        <v>0</v>
      </c>
    </row>
    <row r="32" spans="1:4" x14ac:dyDescent="0.35">
      <c r="A32" t="str">
        <f>Questionnaire!A75</f>
        <v>22b</v>
      </c>
      <c r="B32" t="str">
        <f>Questionnaire!C75</f>
        <v>Select answer for Q22b</v>
      </c>
      <c r="C32" t="s">
        <v>16</v>
      </c>
      <c r="D32" t="s">
        <v>16</v>
      </c>
    </row>
    <row r="33" spans="1:4" x14ac:dyDescent="0.35">
      <c r="A33" t="str">
        <f>Questionnaire!A76</f>
        <v>23a</v>
      </c>
      <c r="B33" t="str">
        <f>Questionnaire!C76</f>
        <v>Select answer for Q23a</v>
      </c>
      <c r="C33">
        <v>15</v>
      </c>
      <c r="D33">
        <f t="shared" ref="D33" si="5">IF(B33="Yes", C33, 0)</f>
        <v>0</v>
      </c>
    </row>
    <row r="34" spans="1:4" x14ac:dyDescent="0.35">
      <c r="A34" t="str">
        <f>Questionnaire!A77</f>
        <v>23b</v>
      </c>
      <c r="B34" t="str">
        <f>Questionnaire!C77</f>
        <v>Select answer for Q23b</v>
      </c>
      <c r="C34">
        <v>15</v>
      </c>
      <c r="D34">
        <f>IF(B34="All datasets", C34, IF(B34="The majority of datasets", C34*0.8, IF(B34="Approximately half of the datasets", C34*2/3, IF(B34="Few datasets", C34*1/3,0))))</f>
        <v>0</v>
      </c>
    </row>
    <row r="35" spans="1:4" x14ac:dyDescent="0.35">
      <c r="A35" t="str">
        <f>Questionnaire!A78</f>
        <v>23c</v>
      </c>
      <c r="B35" t="str">
        <f>Questionnaire!C78</f>
        <v>Select answer for Q23c</v>
      </c>
      <c r="C35">
        <v>10</v>
      </c>
      <c r="D35">
        <f>IF(B35="Increased, or already all datasets", C35, IF(B35="No change", C35*0.5,0))</f>
        <v>0</v>
      </c>
    </row>
    <row r="36" spans="1:4" x14ac:dyDescent="0.35">
      <c r="A36" t="str">
        <f>Questionnaire!A79</f>
        <v>24a</v>
      </c>
      <c r="B36" t="s">
        <v>16</v>
      </c>
      <c r="C36" t="s">
        <v>16</v>
      </c>
      <c r="D36" t="s">
        <v>16</v>
      </c>
    </row>
    <row r="37" spans="1:4" x14ac:dyDescent="0.35">
      <c r="A37" t="str">
        <f>Questionnaire!A80</f>
        <v>24b</v>
      </c>
      <c r="B37" t="str">
        <f>Questionnaire!C80</f>
        <v>Select answer for Q24b</v>
      </c>
      <c r="C37">
        <v>10</v>
      </c>
      <c r="D37">
        <f t="shared" ref="D37:D43" si="6">IF(B37="Yes", C37, 0)</f>
        <v>0</v>
      </c>
    </row>
    <row r="38" spans="1:4" x14ac:dyDescent="0.35">
      <c r="A38" t="str">
        <f>Questionnaire!A81</f>
        <v>25a</v>
      </c>
      <c r="B38" t="str">
        <f>Questionnaire!C81</f>
        <v>Select answer for Q25a</v>
      </c>
      <c r="C38">
        <v>15</v>
      </c>
      <c r="D38">
        <f t="shared" si="6"/>
        <v>0</v>
      </c>
    </row>
    <row r="39" spans="1:4" x14ac:dyDescent="0.35">
      <c r="A39" t="str">
        <f>Questionnaire!A82</f>
        <v>25b</v>
      </c>
      <c r="B39" t="str">
        <f>Questionnaire!C82</f>
        <v>Select answer for Q25b</v>
      </c>
      <c r="C39">
        <v>10</v>
      </c>
      <c r="D39">
        <f t="shared" si="6"/>
        <v>0</v>
      </c>
    </row>
    <row r="40" spans="1:4" x14ac:dyDescent="0.35">
      <c r="A40" t="str">
        <f>Questionnaire!A83</f>
        <v>25c</v>
      </c>
      <c r="B40" t="str">
        <f>Questionnaire!C83</f>
        <v>Select answer for Q25c</v>
      </c>
      <c r="C40">
        <v>10</v>
      </c>
      <c r="D40">
        <f t="shared" si="6"/>
        <v>0</v>
      </c>
    </row>
    <row r="41" spans="1:4" x14ac:dyDescent="0.35">
      <c r="A41" t="str">
        <f>Questionnaire!A84</f>
        <v>25d</v>
      </c>
      <c r="B41" t="str">
        <f>Questionnaire!C84</f>
        <v>Select answer for Q25d</v>
      </c>
      <c r="C41">
        <v>10</v>
      </c>
      <c r="D41">
        <f t="shared" si="6"/>
        <v>0</v>
      </c>
    </row>
    <row r="42" spans="1:4" x14ac:dyDescent="0.35">
      <c r="A42" t="str">
        <f>Questionnaire!A85</f>
        <v>26a</v>
      </c>
      <c r="B42" t="str">
        <f>Questionnaire!C85</f>
        <v>Select answer for Q26a</v>
      </c>
      <c r="C42">
        <v>15</v>
      </c>
      <c r="D42">
        <f t="shared" si="6"/>
        <v>0</v>
      </c>
    </row>
    <row r="43" spans="1:4" x14ac:dyDescent="0.35">
      <c r="A43" t="str">
        <f>Questionnaire!A86</f>
        <v>26b</v>
      </c>
      <c r="B43" t="str">
        <f>Questionnaire!C86</f>
        <v>Select answer for Q26b</v>
      </c>
      <c r="C43">
        <v>10</v>
      </c>
      <c r="D43">
        <f t="shared" si="6"/>
        <v>0</v>
      </c>
    </row>
    <row r="44" spans="1:4" x14ac:dyDescent="0.35">
      <c r="A44" t="str">
        <f>Questionnaire!A87</f>
        <v>27a</v>
      </c>
      <c r="B44" t="str">
        <f>Questionnaire!C87</f>
        <v>Select answer for Q27a</v>
      </c>
      <c r="C44">
        <v>20</v>
      </c>
      <c r="D44">
        <f>IF(B44="Yes, &gt;9", C44, IF(B44="Yes, 6-9", C44*0.75, IF(B44="Yes, 3-5", C44*0.5, IF(B44="Yes, 1-2", C44*0.25,0))))</f>
        <v>0</v>
      </c>
    </row>
    <row r="45" spans="1:4" x14ac:dyDescent="0.35">
      <c r="A45" t="str">
        <f>Questionnaire!A88</f>
        <v>27b</v>
      </c>
      <c r="B45" t="str">
        <f>Questionnaire!C88</f>
        <v>Select answer for Q27b</v>
      </c>
      <c r="C45">
        <v>0</v>
      </c>
      <c r="D45" t="s">
        <v>16</v>
      </c>
    </row>
    <row r="46" spans="1:4" x14ac:dyDescent="0.35">
      <c r="A46">
        <f>Questionnaire!A93</f>
        <v>28</v>
      </c>
      <c r="B46" t="str">
        <f>Questionnaire!C93</f>
        <v>Select answer for Q28</v>
      </c>
      <c r="C46">
        <v>10</v>
      </c>
      <c r="D46">
        <f>IF(B46="Yes", C46, 0)</f>
        <v>0</v>
      </c>
    </row>
    <row r="47" spans="1:4" x14ac:dyDescent="0.35">
      <c r="A47">
        <f>Questionnaire!A94</f>
        <v>29</v>
      </c>
      <c r="B47" t="str">
        <f>Questionnaire!C94</f>
        <v>Select answer for Q29</v>
      </c>
      <c r="C47">
        <v>15</v>
      </c>
      <c r="D47">
        <f>IF(B47="Yes, there is a strong focus", C47, IF(B47="Yes, but the focus is limited", C47*1/3, 0))</f>
        <v>0</v>
      </c>
    </row>
    <row r="48" spans="1:4" x14ac:dyDescent="0.35">
      <c r="A48">
        <f>Questionnaire!A95</f>
        <v>30</v>
      </c>
      <c r="B48" t="str">
        <f>Questionnaire!C95</f>
        <v>Select answer for Q30</v>
      </c>
      <c r="C48">
        <v>20</v>
      </c>
      <c r="D48">
        <f>IF(B48="Yes", C48, 0)</f>
        <v>0</v>
      </c>
    </row>
    <row r="49" spans="1:4" x14ac:dyDescent="0.35">
      <c r="A49">
        <f>Questionnaire!A96</f>
        <v>31</v>
      </c>
      <c r="B49" t="str">
        <f>Questionnaire!C96</f>
        <v>Select answer for Q31</v>
      </c>
      <c r="C49">
        <v>20</v>
      </c>
      <c r="D49">
        <f>IF(B49="Yes", C49, 0)</f>
        <v>0</v>
      </c>
    </row>
    <row r="50" spans="1:4" x14ac:dyDescent="0.35">
      <c r="A50">
        <f>Questionnaire!A97</f>
        <v>32</v>
      </c>
      <c r="B50" t="str">
        <f>Questionnaire!C97</f>
        <v>Select answer for Q32</v>
      </c>
      <c r="C50">
        <v>15</v>
      </c>
      <c r="D50">
        <f>IF(B50="Yes", C50, IF(B50="Not Applicable", C50,0))</f>
        <v>0</v>
      </c>
    </row>
    <row r="51" spans="1:4" x14ac:dyDescent="0.35">
      <c r="A51">
        <f>Questionnaire!A98</f>
        <v>33</v>
      </c>
      <c r="B51" t="str">
        <f>Questionnaire!C98</f>
        <v>Select answer for Q33</v>
      </c>
      <c r="C51">
        <v>20</v>
      </c>
      <c r="D51">
        <f t="shared" ref="D51:D91" si="7">IF(B51="Yes", C51, 0)</f>
        <v>0</v>
      </c>
    </row>
    <row r="52" spans="1:4" x14ac:dyDescent="0.35">
      <c r="A52">
        <f>Questionnaire!A99</f>
        <v>34</v>
      </c>
      <c r="B52" t="str">
        <f>Questionnaire!C99</f>
        <v>Select answer for Q34</v>
      </c>
      <c r="C52">
        <v>30</v>
      </c>
      <c r="D52">
        <f t="shared" si="7"/>
        <v>0</v>
      </c>
    </row>
    <row r="53" spans="1:4" x14ac:dyDescent="0.35">
      <c r="A53">
        <f>Questionnaire!A100</f>
        <v>35</v>
      </c>
      <c r="B53" t="str">
        <f>Questionnaire!C100</f>
        <v>Select answer for Q35</v>
      </c>
      <c r="C53">
        <v>25</v>
      </c>
      <c r="D53">
        <f t="shared" si="7"/>
        <v>0</v>
      </c>
    </row>
    <row r="54" spans="1:4" x14ac:dyDescent="0.35">
      <c r="A54">
        <f>Questionnaire!A101</f>
        <v>36</v>
      </c>
      <c r="B54" t="str">
        <f>Questionnaire!C101</f>
        <v>Select answer for Q36</v>
      </c>
      <c r="C54">
        <v>15</v>
      </c>
      <c r="D54">
        <f t="shared" si="7"/>
        <v>0</v>
      </c>
    </row>
    <row r="55" spans="1:4" x14ac:dyDescent="0.35">
      <c r="A55">
        <f>Questionnaire!A104</f>
        <v>37</v>
      </c>
      <c r="B55" t="str">
        <f>Questionnaire!C104</f>
        <v>Select answer for Q37</v>
      </c>
      <c r="C55">
        <v>40</v>
      </c>
      <c r="D55">
        <f t="shared" si="7"/>
        <v>0</v>
      </c>
    </row>
    <row r="56" spans="1:4" x14ac:dyDescent="0.35">
      <c r="A56">
        <f>Questionnaire!A111</f>
        <v>38</v>
      </c>
      <c r="B56" t="str">
        <f>Questionnaire!C111</f>
        <v>Select answer for Q38</v>
      </c>
      <c r="C56">
        <v>40</v>
      </c>
      <c r="D56">
        <f t="shared" si="7"/>
        <v>0</v>
      </c>
    </row>
    <row r="57" spans="1:4" x14ac:dyDescent="0.35">
      <c r="A57" t="str">
        <f>Questionnaire!A116</f>
        <v>39a</v>
      </c>
      <c r="B57" t="str">
        <f>Questionnaire!C116</f>
        <v>Select answer for Q39a</v>
      </c>
      <c r="C57">
        <v>20</v>
      </c>
      <c r="D57">
        <f t="shared" si="7"/>
        <v>0</v>
      </c>
    </row>
    <row r="58" spans="1:4" x14ac:dyDescent="0.35">
      <c r="A58" t="str">
        <f>Questionnaire!A117</f>
        <v>39b</v>
      </c>
      <c r="B58" t="str">
        <f>Questionnaire!C117</f>
        <v>Select answer for Q39b</v>
      </c>
      <c r="C58">
        <v>10</v>
      </c>
      <c r="D58">
        <f t="shared" si="7"/>
        <v>0</v>
      </c>
    </row>
    <row r="59" spans="1:4" x14ac:dyDescent="0.35">
      <c r="A59">
        <f>Questionnaire!A121</f>
        <v>40</v>
      </c>
      <c r="B59" t="str">
        <f>Questionnaire!C121</f>
        <v>Select answer for Q40</v>
      </c>
      <c r="C59">
        <v>20</v>
      </c>
      <c r="D59">
        <f t="shared" si="7"/>
        <v>0</v>
      </c>
    </row>
    <row r="60" spans="1:4" x14ac:dyDescent="0.35">
      <c r="A60">
        <f>Questionnaire!A122</f>
        <v>41</v>
      </c>
      <c r="B60" t="str">
        <f>Questionnaire!C122</f>
        <v>Select answer for Q41</v>
      </c>
      <c r="C60">
        <v>15</v>
      </c>
      <c r="D60">
        <f t="shared" si="7"/>
        <v>0</v>
      </c>
    </row>
    <row r="61" spans="1:4" x14ac:dyDescent="0.35">
      <c r="A61">
        <f>Questionnaire!A123</f>
        <v>42</v>
      </c>
      <c r="B61" t="str">
        <f>Questionnaire!C123</f>
        <v>Select answer for Q42</v>
      </c>
      <c r="C61">
        <v>15</v>
      </c>
      <c r="D61">
        <f t="shared" si="7"/>
        <v>0</v>
      </c>
    </row>
    <row r="62" spans="1:4" x14ac:dyDescent="0.35">
      <c r="A62">
        <f>Questionnaire!A124</f>
        <v>43</v>
      </c>
      <c r="B62" t="str">
        <f>Questionnaire!C124</f>
        <v>Select answer for Q43</v>
      </c>
      <c r="C62">
        <v>15</v>
      </c>
      <c r="D62">
        <f t="shared" si="7"/>
        <v>0</v>
      </c>
    </row>
    <row r="63" spans="1:4" x14ac:dyDescent="0.35">
      <c r="A63">
        <f>Questionnaire!A125</f>
        <v>44</v>
      </c>
      <c r="B63" t="str">
        <f>Questionnaire!C125</f>
        <v>Select answer for Q44</v>
      </c>
      <c r="C63">
        <v>15</v>
      </c>
      <c r="D63">
        <f t="shared" si="7"/>
        <v>0</v>
      </c>
    </row>
    <row r="64" spans="1:4" x14ac:dyDescent="0.35">
      <c r="A64">
        <f>Questionnaire!A128</f>
        <v>45</v>
      </c>
      <c r="B64" t="str">
        <f>Questionnaire!C128</f>
        <v>Select answer for Q45</v>
      </c>
      <c r="C64">
        <v>20</v>
      </c>
      <c r="D64">
        <f t="shared" si="7"/>
        <v>0</v>
      </c>
    </row>
    <row r="65" spans="1:4" x14ac:dyDescent="0.35">
      <c r="A65">
        <f>Questionnaire!A129</f>
        <v>46</v>
      </c>
      <c r="B65" t="str">
        <f>Questionnaire!C129</f>
        <v>Select answer for Q46</v>
      </c>
      <c r="C65">
        <v>15</v>
      </c>
      <c r="D65">
        <f t="shared" si="7"/>
        <v>0</v>
      </c>
    </row>
    <row r="66" spans="1:4" x14ac:dyDescent="0.35">
      <c r="A66">
        <f>Questionnaire!A130</f>
        <v>47</v>
      </c>
      <c r="B66" t="str">
        <f>Questionnaire!C130</f>
        <v>Select answer for Q47</v>
      </c>
      <c r="C66">
        <v>15</v>
      </c>
      <c r="D66">
        <f t="shared" si="7"/>
        <v>0</v>
      </c>
    </row>
    <row r="67" spans="1:4" x14ac:dyDescent="0.35">
      <c r="A67">
        <f>Questionnaire!A131</f>
        <v>48</v>
      </c>
      <c r="B67" t="str">
        <f>Questionnaire!C131</f>
        <v>Select answer for Q48</v>
      </c>
      <c r="C67">
        <v>15</v>
      </c>
      <c r="D67">
        <f t="shared" si="7"/>
        <v>0</v>
      </c>
    </row>
    <row r="68" spans="1:4" x14ac:dyDescent="0.35">
      <c r="A68">
        <f>Questionnaire!A132</f>
        <v>49</v>
      </c>
      <c r="B68" t="str">
        <f>Questionnaire!C132</f>
        <v>Select answer for Q49</v>
      </c>
      <c r="C68">
        <v>15</v>
      </c>
      <c r="D68">
        <f t="shared" si="7"/>
        <v>0</v>
      </c>
    </row>
    <row r="69" spans="1:4" x14ac:dyDescent="0.35">
      <c r="A69">
        <f>Questionnaire!A135</f>
        <v>50</v>
      </c>
      <c r="B69" t="str">
        <f>Questionnaire!C135</f>
        <v>Select answer for Q50</v>
      </c>
      <c r="C69">
        <v>20</v>
      </c>
      <c r="D69">
        <f t="shared" si="7"/>
        <v>0</v>
      </c>
    </row>
    <row r="70" spans="1:4" x14ac:dyDescent="0.35">
      <c r="A70">
        <f>Questionnaire!A136</f>
        <v>51</v>
      </c>
      <c r="B70" t="str">
        <f>Questionnaire!C136</f>
        <v>Select answer for Q51</v>
      </c>
      <c r="C70">
        <v>15</v>
      </c>
      <c r="D70">
        <f t="shared" si="7"/>
        <v>0</v>
      </c>
    </row>
    <row r="71" spans="1:4" x14ac:dyDescent="0.35">
      <c r="A71">
        <f>Questionnaire!A137</f>
        <v>52</v>
      </c>
      <c r="B71" t="str">
        <f>Questionnaire!C137</f>
        <v>Select answer for Q52</v>
      </c>
      <c r="C71">
        <v>15</v>
      </c>
      <c r="D71">
        <f t="shared" si="7"/>
        <v>0</v>
      </c>
    </row>
    <row r="72" spans="1:4" x14ac:dyDescent="0.35">
      <c r="A72">
        <f>Questionnaire!A138</f>
        <v>53</v>
      </c>
      <c r="B72" t="str">
        <f>Questionnaire!C138</f>
        <v>Select answer for Q53</v>
      </c>
      <c r="C72">
        <v>15</v>
      </c>
      <c r="D72">
        <f t="shared" si="7"/>
        <v>0</v>
      </c>
    </row>
    <row r="73" spans="1:4" x14ac:dyDescent="0.35">
      <c r="A73">
        <f>Questionnaire!A139</f>
        <v>54</v>
      </c>
      <c r="B73" t="str">
        <f>Questionnaire!C139</f>
        <v>Select answer for Q54</v>
      </c>
      <c r="C73">
        <v>15</v>
      </c>
      <c r="D73">
        <f t="shared" si="7"/>
        <v>0</v>
      </c>
    </row>
    <row r="74" spans="1:4" x14ac:dyDescent="0.35">
      <c r="A74">
        <f>Questionnaire!A142</f>
        <v>55</v>
      </c>
      <c r="B74" t="str">
        <f>Questionnaire!C142</f>
        <v>Select answer for Q55</v>
      </c>
      <c r="C74">
        <v>20</v>
      </c>
      <c r="D74">
        <f t="shared" si="7"/>
        <v>0</v>
      </c>
    </row>
    <row r="75" spans="1:4" x14ac:dyDescent="0.35">
      <c r="A75">
        <f>Questionnaire!A143</f>
        <v>56</v>
      </c>
      <c r="B75" t="str">
        <f>Questionnaire!C143</f>
        <v>Select answer for Q56</v>
      </c>
      <c r="C75">
        <v>20</v>
      </c>
      <c r="D75">
        <f t="shared" si="7"/>
        <v>0</v>
      </c>
    </row>
    <row r="76" spans="1:4" x14ac:dyDescent="0.35">
      <c r="A76">
        <f>Questionnaire!A144</f>
        <v>57</v>
      </c>
      <c r="B76" t="str">
        <f>Questionnaire!C144</f>
        <v>Select answer for Q57</v>
      </c>
      <c r="C76">
        <v>20</v>
      </c>
      <c r="D76">
        <f t="shared" si="7"/>
        <v>0</v>
      </c>
    </row>
    <row r="77" spans="1:4" x14ac:dyDescent="0.35">
      <c r="A77">
        <f>Questionnaire!A145</f>
        <v>58</v>
      </c>
      <c r="B77" t="str">
        <f>Questionnaire!C145</f>
        <v>Select answer for Q58</v>
      </c>
      <c r="C77">
        <v>20</v>
      </c>
      <c r="D77">
        <f t="shared" si="7"/>
        <v>0</v>
      </c>
    </row>
    <row r="78" spans="1:4" x14ac:dyDescent="0.35">
      <c r="A78">
        <f>Questionnaire!A150</f>
        <v>59</v>
      </c>
      <c r="B78" t="str">
        <f>Questionnaire!C150</f>
        <v>Select answer for Q59</v>
      </c>
      <c r="C78">
        <v>20</v>
      </c>
      <c r="D78">
        <f t="shared" si="7"/>
        <v>0</v>
      </c>
    </row>
    <row r="79" spans="1:4" x14ac:dyDescent="0.35">
      <c r="A79">
        <f>Questionnaire!A151</f>
        <v>60</v>
      </c>
      <c r="B79" t="str">
        <f>Questionnaire!C151</f>
        <v>Select answer for Q60</v>
      </c>
      <c r="C79">
        <v>10</v>
      </c>
      <c r="D79">
        <f t="shared" si="7"/>
        <v>0</v>
      </c>
    </row>
    <row r="80" spans="1:4" x14ac:dyDescent="0.35">
      <c r="A80">
        <f>Questionnaire!A152</f>
        <v>61</v>
      </c>
      <c r="B80" t="str">
        <f>Questionnaire!C152</f>
        <v>Select answer for Q61</v>
      </c>
      <c r="C80">
        <v>10</v>
      </c>
      <c r="D80">
        <f t="shared" si="7"/>
        <v>0</v>
      </c>
    </row>
    <row r="81" spans="1:7" x14ac:dyDescent="0.35">
      <c r="A81" t="str">
        <f>Questionnaire!A153</f>
        <v>62a</v>
      </c>
      <c r="B81" t="str">
        <f>Questionnaire!C153</f>
        <v>Select answer for Q62a</v>
      </c>
      <c r="C81">
        <v>10</v>
      </c>
      <c r="D81">
        <f t="shared" si="7"/>
        <v>0</v>
      </c>
    </row>
    <row r="82" spans="1:7" x14ac:dyDescent="0.35">
      <c r="A82" t="str">
        <f>Questionnaire!A154</f>
        <v>62b</v>
      </c>
      <c r="B82" t="str">
        <f>Questionnaire!C154</f>
        <v>Select answer for Q62b</v>
      </c>
      <c r="C82">
        <v>10</v>
      </c>
      <c r="D82">
        <f t="shared" si="7"/>
        <v>0</v>
      </c>
    </row>
    <row r="83" spans="1:7" x14ac:dyDescent="0.35">
      <c r="A83">
        <f>Questionnaire!A155</f>
        <v>63</v>
      </c>
      <c r="B83" t="str">
        <f>Questionnaire!C155</f>
        <v>Select answer for Q63</v>
      </c>
      <c r="C83">
        <v>10</v>
      </c>
      <c r="D83">
        <f t="shared" si="7"/>
        <v>0</v>
      </c>
    </row>
    <row r="84" spans="1:7" x14ac:dyDescent="0.35">
      <c r="A84">
        <f>Questionnaire!A156</f>
        <v>64</v>
      </c>
      <c r="B84" t="str">
        <f>Questionnaire!C156</f>
        <v>Select answer for Q64</v>
      </c>
      <c r="C84">
        <v>10</v>
      </c>
      <c r="D84">
        <f t="shared" si="7"/>
        <v>0</v>
      </c>
    </row>
    <row r="85" spans="1:7" x14ac:dyDescent="0.35">
      <c r="A85">
        <f>Questionnaire!A157</f>
        <v>65</v>
      </c>
      <c r="B85" t="str">
        <f>Questionnaire!C157</f>
        <v>Select answer for Q65</v>
      </c>
      <c r="C85">
        <v>10</v>
      </c>
      <c r="D85">
        <f t="shared" si="7"/>
        <v>0</v>
      </c>
    </row>
    <row r="86" spans="1:7" x14ac:dyDescent="0.35">
      <c r="A86" t="str">
        <f>Questionnaire!A158</f>
        <v>66a</v>
      </c>
      <c r="B86" t="str">
        <f>Questionnaire!C158</f>
        <v>Select answer for Q66a</v>
      </c>
      <c r="C86">
        <v>10</v>
      </c>
      <c r="D86">
        <f t="shared" si="7"/>
        <v>0</v>
      </c>
    </row>
    <row r="87" spans="1:7" x14ac:dyDescent="0.35">
      <c r="A87" t="str">
        <f>Questionnaire!A159</f>
        <v>66b</v>
      </c>
      <c r="B87" t="str">
        <f>Questionnaire!C159</f>
        <v>Select answer for Q66b</v>
      </c>
      <c r="C87">
        <v>10</v>
      </c>
      <c r="D87">
        <f t="shared" si="7"/>
        <v>0</v>
      </c>
    </row>
    <row r="88" spans="1:7" x14ac:dyDescent="0.35">
      <c r="A88" t="str">
        <f>Questionnaire!A160</f>
        <v>66c</v>
      </c>
      <c r="B88" t="str">
        <f>Questionnaire!C160</f>
        <v>Select answer for Q66c</v>
      </c>
      <c r="C88">
        <v>10</v>
      </c>
      <c r="D88">
        <f t="shared" si="7"/>
        <v>0</v>
      </c>
    </row>
    <row r="89" spans="1:7" x14ac:dyDescent="0.35">
      <c r="A89">
        <f>Questionnaire!A161</f>
        <v>67</v>
      </c>
      <c r="B89" t="str">
        <f>Questionnaire!C161</f>
        <v>Select answer for Q67</v>
      </c>
      <c r="C89">
        <v>10</v>
      </c>
      <c r="D89">
        <f t="shared" si="7"/>
        <v>0</v>
      </c>
    </row>
    <row r="90" spans="1:7" x14ac:dyDescent="0.35">
      <c r="A90">
        <f>Questionnaire!A162</f>
        <v>68</v>
      </c>
      <c r="B90" t="str">
        <f>Questionnaire!C162</f>
        <v>Select answer for Q68</v>
      </c>
      <c r="C90">
        <v>10</v>
      </c>
      <c r="D90">
        <f t="shared" si="7"/>
        <v>0</v>
      </c>
    </row>
    <row r="91" spans="1:7" x14ac:dyDescent="0.35">
      <c r="A91" t="str">
        <f>Questionnaire!A163</f>
        <v>69a</v>
      </c>
      <c r="B91" t="str">
        <f>Questionnaire!C163</f>
        <v>Select answer for Q69a</v>
      </c>
      <c r="C91">
        <v>10</v>
      </c>
      <c r="D91">
        <f t="shared" si="7"/>
        <v>0</v>
      </c>
    </row>
    <row r="92" spans="1:7" x14ac:dyDescent="0.35">
      <c r="A92" t="str">
        <f>Questionnaire!A164</f>
        <v>69b</v>
      </c>
      <c r="B92" t="str">
        <f>Questionnaire!C164</f>
        <v>Select answer for Q69b</v>
      </c>
      <c r="C92" t="s">
        <v>16</v>
      </c>
      <c r="D92" t="s">
        <v>16</v>
      </c>
    </row>
    <row r="93" spans="1:7" x14ac:dyDescent="0.35">
      <c r="A93" t="str">
        <f>Questionnaire!A165</f>
        <v>69c</v>
      </c>
      <c r="B93" t="str">
        <f>Questionnaire!C165</f>
        <v>Select answer for Q69c</v>
      </c>
      <c r="C93">
        <v>10</v>
      </c>
      <c r="D93">
        <f>IF(B93="Yes", C93, 0)</f>
        <v>0</v>
      </c>
    </row>
    <row r="94" spans="1:7" x14ac:dyDescent="0.35">
      <c r="A94" t="str">
        <f>Questionnaire!A166</f>
        <v>70a</v>
      </c>
      <c r="B94" t="str">
        <f>Questionnaire!C166</f>
        <v>Select answer for Q70a</v>
      </c>
      <c r="C94">
        <v>10</v>
      </c>
      <c r="D94">
        <f>IF(B94="Yes", C94, 0)</f>
        <v>0</v>
      </c>
      <c r="G94" s="66"/>
    </row>
    <row r="95" spans="1:7" x14ac:dyDescent="0.35">
      <c r="A95" t="str">
        <f>Questionnaire!A167</f>
        <v>70b</v>
      </c>
      <c r="B95" t="str">
        <f>Questionnaire!C167</f>
        <v>Select answer for Q70b</v>
      </c>
      <c r="C95">
        <v>15</v>
      </c>
      <c r="D95">
        <f>IF(B95="All datasets", C95, IF(B95="The majority of datasets", C95*0.8, IF(B95="Approximately half of the datasets", C95*8/15, IF(B95="Few datasets", C95*4/15,0))))</f>
        <v>0</v>
      </c>
    </row>
    <row r="96" spans="1:7" x14ac:dyDescent="0.35">
      <c r="A96">
        <f>Questionnaire!A168</f>
        <v>71</v>
      </c>
      <c r="B96" t="str">
        <f>Questionnaire!C168</f>
        <v>Select answer for Q71</v>
      </c>
      <c r="C96">
        <v>10</v>
      </c>
      <c r="D96">
        <f t="shared" ref="D96:D101" si="8">IF(B96="Yes", C96, 0)</f>
        <v>0</v>
      </c>
    </row>
    <row r="97" spans="1:4" x14ac:dyDescent="0.35">
      <c r="A97">
        <f>Questionnaire!A169</f>
        <v>72</v>
      </c>
      <c r="B97" t="str">
        <f>Questionnaire!C169</f>
        <v>Select answer for Q72</v>
      </c>
      <c r="C97">
        <v>10</v>
      </c>
      <c r="D97">
        <f t="shared" si="8"/>
        <v>0</v>
      </c>
    </row>
    <row r="98" spans="1:4" x14ac:dyDescent="0.35">
      <c r="A98">
        <f>Questionnaire!A170</f>
        <v>73</v>
      </c>
      <c r="B98" t="str">
        <f>Questionnaire!C170</f>
        <v>Select answer for Q73</v>
      </c>
      <c r="C98">
        <v>10</v>
      </c>
      <c r="D98">
        <f t="shared" si="8"/>
        <v>0</v>
      </c>
    </row>
    <row r="99" spans="1:4" x14ac:dyDescent="0.35">
      <c r="A99">
        <f>Questionnaire!A171</f>
        <v>74</v>
      </c>
      <c r="B99" t="str">
        <f>Questionnaire!C171</f>
        <v>Select answer for Q74</v>
      </c>
      <c r="C99">
        <v>10</v>
      </c>
      <c r="D99">
        <f t="shared" si="8"/>
        <v>0</v>
      </c>
    </row>
    <row r="100" spans="1:4" x14ac:dyDescent="0.35">
      <c r="A100">
        <f>Questionnaire!A172</f>
        <v>75</v>
      </c>
      <c r="B100" t="str">
        <f>Questionnaire!C172</f>
        <v>Select answer for Q75</v>
      </c>
      <c r="C100">
        <v>10</v>
      </c>
      <c r="D100">
        <f t="shared" si="8"/>
        <v>0</v>
      </c>
    </row>
    <row r="101" spans="1:4" x14ac:dyDescent="0.35">
      <c r="A101">
        <f>Questionnaire!A173</f>
        <v>76</v>
      </c>
      <c r="B101" t="str">
        <f>Questionnaire!C173</f>
        <v>Select answer for Q76</v>
      </c>
      <c r="C101">
        <v>10</v>
      </c>
      <c r="D101">
        <f t="shared" si="8"/>
        <v>0</v>
      </c>
    </row>
    <row r="102" spans="1:4" x14ac:dyDescent="0.35">
      <c r="A102">
        <f>Questionnaire!A174</f>
        <v>77</v>
      </c>
      <c r="B102" t="str">
        <f>Questionnaire!C174</f>
        <v>Select answer for Q77</v>
      </c>
      <c r="C102">
        <v>20</v>
      </c>
      <c r="D102">
        <f>IF(B102="Yes", C102, IF(B102="Not Applicable", C102,0))</f>
        <v>0</v>
      </c>
    </row>
    <row r="103" spans="1:4" x14ac:dyDescent="0.35">
      <c r="A103">
        <f>Questionnaire!A177</f>
        <v>78</v>
      </c>
      <c r="B103" t="str">
        <f>Questionnaire!C177</f>
        <v>Select answer for Q78</v>
      </c>
      <c r="C103">
        <v>10</v>
      </c>
      <c r="D103">
        <f>IF(B103="Yes", C103, 0)</f>
        <v>0</v>
      </c>
    </row>
    <row r="104" spans="1:4" x14ac:dyDescent="0.35">
      <c r="A104">
        <f>Questionnaire!A178</f>
        <v>79</v>
      </c>
      <c r="B104" t="str">
        <f>Questionnaire!C178</f>
        <v>Select answer for Q79</v>
      </c>
      <c r="C104">
        <v>15</v>
      </c>
      <c r="D104">
        <f>IF(B104="Yes", C104, 0)</f>
        <v>0</v>
      </c>
    </row>
    <row r="105" spans="1:4" x14ac:dyDescent="0.35">
      <c r="A105" t="str">
        <f>Questionnaire!A179</f>
        <v>80a</v>
      </c>
      <c r="B105" t="str">
        <f>Questionnaire!C179</f>
        <v>Select answer for Q80a</v>
      </c>
      <c r="C105">
        <v>10</v>
      </c>
      <c r="D105">
        <f>IF(B105="Yes", C105, 0)</f>
        <v>0</v>
      </c>
    </row>
    <row r="106" spans="1:4" x14ac:dyDescent="0.35">
      <c r="A106" t="str">
        <f>Questionnaire!A180</f>
        <v>80b</v>
      </c>
      <c r="B106" t="str">
        <f>Questionnaire!C180</f>
        <v>Select answer for Q80b</v>
      </c>
      <c r="C106">
        <v>10</v>
      </c>
      <c r="D106">
        <f>IF(B106="Yes", C106, 0)</f>
        <v>0</v>
      </c>
    </row>
    <row r="107" spans="1:4" x14ac:dyDescent="0.35">
      <c r="A107" t="str">
        <f>Questionnaire!A181</f>
        <v>81a</v>
      </c>
      <c r="B107" t="str">
        <f>Questionnaire!C181</f>
        <v>Select answer for Q81a</v>
      </c>
      <c r="C107">
        <v>10</v>
      </c>
      <c r="D107">
        <f>IF(B107="Mostly businesses", C107, IF(B107="Mostly public sector", C107,  IF(B107="Mostly citizens", C107, IF(B107="A bit of everything, no clear dominant group", C107, 0))))</f>
        <v>0</v>
      </c>
    </row>
    <row r="108" spans="1:4" x14ac:dyDescent="0.35">
      <c r="A108" t="str">
        <f>Questionnaire!A182</f>
        <v>81b</v>
      </c>
      <c r="B108" t="str">
        <f>Questionnaire!C182</f>
        <v>Select answer for Q81b</v>
      </c>
      <c r="C108">
        <v>10</v>
      </c>
      <c r="D108">
        <f>IF(B108="Yes, entirely", C108, IF(B108="Yes, but only partially", C108*0.5, 0))</f>
        <v>0</v>
      </c>
    </row>
    <row r="109" spans="1:4" x14ac:dyDescent="0.35">
      <c r="A109">
        <f>Questionnaire!A183</f>
        <v>82</v>
      </c>
      <c r="B109" t="str">
        <f>Questionnaire!C183</f>
        <v>Select answer for Q82</v>
      </c>
      <c r="C109">
        <v>10</v>
      </c>
      <c r="D109">
        <f>IF(B109="See answer box", C109, 0)</f>
        <v>0</v>
      </c>
    </row>
    <row r="110" spans="1:4" x14ac:dyDescent="0.35">
      <c r="A110">
        <f>Questionnaire!A184</f>
        <v>83</v>
      </c>
      <c r="B110" t="str">
        <f>Questionnaire!C184</f>
        <v>Select answer for Q83</v>
      </c>
      <c r="C110" t="s">
        <v>16</v>
      </c>
      <c r="D110" t="s">
        <v>16</v>
      </c>
    </row>
    <row r="111" spans="1:4" x14ac:dyDescent="0.35">
      <c r="A111">
        <f>Questionnaire!A185</f>
        <v>84</v>
      </c>
      <c r="B111" t="str">
        <f>Questionnaire!C185</f>
        <v>Select answer for Q84</v>
      </c>
      <c r="C111">
        <v>10</v>
      </c>
      <c r="D111">
        <f>IF(B111="Yes", C111, 0)</f>
        <v>0</v>
      </c>
    </row>
    <row r="112" spans="1:4" x14ac:dyDescent="0.35">
      <c r="A112">
        <f>Questionnaire!A186</f>
        <v>85</v>
      </c>
      <c r="B112" t="str">
        <f>Questionnaire!C186</f>
        <v>Select answer for Q85</v>
      </c>
      <c r="C112">
        <v>10</v>
      </c>
      <c r="D112">
        <f>IF(B112="Yes", C112, 0)</f>
        <v>0</v>
      </c>
    </row>
    <row r="113" spans="1:4" x14ac:dyDescent="0.35">
      <c r="A113">
        <f>Questionnaire!A187</f>
        <v>86</v>
      </c>
      <c r="B113" t="str">
        <f>Questionnaire!C187</f>
        <v>Select answer for Q86</v>
      </c>
      <c r="C113">
        <v>10</v>
      </c>
      <c r="D113">
        <f>IF(B113="See answer box", C113, 0)</f>
        <v>0</v>
      </c>
    </row>
    <row r="114" spans="1:4" x14ac:dyDescent="0.35">
      <c r="A114">
        <f>Questionnaire!A188</f>
        <v>87</v>
      </c>
      <c r="B114" t="str">
        <f>Questionnaire!C188</f>
        <v>Select answer for Q87</v>
      </c>
      <c r="C114">
        <v>10</v>
      </c>
      <c r="D114">
        <f>IF(B114="See answer box", C114, 0)</f>
        <v>0</v>
      </c>
    </row>
    <row r="115" spans="1:4" x14ac:dyDescent="0.35">
      <c r="A115">
        <f>Questionnaire!A189</f>
        <v>88</v>
      </c>
      <c r="B115" t="str">
        <f>Questionnaire!C189</f>
        <v>Select answer for Q88</v>
      </c>
      <c r="C115">
        <v>10</v>
      </c>
      <c r="D115">
        <f>IF(B115="Yes", C115, 0)</f>
        <v>0</v>
      </c>
    </row>
    <row r="116" spans="1:4" x14ac:dyDescent="0.35">
      <c r="A116">
        <f>Questionnaire!A190</f>
        <v>89</v>
      </c>
      <c r="B116" t="str">
        <f>Questionnaire!C190</f>
        <v>Select answer for Q89</v>
      </c>
      <c r="C116">
        <v>10</v>
      </c>
      <c r="D116">
        <f>IF(B116="Yes", C116, 0)</f>
        <v>0</v>
      </c>
    </row>
    <row r="117" spans="1:4" x14ac:dyDescent="0.35">
      <c r="A117" t="str">
        <f>Questionnaire!A191</f>
        <v>90a</v>
      </c>
      <c r="B117" t="str">
        <f>Questionnaire!C191</f>
        <v>Select answer for Q90a</v>
      </c>
      <c r="C117">
        <v>10</v>
      </c>
      <c r="D117">
        <f>IF(B117="Yes", C117, 0)</f>
        <v>0</v>
      </c>
    </row>
    <row r="118" spans="1:4" x14ac:dyDescent="0.35">
      <c r="A118" t="str">
        <f>Questionnaire!A192</f>
        <v>90b</v>
      </c>
      <c r="B118" t="str">
        <f>Questionnaire!C192</f>
        <v>Select answer for Q90b</v>
      </c>
      <c r="C118" t="s">
        <v>16</v>
      </c>
      <c r="D118" t="s">
        <v>16</v>
      </c>
    </row>
    <row r="119" spans="1:4" x14ac:dyDescent="0.35">
      <c r="A119">
        <f>Questionnaire!A195</f>
        <v>91</v>
      </c>
      <c r="B119" t="str">
        <f>Questionnaire!C195</f>
        <v>Select answer for Q91</v>
      </c>
      <c r="C119">
        <v>15</v>
      </c>
      <c r="D119">
        <f>IF(B119="All public sector data providers", C119, IF(B119="The majority of public sector data providers", C119*0.8, IF(B119="Approximately half of the public sector data providers", C119*8/15, 0)))</f>
        <v>0</v>
      </c>
    </row>
    <row r="120" spans="1:4" x14ac:dyDescent="0.35">
      <c r="A120" t="str">
        <f>Questionnaire!A196</f>
        <v>92a</v>
      </c>
      <c r="B120" t="str">
        <f>Questionnaire!C196</f>
        <v>Select answer for Q92a</v>
      </c>
      <c r="C120">
        <v>10</v>
      </c>
      <c r="D120">
        <f>IF(B120="Yes, or all public sector data providers already publish data", C120, 0)</f>
        <v>0</v>
      </c>
    </row>
    <row r="121" spans="1:4" x14ac:dyDescent="0.35">
      <c r="A121" t="str">
        <f>Questionnaire!A197</f>
        <v>92b</v>
      </c>
      <c r="B121" t="str">
        <f>Questionnaire!C197</f>
        <v>Select answer for Q92b</v>
      </c>
      <c r="C121">
        <v>10</v>
      </c>
      <c r="D121">
        <f>IF(B121="Yes, or all public sector data providers already publish data", C121, 0)</f>
        <v>0</v>
      </c>
    </row>
    <row r="122" spans="1:4" x14ac:dyDescent="0.35">
      <c r="A122" t="str">
        <f>Questionnaire!A198</f>
        <v>93a</v>
      </c>
      <c r="B122" t="str">
        <f>Questionnaire!C198</f>
        <v>Select answer for Q93a</v>
      </c>
      <c r="C122" t="s">
        <v>16</v>
      </c>
      <c r="D122" t="s">
        <v>16</v>
      </c>
    </row>
    <row r="123" spans="1:4" x14ac:dyDescent="0.35">
      <c r="A123" t="str">
        <f>Questionnaire!A199</f>
        <v>93b</v>
      </c>
      <c r="B123" t="str">
        <f>Questionnaire!C199</f>
        <v>Select answer for Q93b</v>
      </c>
      <c r="C123">
        <v>10</v>
      </c>
      <c r="D123">
        <f>IF(B123="Yes", C123, IF(B123="Not Applicable", C123,0))</f>
        <v>0</v>
      </c>
    </row>
    <row r="124" spans="1:4" x14ac:dyDescent="0.35">
      <c r="A124" t="str">
        <f>Questionnaire!A200</f>
        <v>93c</v>
      </c>
      <c r="B124" t="str">
        <f>Questionnaire!C200</f>
        <v>Select answer for Q93c</v>
      </c>
      <c r="C124">
        <v>15</v>
      </c>
      <c r="D124">
        <f>IF(B124="All datasets",C124,IF(B124="The majority of datasets",C124*0.8,IF(B124="Approximately half of the datasets",C124*8/15,IF(B124="Few datasets",C124*4/15,IF(B124="Not Applicable",C124,0)))))</f>
        <v>0</v>
      </c>
    </row>
    <row r="125" spans="1:4" x14ac:dyDescent="0.35">
      <c r="A125" t="str">
        <f>Questionnaire!A201</f>
        <v>94a</v>
      </c>
      <c r="B125" t="str">
        <f>Questionnaire!C201</f>
        <v>Select answer for Q94a</v>
      </c>
      <c r="C125">
        <v>10</v>
      </c>
      <c r="D125">
        <f>IF(B125="Yes", C125, 0)</f>
        <v>0</v>
      </c>
    </row>
    <row r="126" spans="1:4" x14ac:dyDescent="0.35">
      <c r="A126" t="str">
        <f>Questionnaire!A202</f>
        <v>94b</v>
      </c>
      <c r="B126" t="str">
        <f>Questionnaire!C202</f>
        <v>Select answer for Q94b</v>
      </c>
      <c r="C126" t="s">
        <v>16</v>
      </c>
      <c r="D126" t="s">
        <v>16</v>
      </c>
    </row>
    <row r="127" spans="1:4" x14ac:dyDescent="0.35">
      <c r="A127">
        <f>Questionnaire!A203</f>
        <v>95</v>
      </c>
      <c r="B127" t="str">
        <f>Questionnaire!C203</f>
        <v>Select answer for Q95</v>
      </c>
      <c r="C127">
        <v>10</v>
      </c>
      <c r="D127">
        <f t="shared" ref="D127:D136" si="9">IF(B127="Yes", C127, 0)</f>
        <v>0</v>
      </c>
    </row>
    <row r="128" spans="1:4" x14ac:dyDescent="0.35">
      <c r="A128">
        <f>Questionnaire!A204</f>
        <v>96</v>
      </c>
      <c r="B128" t="str">
        <f>Questionnaire!C204</f>
        <v>Select answer for Q96</v>
      </c>
      <c r="C128">
        <v>10</v>
      </c>
      <c r="D128">
        <f t="shared" si="9"/>
        <v>0</v>
      </c>
    </row>
    <row r="129" spans="1:4" x14ac:dyDescent="0.35">
      <c r="A129">
        <f>Questionnaire!A205</f>
        <v>97</v>
      </c>
      <c r="B129" t="str">
        <f>Questionnaire!C205</f>
        <v>Select answer for Q97</v>
      </c>
      <c r="C129">
        <v>10</v>
      </c>
      <c r="D129">
        <f t="shared" si="9"/>
        <v>0</v>
      </c>
    </row>
    <row r="130" spans="1:4" x14ac:dyDescent="0.35">
      <c r="A130">
        <f>Questionnaire!A208</f>
        <v>98</v>
      </c>
      <c r="B130" t="str">
        <f>Questionnaire!C208</f>
        <v>Select answer for Q98</v>
      </c>
      <c r="C130">
        <v>30</v>
      </c>
      <c r="D130">
        <f t="shared" si="9"/>
        <v>0</v>
      </c>
    </row>
    <row r="131" spans="1:4" x14ac:dyDescent="0.35">
      <c r="A131">
        <f>Questionnaire!A209</f>
        <v>99</v>
      </c>
      <c r="B131" t="str">
        <f>Questionnaire!C209</f>
        <v>Select answer for Q99</v>
      </c>
      <c r="C131">
        <v>10</v>
      </c>
      <c r="D131">
        <f t="shared" si="9"/>
        <v>0</v>
      </c>
    </row>
    <row r="132" spans="1:4" x14ac:dyDescent="0.35">
      <c r="A132">
        <f>Questionnaire!A210</f>
        <v>100</v>
      </c>
      <c r="B132" t="str">
        <f>Questionnaire!C210</f>
        <v>Select answer for Q100</v>
      </c>
      <c r="C132">
        <v>10</v>
      </c>
      <c r="D132">
        <f t="shared" si="9"/>
        <v>0</v>
      </c>
    </row>
    <row r="133" spans="1:4" x14ac:dyDescent="0.35">
      <c r="A133">
        <f>Questionnaire!A211</f>
        <v>101</v>
      </c>
      <c r="B133" t="str">
        <f>Questionnaire!C211</f>
        <v>Select answer for Q101</v>
      </c>
      <c r="C133">
        <v>15</v>
      </c>
      <c r="D133">
        <f t="shared" si="9"/>
        <v>0</v>
      </c>
    </row>
    <row r="134" spans="1:4" x14ac:dyDescent="0.35">
      <c r="A134">
        <f>Questionnaire!A212</f>
        <v>102</v>
      </c>
      <c r="B134" t="str">
        <f>Questionnaire!C212</f>
        <v>Select answer for Q102</v>
      </c>
      <c r="C134">
        <v>10</v>
      </c>
      <c r="D134">
        <f t="shared" si="9"/>
        <v>0</v>
      </c>
    </row>
    <row r="135" spans="1:4" x14ac:dyDescent="0.35">
      <c r="A135">
        <f>Questionnaire!A213</f>
        <v>103</v>
      </c>
      <c r="B135" t="str">
        <f>Questionnaire!C213</f>
        <v>Select answer for Q103</v>
      </c>
      <c r="C135">
        <v>10</v>
      </c>
      <c r="D135">
        <f t="shared" si="9"/>
        <v>0</v>
      </c>
    </row>
    <row r="136" spans="1:4" x14ac:dyDescent="0.35">
      <c r="A136" t="str">
        <f>Questionnaire!A214</f>
        <v>104a</v>
      </c>
      <c r="B136" t="str">
        <f>Questionnaire!C214</f>
        <v>Select answer for Q104a</v>
      </c>
      <c r="C136">
        <v>15</v>
      </c>
      <c r="D136">
        <f t="shared" si="9"/>
        <v>0</v>
      </c>
    </row>
    <row r="137" spans="1:4" x14ac:dyDescent="0.35">
      <c r="A137" t="str">
        <f>Questionnaire!A215</f>
        <v>104b</v>
      </c>
      <c r="B137" t="str">
        <f>Questionnaire!C215</f>
        <v>Select answer for Q104b</v>
      </c>
      <c r="C137" t="s">
        <v>16</v>
      </c>
      <c r="D137" t="s">
        <v>16</v>
      </c>
    </row>
    <row r="138" spans="1:4" x14ac:dyDescent="0.35">
      <c r="A138" t="str">
        <f>Questionnaire!A216</f>
        <v>104c</v>
      </c>
      <c r="B138" t="str">
        <f>Questionnaire!C216</f>
        <v>Select answer for Q104c</v>
      </c>
      <c r="C138">
        <v>10</v>
      </c>
      <c r="D138">
        <f>IF(B138="Yes", C138, 0)</f>
        <v>0</v>
      </c>
    </row>
    <row r="139" spans="1:4" x14ac:dyDescent="0.35">
      <c r="A139" t="str">
        <f>Questionnaire!A217</f>
        <v>105a</v>
      </c>
      <c r="B139" t="str">
        <f>Questionnaire!C217</f>
        <v>Select answer for Q105a</v>
      </c>
      <c r="C139">
        <v>15</v>
      </c>
      <c r="D139">
        <f>IF(B139="Yes", C139, 0)</f>
        <v>0</v>
      </c>
    </row>
    <row r="140" spans="1:4" x14ac:dyDescent="0.35">
      <c r="A140" t="str">
        <f>Questionnaire!A218</f>
        <v>105b</v>
      </c>
      <c r="B140" t="str">
        <f>Questionnaire!C218</f>
        <v>Select answer for Q105b</v>
      </c>
      <c r="C140">
        <v>15</v>
      </c>
      <c r="D140">
        <f>IF(B140="Yes", C140, 0)</f>
        <v>0</v>
      </c>
    </row>
    <row r="141" spans="1:4" x14ac:dyDescent="0.35">
      <c r="A141">
        <f>Questionnaire!A223</f>
        <v>106</v>
      </c>
      <c r="B141" t="str">
        <f>Questionnaire!C223</f>
        <v>Select answer for Q106</v>
      </c>
      <c r="C141">
        <v>20</v>
      </c>
      <c r="D141">
        <f>IF(B141="Yes", C141, 0)</f>
        <v>0</v>
      </c>
    </row>
    <row r="142" spans="1:4" x14ac:dyDescent="0.35">
      <c r="A142">
        <f>Questionnaire!A224</f>
        <v>107</v>
      </c>
      <c r="B142" t="str">
        <f>Questionnaire!C224</f>
        <v>Select answer for Q107</v>
      </c>
      <c r="C142">
        <v>20</v>
      </c>
      <c r="D142">
        <f>IF(B142="100%", C142, IF(B142="90-99%", C142*0.9, IF(B142="70-89%", C142*0.75, IF(B142="50-69%", C142*0.55, IF(B142="30-49%", C142*0.3, 0)))))</f>
        <v>0</v>
      </c>
    </row>
    <row r="143" spans="1:4" x14ac:dyDescent="0.35">
      <c r="A143">
        <f>Questionnaire!A225</f>
        <v>108</v>
      </c>
      <c r="B143" t="str">
        <f>Questionnaire!C225</f>
        <v>Select answer for Q108</v>
      </c>
      <c r="C143">
        <v>40</v>
      </c>
      <c r="D143">
        <f>IF(B143="Within one day",C143,IF(B143="Within one week",C143*15/40,IF(B143="Within one month",C143*5/40,0)))</f>
        <v>0</v>
      </c>
    </row>
    <row r="144" spans="1:4" x14ac:dyDescent="0.35">
      <c r="A144">
        <f>Questionnaire!A226</f>
        <v>109</v>
      </c>
      <c r="B144" t="str">
        <f>Questionnaire!C226</f>
        <v>Select answer for Q109</v>
      </c>
      <c r="C144">
        <v>30</v>
      </c>
      <c r="D144">
        <f>IF(B144="All datasets", C144, IF(B144="The majority of datasets", C144*2/3, IF(B144="Approximately half of the datasets", C144*0.5, IF(B144="Few datasets", C144*5/30,0))))</f>
        <v>0</v>
      </c>
    </row>
    <row r="145" spans="1:4" x14ac:dyDescent="0.35">
      <c r="A145">
        <f>Questionnaire!A227</f>
        <v>110</v>
      </c>
      <c r="B145" t="str">
        <f>Questionnaire!C227</f>
        <v>Select answer for Q110</v>
      </c>
      <c r="C145">
        <v>20</v>
      </c>
      <c r="D145">
        <f>IF(B145="Yes", C145, IF(B145="Not Applicable", C145,0))</f>
        <v>0</v>
      </c>
    </row>
    <row r="146" spans="1:4" x14ac:dyDescent="0.35">
      <c r="A146" t="str">
        <f>Questionnaire!A230</f>
        <v>111a</v>
      </c>
      <c r="B146" t="str">
        <f>Questionnaire!C230</f>
        <v>Select answer for Q111a</v>
      </c>
      <c r="C146">
        <v>20</v>
      </c>
      <c r="D146">
        <f>IF(B146="Yes", C146, 0)</f>
        <v>0</v>
      </c>
    </row>
    <row r="147" spans="1:4" x14ac:dyDescent="0.35">
      <c r="A147" t="str">
        <f>Questionnaire!A231</f>
        <v>111b</v>
      </c>
      <c r="B147" t="str">
        <f>Questionnaire!C231</f>
        <v>Select answer for Q111b</v>
      </c>
      <c r="C147">
        <v>15</v>
      </c>
      <c r="D147">
        <f>IF(B147="Yes", C147, 0)</f>
        <v>0</v>
      </c>
    </row>
    <row r="148" spans="1:4" x14ac:dyDescent="0.35">
      <c r="A148">
        <f>Questionnaire!A232</f>
        <v>112</v>
      </c>
      <c r="B148" t="str">
        <f>Questionnaire!C232</f>
        <v>Select answer for Q112</v>
      </c>
      <c r="C148">
        <v>20</v>
      </c>
      <c r="D148">
        <f>IF(B148="Yes", C148, 0)</f>
        <v>0</v>
      </c>
    </row>
    <row r="149" spans="1:4" x14ac:dyDescent="0.35">
      <c r="A149">
        <f>Questionnaire!A233</f>
        <v>113</v>
      </c>
      <c r="B149" t="str">
        <f>Questionnaire!C233</f>
        <v>Select answer for Q113</v>
      </c>
      <c r="C149">
        <v>10</v>
      </c>
      <c r="D149">
        <f>IF(B149="Yes", C149, IF(B149="Not Applicable", C149,0))</f>
        <v>0</v>
      </c>
    </row>
    <row r="150" spans="1:4" x14ac:dyDescent="0.35">
      <c r="A150">
        <f>Questionnaire!A234</f>
        <v>114</v>
      </c>
      <c r="B150" t="str">
        <f>Questionnaire!C234</f>
        <v>Select answer for Q114</v>
      </c>
      <c r="C150">
        <v>10</v>
      </c>
      <c r="D150">
        <f>IF(B150="Yes, CC licences", C150, IF(B150="Yes, own licences", C150, IF(B150="Not Applicable", C150, 0)))</f>
        <v>0</v>
      </c>
    </row>
    <row r="151" spans="1:4" x14ac:dyDescent="0.35">
      <c r="A151">
        <f>Questionnaire!A235</f>
        <v>115</v>
      </c>
      <c r="B151" t="str">
        <f>Questionnaire!C235</f>
        <v>Select answer for Q115</v>
      </c>
      <c r="C151">
        <v>20</v>
      </c>
      <c r="D151">
        <f>IF(B151="&gt;90%", C151, IF(B151="71-90%", C151*0.75, IF(B151="51-70%", C151*0.5, IF(B151="31-50%", C151*0.25,IF(B151="10-30%", C151*0.1,0)))))</f>
        <v>0</v>
      </c>
    </row>
    <row r="152" spans="1:4" x14ac:dyDescent="0.35">
      <c r="A152">
        <f>Questionnaire!A236</f>
        <v>116</v>
      </c>
      <c r="B152" t="str">
        <f>Questionnaire!C236</f>
        <v>Select answer for Q116</v>
      </c>
      <c r="C152">
        <v>10</v>
      </c>
      <c r="D152">
        <f>IF(B152="Increased, or already &gt;90%", C152, IF(B152="Remained the same", C152*0.5, 0))</f>
        <v>0</v>
      </c>
    </row>
    <row r="153" spans="1:4" x14ac:dyDescent="0.35">
      <c r="A153">
        <f>Questionnaire!A237</f>
        <v>117</v>
      </c>
      <c r="B153" t="str">
        <f>Questionnaire!C237</f>
        <v>Select answer for Q117</v>
      </c>
      <c r="C153">
        <v>10</v>
      </c>
      <c r="D153">
        <f>IF(B153="1-4", C153, IF(B153="5-10", C153*0.5, IF(B153="&gt;10", C153*0.2, 0)))</f>
        <v>0</v>
      </c>
    </row>
    <row r="154" spans="1:4" x14ac:dyDescent="0.35">
      <c r="A154">
        <f>Questionnaire!A238</f>
        <v>118</v>
      </c>
      <c r="B154" t="str">
        <f>Questionnaire!C238</f>
        <v>Select answer for Q118</v>
      </c>
      <c r="C154">
        <v>15</v>
      </c>
      <c r="D154">
        <f>IF(B154="Yes", C154, 0)</f>
        <v>0</v>
      </c>
    </row>
    <row r="155" spans="1:4" x14ac:dyDescent="0.35">
      <c r="A155" t="str">
        <f>Questionnaire!A239</f>
        <v>119a</v>
      </c>
      <c r="B155" t="str">
        <f>Questionnaire!C239</f>
        <v>Select answer for Q119a</v>
      </c>
      <c r="C155">
        <v>15</v>
      </c>
      <c r="D155">
        <f>IF(B155="Yes", C155, 0)</f>
        <v>0</v>
      </c>
    </row>
    <row r="156" spans="1:4" x14ac:dyDescent="0.35">
      <c r="A156" t="str">
        <f>Questionnaire!A240</f>
        <v>119b</v>
      </c>
      <c r="B156" t="str">
        <f>Questionnaire!C240</f>
        <v>Select answer for Q119b</v>
      </c>
      <c r="C156">
        <v>15</v>
      </c>
      <c r="D156">
        <f>IF(B156="Yes", C156, 0)</f>
        <v>0</v>
      </c>
    </row>
    <row r="157" spans="1:4" x14ac:dyDescent="0.35">
      <c r="A157">
        <f>Questionnaire!A243</f>
        <v>120</v>
      </c>
      <c r="B157" t="str">
        <f>Questionnaire!C243</f>
        <v>Select answer for Q120</v>
      </c>
      <c r="C157">
        <v>25</v>
      </c>
      <c r="D157">
        <f>IF(B157="Yes", C157, 0)</f>
        <v>0</v>
      </c>
    </row>
    <row r="158" spans="1:4" x14ac:dyDescent="0.35">
      <c r="A158">
        <f>Questionnaire!A244</f>
        <v>121</v>
      </c>
      <c r="B158" t="str">
        <f>Questionnaire!C244</f>
        <v>Select answer for Q121</v>
      </c>
      <c r="C158">
        <v>25</v>
      </c>
      <c r="D158">
        <f>IF(B158="&gt;90%", C158, IF(B158="71-90%", C158*20/25, IF(B158="51-70%", C158*15/25, IF(B158="31-50%", C158*10/25,IF(B158="10-30%", C158*5/25,0)))))</f>
        <v>0</v>
      </c>
    </row>
    <row r="159" spans="1:4" x14ac:dyDescent="0.35">
      <c r="A159" t="str">
        <f>Questionnaire!A245</f>
        <v>122a</v>
      </c>
      <c r="B159" t="str">
        <f>Questionnaire!C245</f>
        <v>Select answer for Q122a</v>
      </c>
      <c r="C159">
        <v>20</v>
      </c>
      <c r="D159">
        <f>IF(B159="&gt;90%", C159, IF(B159="71-90%", C159*17/20, IF(B159="51-70%", C159*14/20, IF(B159="31-50%", C159*11/20,IF(B159="10-30%", C159*8/20, IF(B159="&lt;10%", C159*5/20,0))))))</f>
        <v>0</v>
      </c>
    </row>
    <row r="160" spans="1:4" x14ac:dyDescent="0.35">
      <c r="A160" t="str">
        <f>Questionnaire!A246</f>
        <v>122b</v>
      </c>
      <c r="B160" t="str">
        <f>Questionnaire!C246</f>
        <v>Select answer for Q122b</v>
      </c>
      <c r="C160">
        <v>20</v>
      </c>
      <c r="D160">
        <f>IF(B160="&gt;90%", C160, IF(B160="71-90%", C160*17/20, IF(B160="51-70%", C160*14/20, IF(B160="31-50%", C160*11/20,IF(B160="10-30%", C160*8/20, IF(B160="&lt;10%", C160*5/20,0))))))</f>
        <v>0</v>
      </c>
    </row>
    <row r="161" spans="1:4" x14ac:dyDescent="0.35">
      <c r="A161">
        <f>Questionnaire!A247</f>
        <v>123</v>
      </c>
      <c r="B161" t="str">
        <f>Questionnaire!C247</f>
        <v>Select answer for Q123</v>
      </c>
      <c r="C161">
        <v>5</v>
      </c>
      <c r="D161">
        <f>IF(B161="Yes", C161, 0)</f>
        <v>0</v>
      </c>
    </row>
    <row r="162" spans="1:4" x14ac:dyDescent="0.35">
      <c r="A162" t="str">
        <f>Questionnaire!A248</f>
        <v>124a</v>
      </c>
      <c r="B162" t="str">
        <f>Questionnaire!C248</f>
        <v>Select answer for Q124a</v>
      </c>
      <c r="C162">
        <v>25</v>
      </c>
      <c r="D162">
        <f>IF(B162="Yes", C162, 0)</f>
        <v>0</v>
      </c>
    </row>
    <row r="163" spans="1:4" x14ac:dyDescent="0.35">
      <c r="A163" t="str">
        <f>Questionnaire!A249</f>
        <v>124b</v>
      </c>
      <c r="B163" t="str">
        <f>Questionnaire!C249</f>
        <v>Select answer for Q124b</v>
      </c>
      <c r="C163">
        <v>15</v>
      </c>
      <c r="D163">
        <f>IF(B163="See answer box", C163, 0)</f>
        <v>0</v>
      </c>
    </row>
    <row r="164" spans="1:4" x14ac:dyDescent="0.35">
      <c r="A164" t="str">
        <f>Questionnaire!A250</f>
        <v>125a</v>
      </c>
      <c r="B164" t="str">
        <f>Questionnaire!C250</f>
        <v>Select answer for Q125a</v>
      </c>
      <c r="C164">
        <v>20</v>
      </c>
      <c r="D164">
        <f>IF(B164="&gt;90%", C164, IF(B164="71-90%", C164*17/20, IF(B164="51-70%", C164*14/20, IF(B164="31-50%", C164*11/20,IF(B164="10-30%", C164*8/20, IF(B164="&lt;10%", C164*5/20,0))))))</f>
        <v>0</v>
      </c>
    </row>
    <row r="165" spans="1:4" x14ac:dyDescent="0.35">
      <c r="A165" t="str">
        <f>Questionnaire!A251</f>
        <v>125b</v>
      </c>
      <c r="B165" t="str">
        <f>Questionnaire!C251</f>
        <v>Select answer for Q125b</v>
      </c>
      <c r="C165">
        <v>25</v>
      </c>
      <c r="D165">
        <f>IF(B165="&gt;90%", C165, IF(B165="71-90%", C165*21/25, IF(B165="51-70%", C165*17/25, IF(B165="31-50%", C165*13/25,IF(B165="10-30%", C165*9/25, IF(B165="&lt;10%", C165*5/25,0))))))</f>
        <v>0</v>
      </c>
    </row>
    <row r="166" spans="1:4" x14ac:dyDescent="0.35">
      <c r="A166">
        <f>Questionnaire!A254</f>
        <v>126</v>
      </c>
      <c r="B166" t="str">
        <f>Questionnaire!C254</f>
        <v>Select answer for Q126</v>
      </c>
      <c r="C166">
        <v>15</v>
      </c>
      <c r="D166">
        <f>IF(B166="Yes", C166, 0)</f>
        <v>0</v>
      </c>
    </row>
    <row r="167" spans="1:4" x14ac:dyDescent="0.35">
      <c r="A167">
        <f>Questionnaire!A255</f>
        <v>127</v>
      </c>
      <c r="B167" t="str">
        <f>Questionnaire!C255</f>
        <v>Select answer for Q127</v>
      </c>
      <c r="C167">
        <v>30</v>
      </c>
      <c r="D167">
        <f>IF(B167="Yes", C167, 0)</f>
        <v>0</v>
      </c>
    </row>
    <row r="168" spans="1:4" x14ac:dyDescent="0.35">
      <c r="A168" t="str">
        <f>Questionnaire!A256</f>
        <v>128a</v>
      </c>
      <c r="B168" t="str">
        <f>Questionnaire!C256</f>
        <v>Select answer for Q128a</v>
      </c>
      <c r="C168">
        <v>20</v>
      </c>
      <c r="D168">
        <f>IF(B168="&gt;90%", C168, IF(B168="71-90%", C168*18/20, IF(B168="51-70%", C168*15/20, IF(B168="31-50%", C168*10/20,IF(B168="10-30%", C168*5/20, 0)))))</f>
        <v>0</v>
      </c>
    </row>
    <row r="169" spans="1:4" x14ac:dyDescent="0.35">
      <c r="A169" t="str">
        <f>Questionnaire!A257</f>
        <v>128b</v>
      </c>
      <c r="B169" t="str">
        <f>Questionnaire!C257</f>
        <v>Select answer for Q128b</v>
      </c>
      <c r="C169">
        <v>25</v>
      </c>
      <c r="D169">
        <f>IF(B169="&gt;90%", C169, IF(B169="71-90%", C169*20/25, IF(B169="51-70%", C169*15/25, IF(B169="31-50%", C169*10/25,IF(B169="10-30%", C169*5/25, 0)))))</f>
        <v>0</v>
      </c>
    </row>
    <row r="170" spans="1:4" x14ac:dyDescent="0.35">
      <c r="A170" t="str">
        <f>Questionnaire!A258</f>
        <v>128c</v>
      </c>
      <c r="B170" t="str">
        <f>Questionnaire!C258</f>
        <v>Select answer for Q128c</v>
      </c>
      <c r="C170">
        <v>25</v>
      </c>
      <c r="D170">
        <f>IF(B170="&gt;90%", C170, IF(B170="71-90%", C170*20/25, IF(B170="51-70%", C170*15/25, IF(B170="31-50%", C170*10/25,IF(B170="10-30%", C170*5/25, 0)))))</f>
        <v>0</v>
      </c>
    </row>
    <row r="171" spans="1:4" x14ac:dyDescent="0.35">
      <c r="A171" t="str">
        <f>Questionnaire!A259</f>
        <v>128d</v>
      </c>
      <c r="B171" t="str">
        <f>Questionnaire!C259</f>
        <v>Select answer for Q128d</v>
      </c>
      <c r="C171">
        <v>25</v>
      </c>
      <c r="D171">
        <f>IF(B171="&gt;90%", C171, IF(B171="71-90%", C171*20/25, IF(B171="51-70%", C171*15/25, IF(B171="31-50%", C171*10/25,IF(B171="10-30%", C171*5/25, 0)))))</f>
        <v>0</v>
      </c>
    </row>
    <row r="172" spans="1:4" x14ac:dyDescent="0.35">
      <c r="A172" t="str">
        <f>Questionnaire!A260</f>
        <v>128e</v>
      </c>
      <c r="B172" t="str">
        <f>Questionnaire!C260</f>
        <v>Select answer for Q128e</v>
      </c>
      <c r="C172">
        <v>25</v>
      </c>
      <c r="D172">
        <f>IF(B172="&gt;90%", C172, IF(B172="71-90%", C172*20/25, IF(B172="51-70%", C172*15/25, IF(B172="31-50%", C172*10/25,IF(B172="10-30%", C172*5/25, 0)))))</f>
        <v>0</v>
      </c>
    </row>
    <row r="173" spans="1:4" x14ac:dyDescent="0.35">
      <c r="A173">
        <f>Questionnaire!A261</f>
        <v>129</v>
      </c>
      <c r="B173" t="str">
        <f>Questionnaire!C261</f>
        <v>Select answer for Q129</v>
      </c>
      <c r="C173">
        <v>15</v>
      </c>
      <c r="D173">
        <f>IF(B173="Yes", C173, 0)</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EE194-E399-4C73-A23D-521F01BECF95}">
  <dimension ref="A1:B26"/>
  <sheetViews>
    <sheetView workbookViewId="0">
      <pane ySplit="1" topLeftCell="A2" activePane="bottomLeft" state="frozen"/>
      <selection pane="bottomLeft"/>
    </sheetView>
  </sheetViews>
  <sheetFormatPr defaultRowHeight="14.5" x14ac:dyDescent="0.35"/>
  <cols>
    <col min="1" max="1" width="10.26953125" bestFit="1" customWidth="1"/>
  </cols>
  <sheetData>
    <row r="1" spans="1:2" x14ac:dyDescent="0.35">
      <c r="A1" t="s">
        <v>674</v>
      </c>
      <c r="B1" t="s">
        <v>8</v>
      </c>
    </row>
    <row r="2" spans="1:2" x14ac:dyDescent="0.35">
      <c r="A2" t="s">
        <v>675</v>
      </c>
      <c r="B2">
        <f>SUM(B3:B5)</f>
        <v>0</v>
      </c>
    </row>
    <row r="3" spans="1:2" x14ac:dyDescent="0.35">
      <c r="A3" t="s">
        <v>676</v>
      </c>
      <c r="B3">
        <f>SUM(Scoring!D2:D19)</f>
        <v>0</v>
      </c>
    </row>
    <row r="4" spans="1:2" x14ac:dyDescent="0.35">
      <c r="A4" t="s">
        <v>677</v>
      </c>
      <c r="B4">
        <f>SUM(Scoring!D20:D29)</f>
        <v>0</v>
      </c>
    </row>
    <row r="5" spans="1:2" x14ac:dyDescent="0.35">
      <c r="A5" t="s">
        <v>678</v>
      </c>
      <c r="B5">
        <f>SUM(Scoring!D30:D45)</f>
        <v>0</v>
      </c>
    </row>
    <row r="6" spans="1:2" x14ac:dyDescent="0.35">
      <c r="A6" t="s">
        <v>679</v>
      </c>
      <c r="B6">
        <f>SUM(B7:B9)</f>
        <v>0</v>
      </c>
    </row>
    <row r="7" spans="1:2" x14ac:dyDescent="0.35">
      <c r="A7" t="s">
        <v>680</v>
      </c>
      <c r="B7">
        <f>SUM(Scoring!D46:D54)</f>
        <v>0</v>
      </c>
    </row>
    <row r="8" spans="1:2" x14ac:dyDescent="0.35">
      <c r="A8" t="s">
        <v>681</v>
      </c>
      <c r="B8">
        <f>SUM(Scoring!D55:D58)</f>
        <v>0</v>
      </c>
    </row>
    <row r="9" spans="1:2" x14ac:dyDescent="0.35">
      <c r="A9" t="s">
        <v>682</v>
      </c>
      <c r="B9">
        <f>SUM(B10:B13)</f>
        <v>0</v>
      </c>
    </row>
    <row r="10" spans="1:2" x14ac:dyDescent="0.35">
      <c r="A10" t="s">
        <v>683</v>
      </c>
      <c r="B10">
        <f>SUM(Scoring!D59:D63)</f>
        <v>0</v>
      </c>
    </row>
    <row r="11" spans="1:2" x14ac:dyDescent="0.35">
      <c r="A11" t="s">
        <v>684</v>
      </c>
      <c r="B11">
        <f>SUM(Scoring!D64:D68)</f>
        <v>0</v>
      </c>
    </row>
    <row r="12" spans="1:2" x14ac:dyDescent="0.35">
      <c r="A12" t="s">
        <v>685</v>
      </c>
      <c r="B12">
        <f>SUM(Scoring!D69:D73)</f>
        <v>0</v>
      </c>
    </row>
    <row r="13" spans="1:2" x14ac:dyDescent="0.35">
      <c r="A13" t="s">
        <v>686</v>
      </c>
      <c r="B13">
        <f>SUM(Scoring!D74:D77)</f>
        <v>0</v>
      </c>
    </row>
    <row r="14" spans="1:2" x14ac:dyDescent="0.35">
      <c r="A14" t="s">
        <v>687</v>
      </c>
      <c r="B14">
        <f>SUM(B15:B18)</f>
        <v>0</v>
      </c>
    </row>
    <row r="15" spans="1:2" x14ac:dyDescent="0.35">
      <c r="A15" t="s">
        <v>688</v>
      </c>
      <c r="B15">
        <f>SUM(Scoring!D78:D102)</f>
        <v>0</v>
      </c>
    </row>
    <row r="16" spans="1:2" x14ac:dyDescent="0.35">
      <c r="A16" t="s">
        <v>689</v>
      </c>
      <c r="B16">
        <f>SUM(Scoring!D103:D118)</f>
        <v>0</v>
      </c>
    </row>
    <row r="17" spans="1:2" x14ac:dyDescent="0.35">
      <c r="A17" t="s">
        <v>690</v>
      </c>
      <c r="B17">
        <f>SUM(Scoring!D119:D129)</f>
        <v>0</v>
      </c>
    </row>
    <row r="18" spans="1:2" x14ac:dyDescent="0.35">
      <c r="A18" t="s">
        <v>691</v>
      </c>
      <c r="B18">
        <f>SUM(Scoring!D130:D140)</f>
        <v>0</v>
      </c>
    </row>
    <row r="19" spans="1:2" x14ac:dyDescent="0.35">
      <c r="A19" t="s">
        <v>692</v>
      </c>
      <c r="B19">
        <f>SUM(B20:B23)</f>
        <v>0</v>
      </c>
    </row>
    <row r="20" spans="1:2" x14ac:dyDescent="0.35">
      <c r="A20" t="s">
        <v>693</v>
      </c>
      <c r="B20">
        <f>SUM(Scoring!D141:D145)</f>
        <v>0</v>
      </c>
    </row>
    <row r="21" spans="1:2" x14ac:dyDescent="0.35">
      <c r="A21" t="s">
        <v>694</v>
      </c>
      <c r="B21">
        <f>SUM(Scoring!D146:D156)</f>
        <v>0</v>
      </c>
    </row>
    <row r="22" spans="1:2" x14ac:dyDescent="0.35">
      <c r="A22" t="s">
        <v>695</v>
      </c>
      <c r="B22">
        <f>SUM(Scoring!D157:D165)</f>
        <v>0</v>
      </c>
    </row>
    <row r="23" spans="1:2" x14ac:dyDescent="0.35">
      <c r="A23" t="s">
        <v>696</v>
      </c>
      <c r="B23">
        <f>SUM(Scoring!D166:D173)</f>
        <v>0</v>
      </c>
    </row>
    <row r="24" spans="1:2" x14ac:dyDescent="0.35">
      <c r="A24" t="s">
        <v>697</v>
      </c>
      <c r="B24">
        <f>B2+B6+B14+B19</f>
        <v>0</v>
      </c>
    </row>
    <row r="25" spans="1:2" x14ac:dyDescent="0.35">
      <c r="A25" t="s">
        <v>698</v>
      </c>
      <c r="B25">
        <f>SUMIF( Questionnaire!H25:H261, "x",  Questionnaire!I25:I261)</f>
        <v>0</v>
      </c>
    </row>
    <row r="26" spans="1:2" x14ac:dyDescent="0.35">
      <c r="A26" t="s">
        <v>699</v>
      </c>
      <c r="B26">
        <f>B24-B25</f>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575E1D55909E40B67B276342E150A9" ma:contentTypeVersion="17" ma:contentTypeDescription="Create a new document." ma:contentTypeScope="" ma:versionID="18890a6c23cc8ea57d3bcf01a18c09f6">
  <xsd:schema xmlns:xsd="http://www.w3.org/2001/XMLSchema" xmlns:xs="http://www.w3.org/2001/XMLSchema" xmlns:p="http://schemas.microsoft.com/office/2006/metadata/properties" xmlns:ns2="47f81c27-3e9d-4838-81a1-5602ba73a2fc" xmlns:ns3="164c04e9-81c3-4d2d-8e7f-df04e048fdd9" targetNamespace="http://schemas.microsoft.com/office/2006/metadata/properties" ma:root="true" ma:fieldsID="95d0216bc4b6b68c78d1293dd88dc63d" ns2:_="" ns3:_="">
    <xsd:import namespace="47f81c27-3e9d-4838-81a1-5602ba73a2fc"/>
    <xsd:import namespace="164c04e9-81c3-4d2d-8e7f-df04e048fdd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DateTaken" minOccurs="0"/>
                <xsd:element ref="ns2:MediaServiceLocation"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7f81c27-3e9d-4838-81a1-5602ba73a2f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b3623ea3-be23-4189-a25b-bcadb097ef14"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4c04e9-81c3-4d2d-8e7f-df04e048fdd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0eab4c05-7aae-4dcc-a666-3c6178332a76}" ma:internalName="TaxCatchAll" ma:showField="CatchAllData" ma:web="164c04e9-81c3-4d2d-8e7f-df04e048fdd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164c04e9-81c3-4d2d-8e7f-df04e048fdd9" xsi:nil="true"/>
    <lcf76f155ced4ddcb4097134ff3c332f xmlns="47f81c27-3e9d-4838-81a1-5602ba73a2f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1F84E8C-89B9-4A93-9690-1D0F53AB626D}">
  <ds:schemaRefs>
    <ds:schemaRef ds:uri="http://schemas.microsoft.com/sharepoint/v3/contenttype/forms"/>
  </ds:schemaRefs>
</ds:datastoreItem>
</file>

<file path=customXml/itemProps2.xml><?xml version="1.0" encoding="utf-8"?>
<ds:datastoreItem xmlns:ds="http://schemas.openxmlformats.org/officeDocument/2006/customXml" ds:itemID="{6E3AC700-74A6-4CFC-91A2-A463F7D59F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7f81c27-3e9d-4838-81a1-5602ba73a2fc"/>
    <ds:schemaRef ds:uri="164c04e9-81c3-4d2d-8e7f-df04e048fdd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54A9A7A-D2A0-4F9F-A223-D2CF14302437}">
  <ds:schemaRefs>
    <ds:schemaRef ds:uri="http://schemas.microsoft.com/office/2006/documentManagement/types"/>
    <ds:schemaRef ds:uri="47f81c27-3e9d-4838-81a1-5602ba73a2fc"/>
    <ds:schemaRef ds:uri="http://purl.org/dc/elements/1.1/"/>
    <ds:schemaRef ds:uri="http://schemas.microsoft.com/office/2006/metadata/properties"/>
    <ds:schemaRef ds:uri="http://schemas.microsoft.com/office/infopath/2007/PartnerControls"/>
    <ds:schemaRef ds:uri="http://purl.org/dc/terms/"/>
    <ds:schemaRef ds:uri="http://schemas.openxmlformats.org/package/2006/metadata/core-properties"/>
    <ds:schemaRef ds:uri="164c04e9-81c3-4d2d-8e7f-df04e048fdd9"/>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Questionnaire</vt:lpstr>
      <vt:lpstr>AnswerOptions</vt:lpstr>
      <vt:lpstr>Scoring</vt:lpstr>
      <vt:lpstr>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Page, Martin</dc:creator>
  <cp:keywords/>
  <dc:description/>
  <cp:lastModifiedBy>Page, Martin</cp:lastModifiedBy>
  <cp:revision/>
  <dcterms:created xsi:type="dcterms:W3CDTF">2023-06-10T16:06:48Z</dcterms:created>
  <dcterms:modified xsi:type="dcterms:W3CDTF">2023-11-30T13:30:01Z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0x01010079575E1D55909E40B67B276342E150A9</vt:lpwstr>
  </property>
  <property fmtid="{D5CDD505-2E9C-101B-9397-08002B2CF9AE}" pid="3" name="MediaServiceImageTags">
    <vt:lpwstr/>
  </property>
</Properties>
</file>