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tushar/Desktop/"/>
    </mc:Choice>
  </mc:AlternateContent>
  <xr:revisionPtr revIDLastSave="0" documentId="13_ncr:1_{E2150D33-F38D-AE45-BFE6-04DC107AB7D3}" xr6:coauthVersionLast="47" xr6:coauthVersionMax="47" xr10:uidLastSave="{00000000-0000-0000-0000-000000000000}"/>
  <bookViews>
    <workbookView xWindow="0" yWindow="500" windowWidth="28800" windowHeight="15760" xr2:uid="{E909A9A7-F026-0A4E-AADB-6B3381FB9DE1}"/>
  </bookViews>
  <sheets>
    <sheet name="Basi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4" i="1" l="1"/>
  <c r="F13" i="1" l="1"/>
  <c r="G12" i="1"/>
  <c r="F12" i="1"/>
  <c r="W36" i="1"/>
  <c r="X36" i="1" s="1"/>
  <c r="Y36" i="1" s="1"/>
  <c r="Z36" i="1" s="1"/>
  <c r="G35" i="1"/>
  <c r="G34" i="1"/>
  <c r="G48" i="1"/>
  <c r="H48" i="1" s="1"/>
  <c r="C50" i="1"/>
  <c r="D50" i="1"/>
  <c r="E50" i="1"/>
  <c r="F50" i="1"/>
  <c r="F51" i="1"/>
  <c r="K51" i="1"/>
  <c r="L51" i="1" s="1"/>
  <c r="M51" i="1" s="1"/>
  <c r="N51" i="1" s="1"/>
  <c r="O50" i="1" s="1"/>
  <c r="W51" i="1"/>
  <c r="W53" i="1" s="1"/>
  <c r="S53" i="1"/>
  <c r="T53" i="1"/>
  <c r="U53" i="1"/>
  <c r="V53" i="1"/>
  <c r="AB54" i="1"/>
  <c r="AC54" i="1" s="1"/>
  <c r="AD54" i="1" s="1"/>
  <c r="G13" i="1"/>
  <c r="W37" i="1"/>
  <c r="X37" i="1" s="1"/>
  <c r="Y37" i="1" s="1"/>
  <c r="Z37" i="1" s="1"/>
  <c r="X51" i="1" l="1"/>
  <c r="Y51" i="1" s="1"/>
  <c r="Z38" i="1"/>
  <c r="Z51" i="1"/>
  <c r="Y53" i="1"/>
  <c r="AE53" i="1"/>
  <c r="W38" i="1"/>
  <c r="G50" i="1"/>
  <c r="X53" i="1"/>
  <c r="I48" i="1"/>
  <c r="H50" i="1"/>
  <c r="X38" i="1"/>
  <c r="B28" i="1"/>
  <c r="F18" i="1"/>
  <c r="I35" i="1"/>
  <c r="J35" i="1" s="1"/>
  <c r="H35" i="1"/>
  <c r="W41" i="1"/>
  <c r="X41" i="1" s="1"/>
  <c r="G39" i="1"/>
  <c r="H39" i="1" s="1"/>
  <c r="V47" i="1"/>
  <c r="U47" i="1"/>
  <c r="T47" i="1"/>
  <c r="W42" i="1"/>
  <c r="X42" i="1" s="1"/>
  <c r="Y42" i="1" s="1"/>
  <c r="Z42" i="1" s="1"/>
  <c r="V38" i="1"/>
  <c r="V39" i="1" s="1"/>
  <c r="W39" i="1" s="1"/>
  <c r="X39" i="1" s="1"/>
  <c r="Y39" i="1" s="1"/>
  <c r="Z39" i="1" s="1"/>
  <c r="U38" i="1"/>
  <c r="U39" i="1" s="1"/>
  <c r="T38" i="1"/>
  <c r="T39" i="1" s="1"/>
  <c r="S38" i="1"/>
  <c r="S39" i="1" s="1"/>
  <c r="F45" i="1"/>
  <c r="E45" i="1"/>
  <c r="D45" i="1"/>
  <c r="G40" i="1"/>
  <c r="H40" i="1" s="1"/>
  <c r="I40" i="1" s="1"/>
  <c r="J40" i="1" s="1"/>
  <c r="F36" i="1"/>
  <c r="F37" i="1" s="1"/>
  <c r="G37" i="1" s="1"/>
  <c r="H37" i="1" s="1"/>
  <c r="I37" i="1" s="1"/>
  <c r="J37" i="1" s="1"/>
  <c r="E36" i="1"/>
  <c r="E37" i="1" s="1"/>
  <c r="D36" i="1"/>
  <c r="D37" i="1" s="1"/>
  <c r="C36" i="1"/>
  <c r="C37" i="1" s="1"/>
  <c r="G5" i="1"/>
  <c r="W40" i="1" l="1"/>
  <c r="Z53" i="1"/>
  <c r="AA51" i="1"/>
  <c r="J48" i="1"/>
  <c r="I50" i="1"/>
  <c r="X40" i="1"/>
  <c r="G36" i="1"/>
  <c r="G38" i="1" s="1"/>
  <c r="Y41" i="1"/>
  <c r="X45" i="1"/>
  <c r="X47" i="1" s="1"/>
  <c r="W45" i="1"/>
  <c r="W47" i="1" s="1"/>
  <c r="I39" i="1"/>
  <c r="H43" i="1"/>
  <c r="H45" i="1" s="1"/>
  <c r="H34" i="1"/>
  <c r="I34" i="1" s="1"/>
  <c r="J34" i="1" s="1"/>
  <c r="G43" i="1"/>
  <c r="G45" i="1" s="1"/>
  <c r="C23" i="1"/>
  <c r="F17" i="1"/>
  <c r="J29" i="1"/>
  <c r="F26" i="1"/>
  <c r="G26" i="1" s="1"/>
  <c r="E23" i="1"/>
  <c r="AA53" i="1" l="1"/>
  <c r="AB51" i="1"/>
  <c r="K48" i="1"/>
  <c r="J50" i="1"/>
  <c r="F21" i="1"/>
  <c r="F23" i="1" s="1"/>
  <c r="Y45" i="1"/>
  <c r="Y47" i="1" s="1"/>
  <c r="Z41" i="1"/>
  <c r="Z45" i="1" s="1"/>
  <c r="Z47" i="1" s="1"/>
  <c r="H36" i="1"/>
  <c r="H38" i="1" s="1"/>
  <c r="I43" i="1"/>
  <c r="I45" i="1" s="1"/>
  <c r="J39" i="1"/>
  <c r="J43" i="1" s="1"/>
  <c r="J45" i="1" s="1"/>
  <c r="F14" i="1"/>
  <c r="F28" i="1"/>
  <c r="H13" i="1"/>
  <c r="I13" i="1" s="1"/>
  <c r="G18" i="1"/>
  <c r="H18" i="1" s="1"/>
  <c r="I18" i="1" s="1"/>
  <c r="G17" i="1"/>
  <c r="D23" i="1"/>
  <c r="B14" i="1"/>
  <c r="B15" i="1" s="1"/>
  <c r="C14" i="1"/>
  <c r="C15" i="1" s="1"/>
  <c r="C28" i="1"/>
  <c r="D28" i="1"/>
  <c r="E28" i="1"/>
  <c r="AC51" i="1" l="1"/>
  <c r="AB53" i="1"/>
  <c r="K50" i="1"/>
  <c r="L48" i="1"/>
  <c r="H17" i="1"/>
  <c r="I17" i="1" s="1"/>
  <c r="I21" i="1" s="1"/>
  <c r="I23" i="1" s="1"/>
  <c r="G21" i="1"/>
  <c r="G23" i="1" s="1"/>
  <c r="Y38" i="1"/>
  <c r="Y40" i="1" s="1"/>
  <c r="Z40" i="1"/>
  <c r="I36" i="1"/>
  <c r="I38" i="1" s="1"/>
  <c r="J36" i="1"/>
  <c r="J38" i="1" s="1"/>
  <c r="H21" i="1"/>
  <c r="H23" i="1" s="1"/>
  <c r="K29" i="1"/>
  <c r="L29" i="1" s="1"/>
  <c r="M29" i="1" s="1"/>
  <c r="N28" i="1" s="1"/>
  <c r="H26" i="1"/>
  <c r="I26" i="1" s="1"/>
  <c r="J26" i="1" s="1"/>
  <c r="G28" i="1"/>
  <c r="AD51" i="1" l="1"/>
  <c r="AD53" i="1" s="1"/>
  <c r="AC53" i="1"/>
  <c r="L50" i="1"/>
  <c r="M48" i="1"/>
  <c r="H28" i="1"/>
  <c r="H12" i="1"/>
  <c r="I12" i="1" s="1"/>
  <c r="D14" i="1"/>
  <c r="D15" i="1" s="1"/>
  <c r="E14" i="1"/>
  <c r="E15" i="1" s="1"/>
  <c r="F15" i="1" s="1"/>
  <c r="F16" i="1" s="1"/>
  <c r="G6" i="1"/>
  <c r="G7" i="1" s="1"/>
  <c r="AD35" i="1" l="1"/>
  <c r="AD36" i="1" s="1"/>
  <c r="AD38" i="1" s="1"/>
  <c r="M50" i="1"/>
  <c r="N48" i="1"/>
  <c r="N50" i="1" s="1"/>
  <c r="N35" i="1" s="1"/>
  <c r="N36" i="1" s="1"/>
  <c r="N38" i="1" s="1"/>
  <c r="G15" i="1"/>
  <c r="H15" i="1" s="1"/>
  <c r="I15" i="1" s="1"/>
  <c r="I28" i="1"/>
  <c r="H14" i="1"/>
  <c r="H16" i="1" s="1"/>
  <c r="G14" i="1"/>
  <c r="G16" i="1" s="1"/>
  <c r="I14" i="1"/>
  <c r="I16" i="1" l="1"/>
  <c r="J28" i="1"/>
  <c r="K26" i="1"/>
  <c r="L26" i="1" l="1"/>
  <c r="K28" i="1"/>
  <c r="L28" i="1" l="1"/>
  <c r="M26" i="1"/>
  <c r="M28" i="1" s="1"/>
  <c r="K4" i="1" s="1"/>
  <c r="K5" i="1" s="1"/>
  <c r="K7" i="1" s="1"/>
  <c r="K9" i="1" s="1"/>
</calcChain>
</file>

<file path=xl/sharedStrings.xml><?xml version="1.0" encoding="utf-8"?>
<sst xmlns="http://schemas.openxmlformats.org/spreadsheetml/2006/main" count="144" uniqueCount="56">
  <si>
    <t xml:space="preserve">Founded </t>
  </si>
  <si>
    <t>CEO</t>
  </si>
  <si>
    <t>Alan Jope</t>
  </si>
  <si>
    <t>Price</t>
  </si>
  <si>
    <t>Cash</t>
  </si>
  <si>
    <t>Debt</t>
  </si>
  <si>
    <t>EV</t>
  </si>
  <si>
    <t>Unilever PLC</t>
  </si>
  <si>
    <t>MC</t>
  </si>
  <si>
    <t>Revenue</t>
  </si>
  <si>
    <t>COGS</t>
  </si>
  <si>
    <t>Gross profit</t>
  </si>
  <si>
    <t>31/12/2022</t>
  </si>
  <si>
    <t>31/12/2021</t>
  </si>
  <si>
    <t>31/12/2020</t>
  </si>
  <si>
    <t>31/12/2019</t>
  </si>
  <si>
    <t>31/12/2023</t>
  </si>
  <si>
    <t>31/12/2024</t>
  </si>
  <si>
    <t>31/12/2025</t>
  </si>
  <si>
    <t>31/12/2026</t>
  </si>
  <si>
    <t>CFO</t>
  </si>
  <si>
    <t>CAPEX</t>
  </si>
  <si>
    <t>FCF</t>
  </si>
  <si>
    <t>31/12/2027</t>
  </si>
  <si>
    <t>31/12/2028</t>
  </si>
  <si>
    <t>31/12/2029</t>
  </si>
  <si>
    <t>31/12/2030</t>
  </si>
  <si>
    <t>Terminal Value</t>
  </si>
  <si>
    <t>EV/EBITDA MULTIPLE</t>
  </si>
  <si>
    <t>EBITDA</t>
  </si>
  <si>
    <t>NPV</t>
  </si>
  <si>
    <t>WACC</t>
  </si>
  <si>
    <t>S/O</t>
  </si>
  <si>
    <t>Share value</t>
  </si>
  <si>
    <t>ALL VALUES IN BILLIONS EXCEPT SHARE PRICE</t>
  </si>
  <si>
    <t>Expenses</t>
  </si>
  <si>
    <t>Operating Profit</t>
  </si>
  <si>
    <t>Investment income</t>
  </si>
  <si>
    <t>Other items</t>
  </si>
  <si>
    <t>Net interest</t>
  </si>
  <si>
    <t>Pre tax profit</t>
  </si>
  <si>
    <t>Tax</t>
  </si>
  <si>
    <t>NI</t>
  </si>
  <si>
    <t xml:space="preserve">EUR/GBX  </t>
  </si>
  <si>
    <t>In Euros</t>
  </si>
  <si>
    <t>Upside</t>
  </si>
  <si>
    <t>Current Price</t>
  </si>
  <si>
    <t>Terminal value</t>
  </si>
  <si>
    <t xml:space="preserve">Upside </t>
  </si>
  <si>
    <t>Downside</t>
  </si>
  <si>
    <t>Capex</t>
  </si>
  <si>
    <t>downside</t>
  </si>
  <si>
    <t>Intrinsic value</t>
  </si>
  <si>
    <t xml:space="preserve">Equity value/share </t>
  </si>
  <si>
    <t>Equity value/ share</t>
  </si>
  <si>
    <t>EUR/GBP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</si>
</sst>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m/d/yyyy;@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rgb="FF00B050"/>
      <name val="Calibri (Body)"/>
    </font>
    <font>
      <b/>
      <sz val="12"/>
      <color rgb="FF00B050"/>
      <name val="Calibri (Body)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left" indent="1"/>
    </xf>
    <xf numFmtId="2" fontId="6" fillId="0" borderId="0" xfId="0" applyNumberFormat="1" applyFont="1"/>
    <xf numFmtId="166" fontId="0" fillId="0" borderId="0" xfId="0" applyNumberFormat="1" applyAlignment="1">
      <alignment horizontal="center"/>
    </xf>
    <xf numFmtId="0" fontId="4" fillId="0" borderId="0" xfId="0" applyFont="1"/>
    <xf numFmtId="0" fontId="3" fillId="0" borderId="0" xfId="0" applyFont="1"/>
    <xf numFmtId="164" fontId="2" fillId="0" borderId="0" xfId="0" applyNumberFormat="1" applyFont="1"/>
    <xf numFmtId="164" fontId="6" fillId="0" borderId="0" xfId="0" applyNumberFormat="1" applyFont="1"/>
    <xf numFmtId="164" fontId="1" fillId="0" borderId="0" xfId="0" applyNumberFormat="1" applyFont="1"/>
    <xf numFmtId="10" fontId="0" fillId="0" borderId="0" xfId="0" applyNumberFormat="1"/>
    <xf numFmtId="2" fontId="5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10" fontId="6" fillId="0" borderId="0" xfId="0" applyNumberFormat="1" applyFont="1"/>
    <xf numFmtId="165" fontId="9" fillId="0" borderId="0" xfId="0" applyNumberFormat="1" applyFont="1"/>
    <xf numFmtId="2" fontId="10" fillId="0" borderId="0" xfId="0" applyNumberFormat="1" applyFont="1"/>
    <xf numFmtId="2" fontId="10" fillId="0" borderId="0" xfId="0" applyNumberFormat="1" applyFont="1" applyAlignment="1">
      <alignment horizontal="left" indent="1"/>
    </xf>
    <xf numFmtId="0" fontId="2" fillId="0" borderId="0" xfId="0" applyFont="1" applyAlignment="1">
      <alignment horizontal="right"/>
    </xf>
    <xf numFmtId="3" fontId="0" fillId="0" borderId="0" xfId="0" applyNumberFormat="1"/>
    <xf numFmtId="2" fontId="1" fillId="0" borderId="0" xfId="0" applyNumberFormat="1" applyFont="1"/>
    <xf numFmtId="0" fontId="6" fillId="0" borderId="0" xfId="0" applyFont="1"/>
    <xf numFmtId="0" fontId="8" fillId="0" borderId="0" xfId="0" applyFont="1"/>
    <xf numFmtId="9" fontId="7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SA%20D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sheetDataSet>
      <sheetData sheetId="0" refreshError="1">
        <row r="2">
          <cell r="K2">
            <v>9.82</v>
          </cell>
        </row>
        <row r="29">
          <cell r="E29">
            <v>13.07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8119-35CF-704F-983A-11828EAA2522}">
  <dimension ref="A1:AE86"/>
  <sheetViews>
    <sheetView tabSelected="1" zoomScale="85" workbookViewId="0">
      <selection activeCell="T58" sqref="T58"/>
    </sheetView>
  </sheetViews>
  <sheetFormatPr baseColWidth="10" defaultRowHeight="16" x14ac:dyDescent="0.2"/>
  <cols>
    <col min="1" max="1" width="10.33203125" customWidth="1"/>
    <col min="3" max="3" width="12.83203125" bestFit="1" customWidth="1"/>
    <col min="4" max="4" width="12.5" customWidth="1"/>
    <col min="5" max="5" width="11.6640625" customWidth="1"/>
    <col min="11" max="11" width="9" customWidth="1"/>
    <col min="12" max="12" width="11.1640625" customWidth="1"/>
    <col min="13" max="13" width="11.33203125" customWidth="1"/>
  </cols>
  <sheetData>
    <row r="1" spans="1:20" x14ac:dyDescent="0.2">
      <c r="A1" s="4" t="s">
        <v>34</v>
      </c>
    </row>
    <row r="2" spans="1:20" x14ac:dyDescent="0.2">
      <c r="A2" s="4" t="s">
        <v>44</v>
      </c>
      <c r="C2" s="5" t="s">
        <v>0</v>
      </c>
      <c r="D2" s="5" t="s">
        <v>1</v>
      </c>
      <c r="I2" t="s">
        <v>28</v>
      </c>
      <c r="K2" s="9">
        <v>9.82</v>
      </c>
      <c r="M2" s="3"/>
      <c r="N2" s="4"/>
    </row>
    <row r="3" spans="1:20" x14ac:dyDescent="0.2">
      <c r="B3" s="6" t="s">
        <v>7</v>
      </c>
      <c r="C3" s="12">
        <v>10633</v>
      </c>
      <c r="D3" s="5" t="s">
        <v>2</v>
      </c>
      <c r="F3" t="s">
        <v>3</v>
      </c>
      <c r="G3" s="3">
        <v>4316</v>
      </c>
      <c r="I3" t="s">
        <v>31</v>
      </c>
      <c r="K3" s="18">
        <v>5.8999999999999997E-2</v>
      </c>
      <c r="N3" s="4"/>
    </row>
    <row r="4" spans="1:20" x14ac:dyDescent="0.2">
      <c r="F4" t="s">
        <v>8</v>
      </c>
      <c r="G4">
        <v>108.9</v>
      </c>
      <c r="I4" t="s">
        <v>30</v>
      </c>
      <c r="K4" s="2">
        <f>NPV(K3,E28:N28)</f>
        <v>177.46701122629986</v>
      </c>
    </row>
    <row r="5" spans="1:20" x14ac:dyDescent="0.2">
      <c r="F5" t="s">
        <v>4</v>
      </c>
      <c r="G5" s="3">
        <f>4.326+1.197</f>
        <v>5.5229999999999997</v>
      </c>
      <c r="I5" t="s">
        <v>53</v>
      </c>
      <c r="K5" s="9">
        <f>(K4+G5-G6)/G8</f>
        <v>61.650992579565163</v>
      </c>
    </row>
    <row r="6" spans="1:20" x14ac:dyDescent="0.2">
      <c r="F6" t="s">
        <v>5</v>
      </c>
      <c r="G6" s="1">
        <f>5.213+21.8</f>
        <v>27.013000000000002</v>
      </c>
      <c r="I6" t="s">
        <v>55</v>
      </c>
      <c r="K6">
        <v>88</v>
      </c>
      <c r="N6" s="3"/>
    </row>
    <row r="7" spans="1:20" x14ac:dyDescent="0.2">
      <c r="F7" t="s">
        <v>6</v>
      </c>
      <c r="G7" s="3">
        <f>G4-G5+G6</f>
        <v>130.39000000000001</v>
      </c>
      <c r="I7" s="4" t="s">
        <v>52</v>
      </c>
      <c r="K7" s="7">
        <f>K5*K6</f>
        <v>5425.2873470017339</v>
      </c>
    </row>
    <row r="8" spans="1:20" x14ac:dyDescent="0.2">
      <c r="F8" t="s">
        <v>32</v>
      </c>
      <c r="G8">
        <v>2.5299999999999998</v>
      </c>
      <c r="I8" t="s">
        <v>46</v>
      </c>
      <c r="K8" s="2">
        <v>4316</v>
      </c>
    </row>
    <row r="9" spans="1:20" x14ac:dyDescent="0.2">
      <c r="I9" t="s">
        <v>45</v>
      </c>
      <c r="K9" s="22">
        <f>(K7/K8)-1</f>
        <v>0.25701745760003103</v>
      </c>
    </row>
    <row r="10" spans="1:20" x14ac:dyDescent="0.2">
      <c r="B10" s="8"/>
      <c r="C10" s="9"/>
      <c r="D10" s="8"/>
      <c r="E10" s="8"/>
      <c r="F10" s="9"/>
      <c r="G10" s="9"/>
      <c r="H10" s="9"/>
      <c r="K10" s="26"/>
    </row>
    <row r="11" spans="1:20" x14ac:dyDescent="0.2">
      <c r="A11" s="3"/>
      <c r="B11" s="8" t="s">
        <v>15</v>
      </c>
      <c r="C11" s="10" t="s">
        <v>14</v>
      </c>
      <c r="D11" s="10" t="s">
        <v>13</v>
      </c>
      <c r="E11" s="8" t="s">
        <v>12</v>
      </c>
      <c r="F11" s="8" t="s">
        <v>16</v>
      </c>
      <c r="G11" s="8" t="s">
        <v>17</v>
      </c>
      <c r="H11" s="8" t="s">
        <v>18</v>
      </c>
      <c r="I11" s="8" t="s">
        <v>19</v>
      </c>
    </row>
    <row r="12" spans="1:20" x14ac:dyDescent="0.2">
      <c r="A12" s="8" t="s">
        <v>9</v>
      </c>
      <c r="B12" s="8">
        <v>51.98</v>
      </c>
      <c r="C12" s="8">
        <v>50.72</v>
      </c>
      <c r="D12" s="8">
        <v>52.44</v>
      </c>
      <c r="E12" s="8">
        <v>60.073</v>
      </c>
      <c r="F12" s="8">
        <f>E12*1.1</f>
        <v>66.080300000000008</v>
      </c>
      <c r="G12" s="8">
        <f>F12*1.1</f>
        <v>72.688330000000022</v>
      </c>
      <c r="H12" s="8">
        <f t="shared" ref="H12" si="0">G12*1.1</f>
        <v>79.957163000000037</v>
      </c>
      <c r="I12" s="8">
        <f>H12*1.1</f>
        <v>87.952879300000049</v>
      </c>
      <c r="N12" s="27"/>
      <c r="Q12" s="18"/>
      <c r="R12" s="18"/>
      <c r="S12" s="18"/>
      <c r="T12" s="18"/>
    </row>
    <row r="13" spans="1:20" x14ac:dyDescent="0.2">
      <c r="A13" s="9" t="s">
        <v>10</v>
      </c>
      <c r="B13" s="9">
        <v>29.1</v>
      </c>
      <c r="C13" s="9">
        <v>28.68</v>
      </c>
      <c r="D13" s="9">
        <v>30.2</v>
      </c>
      <c r="E13" s="9">
        <v>35.9</v>
      </c>
      <c r="F13" s="9">
        <f>(E13*1.12)</f>
        <v>40.208000000000006</v>
      </c>
      <c r="G13" s="9">
        <f>(F13*1.12)</f>
        <v>45.03296000000001</v>
      </c>
      <c r="H13" s="9">
        <f t="shared" ref="H13" si="1">(G13*1.12)</f>
        <v>50.436915200000016</v>
      </c>
      <c r="I13" s="9">
        <f>(H13*1.12)</f>
        <v>56.489345024000023</v>
      </c>
      <c r="Q13" s="18"/>
      <c r="R13" s="18"/>
      <c r="S13" s="32"/>
      <c r="T13" s="18"/>
    </row>
    <row r="14" spans="1:20" x14ac:dyDescent="0.2">
      <c r="A14" s="8" t="s">
        <v>11</v>
      </c>
      <c r="B14" s="8">
        <f>B12-B13</f>
        <v>22.879999999999995</v>
      </c>
      <c r="C14" s="8">
        <f>C12-C13</f>
        <v>22.04</v>
      </c>
      <c r="D14" s="8">
        <f>D12-D13</f>
        <v>22.24</v>
      </c>
      <c r="E14" s="8">
        <f>E12-E13</f>
        <v>24.173000000000002</v>
      </c>
      <c r="F14" s="8">
        <f>F12-F13</f>
        <v>25.872300000000003</v>
      </c>
      <c r="G14" s="8">
        <f t="shared" ref="G14:I14" si="2">G12-G13</f>
        <v>27.655370000000012</v>
      </c>
      <c r="H14" s="8">
        <f t="shared" si="2"/>
        <v>29.520247800000021</v>
      </c>
      <c r="I14" s="8">
        <f t="shared" si="2"/>
        <v>31.463534276000026</v>
      </c>
      <c r="Q14" s="18"/>
      <c r="R14" s="18"/>
      <c r="S14" s="18"/>
      <c r="T14" s="18"/>
    </row>
    <row r="15" spans="1:20" x14ac:dyDescent="0.2">
      <c r="A15" s="9" t="s">
        <v>35</v>
      </c>
      <c r="B15" s="21">
        <f>B14-B16</f>
        <v>11.845999999999995</v>
      </c>
      <c r="C15" s="21">
        <f t="shared" ref="C15:D15" si="3">C14-C16</f>
        <v>11.329999999999998</v>
      </c>
      <c r="D15" s="21">
        <f t="shared" si="3"/>
        <v>11.419999999999998</v>
      </c>
      <c r="E15" s="21">
        <f>E14-E16</f>
        <v>11.103000000000002</v>
      </c>
      <c r="F15" s="20">
        <f>E15*1.05</f>
        <v>11.658150000000003</v>
      </c>
      <c r="G15" s="20">
        <f t="shared" ref="G15:I15" si="4">F15*1.1</f>
        <v>12.823965000000005</v>
      </c>
      <c r="H15" s="20">
        <f t="shared" si="4"/>
        <v>14.106361500000006</v>
      </c>
      <c r="I15" s="20">
        <f t="shared" si="4"/>
        <v>15.516997650000008</v>
      </c>
      <c r="Q15" s="18"/>
      <c r="R15" s="18"/>
      <c r="S15" s="18"/>
      <c r="T15" s="18"/>
    </row>
    <row r="16" spans="1:20" x14ac:dyDescent="0.2">
      <c r="A16" s="8" t="s">
        <v>29</v>
      </c>
      <c r="B16" s="8">
        <v>11.034000000000001</v>
      </c>
      <c r="C16" s="8">
        <v>10.71</v>
      </c>
      <c r="D16" s="8">
        <v>10.82</v>
      </c>
      <c r="E16" s="8">
        <v>13.07</v>
      </c>
      <c r="F16" s="8">
        <f>F14-F15</f>
        <v>14.21415</v>
      </c>
      <c r="G16" s="8">
        <f>G14-G15</f>
        <v>14.831405000000007</v>
      </c>
      <c r="H16" s="8">
        <f>H14-H15</f>
        <v>15.413886300000016</v>
      </c>
      <c r="I16" s="8">
        <f>I14-I15</f>
        <v>15.946536626000018</v>
      </c>
    </row>
    <row r="17" spans="1:14" x14ac:dyDescent="0.2">
      <c r="A17" s="19" t="s">
        <v>36</v>
      </c>
      <c r="B17" s="11">
        <v>9.91</v>
      </c>
      <c r="C17" s="11">
        <v>9.35</v>
      </c>
      <c r="D17" s="11">
        <v>9.6199999999999992</v>
      </c>
      <c r="E17" s="11">
        <v>9.7200000000000006</v>
      </c>
      <c r="F17" s="11">
        <f>E17*1.1</f>
        <v>10.692000000000002</v>
      </c>
      <c r="G17" s="11">
        <f t="shared" ref="G17:I17" si="5">F17*1.07</f>
        <v>11.440440000000002</v>
      </c>
      <c r="H17" s="11">
        <f t="shared" si="5"/>
        <v>12.241270800000004</v>
      </c>
      <c r="I17" s="11">
        <f t="shared" si="5"/>
        <v>13.098159756000005</v>
      </c>
    </row>
    <row r="18" spans="1:14" x14ac:dyDescent="0.2">
      <c r="A18" s="9" t="s">
        <v>37</v>
      </c>
      <c r="B18" s="9">
        <v>0.20799999999999999</v>
      </c>
      <c r="C18" s="9">
        <v>0.19</v>
      </c>
      <c r="D18" s="9">
        <v>0.2</v>
      </c>
      <c r="E18" s="9">
        <v>7.4999999999999997E-2</v>
      </c>
      <c r="F18" s="9">
        <f>E18*1.1</f>
        <v>8.2500000000000004E-2</v>
      </c>
      <c r="G18" s="9">
        <f t="shared" ref="G18:I18" si="6">F18*1.1</f>
        <v>9.0750000000000011E-2</v>
      </c>
      <c r="H18" s="9">
        <f t="shared" si="6"/>
        <v>9.9825000000000025E-2</v>
      </c>
      <c r="I18" s="9">
        <f t="shared" si="6"/>
        <v>0.10980750000000003</v>
      </c>
    </row>
    <row r="19" spans="1:14" x14ac:dyDescent="0.2">
      <c r="A19" s="9" t="s">
        <v>38</v>
      </c>
      <c r="B19" s="9">
        <v>-1.29</v>
      </c>
      <c r="C19" s="9">
        <v>-1.08</v>
      </c>
      <c r="D19" s="9">
        <v>-0.92</v>
      </c>
      <c r="E19" s="9">
        <v>1.04</v>
      </c>
      <c r="F19" s="9">
        <v>0</v>
      </c>
      <c r="G19" s="9">
        <v>0</v>
      </c>
      <c r="H19" s="9">
        <v>0</v>
      </c>
      <c r="I19" s="9">
        <v>0</v>
      </c>
    </row>
    <row r="20" spans="1:14" x14ac:dyDescent="0.2">
      <c r="A20" s="9" t="s">
        <v>39</v>
      </c>
      <c r="B20" s="9">
        <v>-0.53</v>
      </c>
      <c r="C20" s="9">
        <v>-0.41</v>
      </c>
      <c r="D20" s="9">
        <v>-0.35</v>
      </c>
      <c r="E20" s="9">
        <v>-0.57999999999999996</v>
      </c>
      <c r="F20" s="9">
        <v>-0.5</v>
      </c>
      <c r="G20" s="9">
        <v>-0.5</v>
      </c>
      <c r="H20" s="9">
        <v>-0.5</v>
      </c>
      <c r="I20" s="9">
        <v>-0.5</v>
      </c>
    </row>
    <row r="21" spans="1:14" x14ac:dyDescent="0.2">
      <c r="A21" s="9" t="s">
        <v>40</v>
      </c>
      <c r="B21" s="9">
        <v>8.2889999999999997</v>
      </c>
      <c r="C21" s="9">
        <v>7.99</v>
      </c>
      <c r="D21" s="9">
        <v>8.5500000000000007</v>
      </c>
      <c r="E21" s="9">
        <v>10.33</v>
      </c>
      <c r="F21" s="9">
        <f>F17+F18+F19+F20</f>
        <v>10.274500000000002</v>
      </c>
      <c r="G21" s="9">
        <f>G17+G18+G19+G20</f>
        <v>11.031190000000002</v>
      </c>
      <c r="H21" s="9">
        <f t="shared" ref="H21" si="7">H17+H18+H19+H20</f>
        <v>11.841095800000003</v>
      </c>
      <c r="I21" s="9">
        <f>I17+I18+I19+I20</f>
        <v>12.707967256000005</v>
      </c>
    </row>
    <row r="22" spans="1:14" x14ac:dyDescent="0.2">
      <c r="A22" s="20" t="s">
        <v>41</v>
      </c>
      <c r="B22" s="20">
        <v>-2.2599999999999998</v>
      </c>
      <c r="C22" s="20">
        <v>-1.92</v>
      </c>
      <c r="D22" s="20">
        <v>-1.93</v>
      </c>
      <c r="E22" s="20">
        <v>-2.06</v>
      </c>
      <c r="F22" s="20">
        <v>-2.06</v>
      </c>
      <c r="G22" s="20">
        <v>-2.06</v>
      </c>
      <c r="H22" s="20">
        <v>-2.06</v>
      </c>
      <c r="I22" s="20">
        <v>-2.06</v>
      </c>
    </row>
    <row r="23" spans="1:14" x14ac:dyDescent="0.2">
      <c r="A23" s="11" t="s">
        <v>42</v>
      </c>
      <c r="B23" s="11">
        <v>6.03</v>
      </c>
      <c r="C23" s="11">
        <f t="shared" ref="C23:H23" si="8">C21+C22</f>
        <v>6.07</v>
      </c>
      <c r="D23" s="11">
        <f t="shared" si="8"/>
        <v>6.620000000000001</v>
      </c>
      <c r="E23" s="11">
        <f>E21+E22</f>
        <v>8.27</v>
      </c>
      <c r="F23" s="11">
        <f>F21+F22</f>
        <v>8.214500000000001</v>
      </c>
      <c r="G23" s="11">
        <f t="shared" si="8"/>
        <v>8.9711900000000018</v>
      </c>
      <c r="H23" s="11">
        <f t="shared" si="8"/>
        <v>9.7810958000000028</v>
      </c>
      <c r="I23" s="11">
        <f>I21+I22</f>
        <v>10.647967256000005</v>
      </c>
    </row>
    <row r="24" spans="1:14" x14ac:dyDescent="0.2">
      <c r="A24" s="9"/>
      <c r="C24" s="9"/>
      <c r="D24" s="9"/>
      <c r="E24" s="9"/>
      <c r="F24" s="9"/>
      <c r="G24" s="9"/>
      <c r="H24" s="9"/>
      <c r="I24" s="9"/>
    </row>
    <row r="25" spans="1:14" x14ac:dyDescent="0.2">
      <c r="A25" s="4"/>
      <c r="B25" s="8" t="s">
        <v>15</v>
      </c>
      <c r="C25" s="8" t="s">
        <v>14</v>
      </c>
      <c r="D25" s="8" t="s">
        <v>13</v>
      </c>
      <c r="E25" s="8" t="s">
        <v>12</v>
      </c>
      <c r="F25" s="8" t="s">
        <v>16</v>
      </c>
      <c r="G25" s="8" t="s">
        <v>17</v>
      </c>
      <c r="H25" s="8" t="s">
        <v>18</v>
      </c>
      <c r="I25" s="8" t="s">
        <v>19</v>
      </c>
      <c r="J25" s="8" t="s">
        <v>23</v>
      </c>
      <c r="K25" s="8" t="s">
        <v>24</v>
      </c>
      <c r="L25" s="8" t="s">
        <v>25</v>
      </c>
      <c r="M25" s="8" t="s">
        <v>26</v>
      </c>
    </row>
    <row r="26" spans="1:14" x14ac:dyDescent="0.2">
      <c r="A26" t="s">
        <v>20</v>
      </c>
      <c r="B26" s="1">
        <v>8.1</v>
      </c>
      <c r="C26" s="1">
        <v>9</v>
      </c>
      <c r="D26" s="1">
        <v>7.9</v>
      </c>
      <c r="E26" s="1">
        <v>7.2</v>
      </c>
      <c r="F26" s="1">
        <f>E26*1.05</f>
        <v>7.5600000000000005</v>
      </c>
      <c r="G26" s="1">
        <f>F26*1.05</f>
        <v>7.9380000000000006</v>
      </c>
      <c r="H26" s="1">
        <f t="shared" ref="H26:L26" si="9">G26*1.05</f>
        <v>8.3349000000000011</v>
      </c>
      <c r="I26" s="1">
        <f>H26*1.05</f>
        <v>8.7516450000000017</v>
      </c>
      <c r="J26" s="1">
        <f>I26*1.05</f>
        <v>9.1892272500000018</v>
      </c>
      <c r="K26" s="1">
        <f t="shared" si="9"/>
        <v>9.6486886125000026</v>
      </c>
      <c r="L26" s="1">
        <f t="shared" si="9"/>
        <v>10.131123043125003</v>
      </c>
      <c r="M26" s="1">
        <f>L26*1.05</f>
        <v>10.637679195281253</v>
      </c>
      <c r="N26" s="1"/>
    </row>
    <row r="27" spans="1:14" x14ac:dyDescent="0.2">
      <c r="A27" s="14" t="s">
        <v>21</v>
      </c>
      <c r="B27" s="17">
        <v>1.4</v>
      </c>
      <c r="C27" s="17">
        <v>0.9</v>
      </c>
      <c r="D27" s="17">
        <v>1.2</v>
      </c>
      <c r="E27" s="17">
        <v>1.62</v>
      </c>
      <c r="F27" s="17">
        <v>1.6</v>
      </c>
      <c r="G27" s="17">
        <v>1.6</v>
      </c>
      <c r="H27" s="17">
        <v>1.6</v>
      </c>
      <c r="I27" s="17">
        <v>1.6</v>
      </c>
      <c r="J27" s="17">
        <v>1.6</v>
      </c>
      <c r="K27" s="17">
        <v>1.6</v>
      </c>
      <c r="L27" s="17">
        <v>1.6</v>
      </c>
      <c r="M27" s="17">
        <v>1.6</v>
      </c>
      <c r="N27" s="15" t="s">
        <v>27</v>
      </c>
    </row>
    <row r="28" spans="1:14" x14ac:dyDescent="0.2">
      <c r="A28" s="13" t="s">
        <v>22</v>
      </c>
      <c r="B28" s="16">
        <f>(B26-B27)</f>
        <v>6.6999999999999993</v>
      </c>
      <c r="C28" s="16">
        <f t="shared" ref="C28:E28" si="10">(C26-C27)</f>
        <v>8.1</v>
      </c>
      <c r="D28" s="16">
        <f t="shared" si="10"/>
        <v>6.7</v>
      </c>
      <c r="E28" s="16">
        <f t="shared" si="10"/>
        <v>5.58</v>
      </c>
      <c r="F28" s="16">
        <f>(F26-F27)</f>
        <v>5.9600000000000009</v>
      </c>
      <c r="G28" s="16">
        <f t="shared" ref="G28" si="11">(G26-G27)</f>
        <v>6.338000000000001</v>
      </c>
      <c r="H28" s="16">
        <f t="shared" ref="H28" si="12">(H26-H27)</f>
        <v>6.7349000000000014</v>
      </c>
      <c r="I28" s="16">
        <f t="shared" ref="I28" si="13">(I26-I27)</f>
        <v>7.151645000000002</v>
      </c>
      <c r="J28" s="16">
        <f t="shared" ref="J28" si="14">(J26-J27)</f>
        <v>7.5892272500000022</v>
      </c>
      <c r="K28" s="16">
        <f t="shared" ref="K28" si="15">(K26-K27)</f>
        <v>8.048688612500003</v>
      </c>
      <c r="L28" s="16">
        <f>(L26-L27)</f>
        <v>8.5311230431250031</v>
      </c>
      <c r="M28" s="16">
        <f>(M26-M27)</f>
        <v>9.0376791952812532</v>
      </c>
      <c r="N28" s="15">
        <f>M29*K2</f>
        <v>229.32051890000005</v>
      </c>
    </row>
    <row r="29" spans="1:14" x14ac:dyDescent="0.2">
      <c r="A29" t="s">
        <v>29</v>
      </c>
      <c r="B29" s="1"/>
      <c r="C29" s="1"/>
      <c r="D29" s="1"/>
      <c r="E29" s="1">
        <v>13.07</v>
      </c>
      <c r="F29" s="1">
        <v>14.21</v>
      </c>
      <c r="G29" s="1">
        <v>14.83</v>
      </c>
      <c r="H29" s="1">
        <v>15.41</v>
      </c>
      <c r="I29" s="1">
        <v>15.95</v>
      </c>
      <c r="J29" s="1">
        <f>I29*1.1</f>
        <v>17.545000000000002</v>
      </c>
      <c r="K29" s="1">
        <f t="shared" ref="K29:L29" si="16">J29*1.1</f>
        <v>19.299500000000002</v>
      </c>
      <c r="L29" s="1">
        <f t="shared" si="16"/>
        <v>21.229450000000003</v>
      </c>
      <c r="M29" s="1">
        <f>L29*1.1</f>
        <v>23.352395000000005</v>
      </c>
      <c r="N29" s="1"/>
    </row>
    <row r="32" spans="1:14" x14ac:dyDescent="0.2">
      <c r="B32" t="s">
        <v>48</v>
      </c>
    </row>
    <row r="33" spans="2:30" x14ac:dyDescent="0.2">
      <c r="B33" s="3"/>
      <c r="C33" s="8" t="s">
        <v>15</v>
      </c>
      <c r="D33" s="10" t="s">
        <v>14</v>
      </c>
      <c r="E33" s="10" t="s">
        <v>13</v>
      </c>
      <c r="F33" s="8" t="s">
        <v>12</v>
      </c>
      <c r="G33" s="8" t="s">
        <v>16</v>
      </c>
      <c r="H33" s="8" t="s">
        <v>17</v>
      </c>
      <c r="I33" s="8" t="s">
        <v>18</v>
      </c>
      <c r="J33" s="8" t="s">
        <v>19</v>
      </c>
      <c r="R33" t="s">
        <v>49</v>
      </c>
    </row>
    <row r="34" spans="2:30" x14ac:dyDescent="0.2">
      <c r="B34" s="8" t="s">
        <v>9</v>
      </c>
      <c r="C34" s="8">
        <v>51.98</v>
      </c>
      <c r="D34" s="8">
        <v>50.72</v>
      </c>
      <c r="E34" s="8">
        <v>52.44</v>
      </c>
      <c r="F34" s="8">
        <v>60.073</v>
      </c>
      <c r="G34" s="8">
        <f>F34*1.15</f>
        <v>69.083950000000002</v>
      </c>
      <c r="H34" s="8">
        <f t="shared" ref="H34" si="17">G34*1.1</f>
        <v>75.992345000000014</v>
      </c>
      <c r="I34" s="8">
        <f>H34*1.1</f>
        <v>83.591579500000023</v>
      </c>
      <c r="J34" s="8">
        <f>I34*1.1</f>
        <v>91.950737450000034</v>
      </c>
      <c r="R34" s="23"/>
      <c r="S34" s="24"/>
      <c r="T34" s="25"/>
      <c r="U34" s="25"/>
      <c r="V34" s="24"/>
      <c r="W34" s="24"/>
      <c r="X34" s="24"/>
      <c r="Y34" s="24"/>
      <c r="Z34" s="24"/>
    </row>
    <row r="35" spans="2:30" x14ac:dyDescent="0.2">
      <c r="B35" s="9" t="s">
        <v>10</v>
      </c>
      <c r="C35" s="9">
        <v>29.1</v>
      </c>
      <c r="D35" s="9">
        <v>28.68</v>
      </c>
      <c r="E35" s="9">
        <v>30.2</v>
      </c>
      <c r="F35" s="9">
        <v>35.9</v>
      </c>
      <c r="G35" s="9">
        <f>(F35*1.12)</f>
        <v>40.208000000000006</v>
      </c>
      <c r="H35" s="9">
        <f>(G35*1.12)</f>
        <v>45.03296000000001</v>
      </c>
      <c r="I35" s="9">
        <f>(H35*1.12)</f>
        <v>50.436915200000016</v>
      </c>
      <c r="J35" s="9">
        <f>(I35*1.12)</f>
        <v>56.489345024000023</v>
      </c>
      <c r="L35" t="s">
        <v>30</v>
      </c>
      <c r="N35" s="2">
        <f>NPV(K3,F50:O50)</f>
        <v>219.16479550599684</v>
      </c>
      <c r="R35" s="3"/>
      <c r="S35" s="8" t="s">
        <v>15</v>
      </c>
      <c r="T35" s="10" t="s">
        <v>14</v>
      </c>
      <c r="U35" s="10" t="s">
        <v>13</v>
      </c>
      <c r="V35" s="8" t="s">
        <v>12</v>
      </c>
      <c r="W35" s="8" t="s">
        <v>16</v>
      </c>
      <c r="X35" s="8" t="s">
        <v>17</v>
      </c>
      <c r="Y35" s="8" t="s">
        <v>18</v>
      </c>
      <c r="Z35" s="8" t="s">
        <v>19</v>
      </c>
      <c r="AB35" t="s">
        <v>30</v>
      </c>
      <c r="AD35" s="2">
        <f>NPV(K3,V53:AE53)</f>
        <v>73.918059747801266</v>
      </c>
    </row>
    <row r="36" spans="2:30" x14ac:dyDescent="0.2">
      <c r="B36" s="8" t="s">
        <v>11</v>
      </c>
      <c r="C36" s="8">
        <f>C34-C35</f>
        <v>22.879999999999995</v>
      </c>
      <c r="D36" s="8">
        <f>D34-D35</f>
        <v>22.04</v>
      </c>
      <c r="E36" s="8">
        <f>E34-E35</f>
        <v>22.24</v>
      </c>
      <c r="F36" s="8">
        <f>F34-F35</f>
        <v>24.173000000000002</v>
      </c>
      <c r="G36" s="8">
        <f>G34-G35</f>
        <v>28.875949999999996</v>
      </c>
      <c r="H36" s="8">
        <f t="shared" ref="H36:J36" si="18">H34-H35</f>
        <v>30.959385000000005</v>
      </c>
      <c r="I36" s="8">
        <f t="shared" si="18"/>
        <v>33.154664300000007</v>
      </c>
      <c r="J36" s="8">
        <f t="shared" si="18"/>
        <v>35.46139242600001</v>
      </c>
      <c r="L36" t="s">
        <v>54</v>
      </c>
      <c r="N36" s="9">
        <f>(N35+G5-G6)/G8</f>
        <v>78.13233023952445</v>
      </c>
      <c r="R36" s="8" t="s">
        <v>9</v>
      </c>
      <c r="S36" s="8">
        <v>51.98</v>
      </c>
      <c r="T36" s="8">
        <v>50.72</v>
      </c>
      <c r="U36" s="8">
        <v>52.44</v>
      </c>
      <c r="V36" s="8">
        <v>60.073</v>
      </c>
      <c r="W36" s="8">
        <f>V36*0.99</f>
        <v>59.472270000000002</v>
      </c>
      <c r="X36" s="8">
        <f t="shared" ref="X36:Z36" si="19">W36*0.98</f>
        <v>58.282824599999998</v>
      </c>
      <c r="Y36" s="8">
        <f t="shared" si="19"/>
        <v>57.117168107999994</v>
      </c>
      <c r="Z36" s="8">
        <f t="shared" si="19"/>
        <v>55.974824745839996</v>
      </c>
      <c r="AB36" t="s">
        <v>53</v>
      </c>
      <c r="AD36" s="9">
        <f>(AD35+G5-G6)/G8</f>
        <v>20.722553260000499</v>
      </c>
    </row>
    <row r="37" spans="2:30" x14ac:dyDescent="0.2">
      <c r="B37" s="9" t="s">
        <v>35</v>
      </c>
      <c r="C37" s="21">
        <f>C36-C38</f>
        <v>11.845999999999995</v>
      </c>
      <c r="D37" s="21">
        <f t="shared" ref="D37:E37" si="20">D36-D38</f>
        <v>11.329999999999998</v>
      </c>
      <c r="E37" s="21">
        <f t="shared" si="20"/>
        <v>11.419999999999998</v>
      </c>
      <c r="F37" s="21">
        <f>F36-F38</f>
        <v>11.103000000000002</v>
      </c>
      <c r="G37" s="20">
        <f>F37*1.05</f>
        <v>11.658150000000003</v>
      </c>
      <c r="H37" s="20">
        <f t="shared" ref="H37" si="21">G37*1.1</f>
        <v>12.823965000000005</v>
      </c>
      <c r="I37" s="20">
        <f t="shared" ref="I37" si="22">H37*1.1</f>
        <v>14.106361500000006</v>
      </c>
      <c r="J37" s="20">
        <f t="shared" ref="J37" si="23">I37*1.1</f>
        <v>15.516997650000008</v>
      </c>
      <c r="L37" t="s">
        <v>43</v>
      </c>
      <c r="N37">
        <v>88</v>
      </c>
      <c r="R37" s="9" t="s">
        <v>10</v>
      </c>
      <c r="S37" s="9">
        <v>29.1</v>
      </c>
      <c r="T37" s="9">
        <v>28.68</v>
      </c>
      <c r="U37" s="9">
        <v>30.2</v>
      </c>
      <c r="V37" s="9">
        <v>35.9</v>
      </c>
      <c r="W37" s="9">
        <f>(V37*1.01)</f>
        <v>36.259</v>
      </c>
      <c r="X37" s="9">
        <f t="shared" ref="X37:Z37" si="24">(W37*1.01)</f>
        <v>36.621589999999998</v>
      </c>
      <c r="Y37" s="9">
        <f t="shared" si="24"/>
        <v>36.987805899999998</v>
      </c>
      <c r="Z37" s="9">
        <f t="shared" si="24"/>
        <v>37.357683958999999</v>
      </c>
      <c r="AB37" t="s">
        <v>43</v>
      </c>
      <c r="AD37">
        <v>88</v>
      </c>
    </row>
    <row r="38" spans="2:30" x14ac:dyDescent="0.2">
      <c r="B38" s="8" t="s">
        <v>29</v>
      </c>
      <c r="C38" s="8">
        <v>11.034000000000001</v>
      </c>
      <c r="D38" s="8">
        <v>10.71</v>
      </c>
      <c r="E38" s="8">
        <v>10.82</v>
      </c>
      <c r="F38" s="8">
        <v>13.07</v>
      </c>
      <c r="G38" s="8">
        <f>G36-G37</f>
        <v>17.217799999999993</v>
      </c>
      <c r="H38" s="8">
        <f t="shared" ref="H38" si="25">H36-H37</f>
        <v>18.13542</v>
      </c>
      <c r="I38" s="8">
        <f>I36-I37</f>
        <v>19.048302800000002</v>
      </c>
      <c r="J38" s="8">
        <f>J36-J37</f>
        <v>19.944394776000003</v>
      </c>
      <c r="L38" s="4" t="s">
        <v>52</v>
      </c>
      <c r="N38" s="7">
        <f>N36*N37</f>
        <v>6875.6450610781512</v>
      </c>
      <c r="R38" s="8" t="s">
        <v>11</v>
      </c>
      <c r="S38" s="8">
        <f t="shared" ref="S38:X38" si="26">S36-S37</f>
        <v>22.879999999999995</v>
      </c>
      <c r="T38" s="8">
        <f t="shared" si="26"/>
        <v>22.04</v>
      </c>
      <c r="U38" s="8">
        <f t="shared" si="26"/>
        <v>22.24</v>
      </c>
      <c r="V38" s="8">
        <f t="shared" si="26"/>
        <v>24.173000000000002</v>
      </c>
      <c r="W38" s="8">
        <f t="shared" si="26"/>
        <v>23.213270000000001</v>
      </c>
      <c r="X38" s="8">
        <f t="shared" si="26"/>
        <v>21.6612346</v>
      </c>
      <c r="Y38" s="8">
        <f t="shared" ref="Y38" si="27">Y36-Y37</f>
        <v>20.129362207999996</v>
      </c>
      <c r="Z38" s="8">
        <f>Z36-Z37</f>
        <v>18.617140786839997</v>
      </c>
      <c r="AB38" s="4" t="s">
        <v>33</v>
      </c>
      <c r="AD38" s="7">
        <f>AD36*AD37</f>
        <v>1823.5846868800438</v>
      </c>
    </row>
    <row r="39" spans="2:30" x14ac:dyDescent="0.2">
      <c r="B39" s="19" t="s">
        <v>36</v>
      </c>
      <c r="C39" s="11">
        <v>9.91</v>
      </c>
      <c r="D39" s="11">
        <v>9.35</v>
      </c>
      <c r="E39" s="11">
        <v>9.6199999999999992</v>
      </c>
      <c r="F39" s="11">
        <v>9.7200000000000006</v>
      </c>
      <c r="G39" s="11">
        <f>F39*1.15</f>
        <v>11.177999999999999</v>
      </c>
      <c r="H39" s="11">
        <f t="shared" ref="H39" si="28">G39*1.07</f>
        <v>11.960459999999999</v>
      </c>
      <c r="I39" s="11">
        <f t="shared" ref="I39" si="29">H39*1.07</f>
        <v>12.7976922</v>
      </c>
      <c r="J39" s="11">
        <f t="shared" ref="J39" si="30">I39*1.07</f>
        <v>13.693530654000002</v>
      </c>
      <c r="L39" s="29" t="s">
        <v>45</v>
      </c>
      <c r="N39" s="22">
        <v>0.34360000000000002</v>
      </c>
      <c r="R39" s="9" t="s">
        <v>35</v>
      </c>
      <c r="S39" s="21">
        <f>S38-S40</f>
        <v>11.845999999999995</v>
      </c>
      <c r="T39" s="21">
        <f t="shared" ref="T39:U39" si="31">T38-T40</f>
        <v>11.329999999999998</v>
      </c>
      <c r="U39" s="21">
        <f t="shared" si="31"/>
        <v>11.419999999999998</v>
      </c>
      <c r="V39" s="21">
        <f>V38-V40</f>
        <v>11.103000000000002</v>
      </c>
      <c r="W39" s="20">
        <f>V39*1.01</f>
        <v>11.214030000000001</v>
      </c>
      <c r="X39" s="20">
        <f t="shared" ref="X39:Z39" si="32">W39*1.01</f>
        <v>11.326170300000001</v>
      </c>
      <c r="Y39" s="20">
        <f t="shared" si="32"/>
        <v>11.439432003000002</v>
      </c>
      <c r="Z39" s="20">
        <f t="shared" si="32"/>
        <v>11.553826323030002</v>
      </c>
      <c r="AB39" s="30" t="s">
        <v>45</v>
      </c>
      <c r="AD39" s="31">
        <v>-0.64</v>
      </c>
    </row>
    <row r="40" spans="2:30" x14ac:dyDescent="0.2">
      <c r="B40" s="9" t="s">
        <v>37</v>
      </c>
      <c r="C40" s="9">
        <v>0.20799999999999999</v>
      </c>
      <c r="D40" s="9">
        <v>0.19</v>
      </c>
      <c r="E40" s="9">
        <v>0.2</v>
      </c>
      <c r="F40" s="9">
        <v>7.4999999999999997E-2</v>
      </c>
      <c r="G40" s="9">
        <f>F40*1.1</f>
        <v>8.2500000000000004E-2</v>
      </c>
      <c r="H40" s="9">
        <f t="shared" ref="H40" si="33">G40*1.1</f>
        <v>9.0750000000000011E-2</v>
      </c>
      <c r="I40" s="9">
        <f t="shared" ref="I40" si="34">H40*1.1</f>
        <v>9.9825000000000025E-2</v>
      </c>
      <c r="J40" s="9">
        <f t="shared" ref="J40" si="35">I40*1.1</f>
        <v>0.10980750000000003</v>
      </c>
      <c r="R40" s="8" t="s">
        <v>29</v>
      </c>
      <c r="S40" s="8">
        <v>11.034000000000001</v>
      </c>
      <c r="T40" s="8">
        <v>10.71</v>
      </c>
      <c r="U40" s="8">
        <v>10.82</v>
      </c>
      <c r="V40" s="8">
        <v>13.07</v>
      </c>
      <c r="W40" s="8">
        <f>W38-W39</f>
        <v>11.99924</v>
      </c>
      <c r="X40" s="8">
        <f>X38-X39</f>
        <v>10.335064299999999</v>
      </c>
      <c r="Y40" s="8">
        <f>Y38-Y39</f>
        <v>8.6899302049999942</v>
      </c>
      <c r="Z40" s="8">
        <f>Z38-Z39</f>
        <v>7.0633144638099949</v>
      </c>
    </row>
    <row r="41" spans="2:30" x14ac:dyDescent="0.2">
      <c r="B41" s="9" t="s">
        <v>38</v>
      </c>
      <c r="C41" s="9">
        <v>-1.29</v>
      </c>
      <c r="D41" s="9">
        <v>-1.08</v>
      </c>
      <c r="E41" s="9">
        <v>-0.92</v>
      </c>
      <c r="F41" s="9">
        <v>1.04</v>
      </c>
      <c r="G41" s="9">
        <v>0</v>
      </c>
      <c r="H41" s="9">
        <v>0</v>
      </c>
      <c r="I41" s="9">
        <v>0</v>
      </c>
      <c r="J41" s="9">
        <v>0</v>
      </c>
      <c r="R41" s="19" t="s">
        <v>36</v>
      </c>
      <c r="S41" s="11">
        <v>9.91</v>
      </c>
      <c r="T41" s="11">
        <v>9.35</v>
      </c>
      <c r="U41" s="11">
        <v>9.6199999999999992</v>
      </c>
      <c r="V41" s="11">
        <v>9.7200000000000006</v>
      </c>
      <c r="W41" s="11">
        <f>V41*0.88</f>
        <v>8.5536000000000012</v>
      </c>
      <c r="X41" s="11">
        <f t="shared" ref="X41" si="36">W41*1.07</f>
        <v>9.1523520000000023</v>
      </c>
      <c r="Y41" s="11">
        <f t="shared" ref="Y41" si="37">X41*1.07</f>
        <v>9.7930166400000029</v>
      </c>
      <c r="Z41" s="11">
        <f t="shared" ref="Z41" si="38">Y41*1.07</f>
        <v>10.478527804800004</v>
      </c>
    </row>
    <row r="42" spans="2:30" x14ac:dyDescent="0.2">
      <c r="B42" s="9" t="s">
        <v>39</v>
      </c>
      <c r="C42" s="9">
        <v>-0.53</v>
      </c>
      <c r="D42" s="9">
        <v>-0.41</v>
      </c>
      <c r="E42" s="9">
        <v>-0.35</v>
      </c>
      <c r="F42" s="9">
        <v>-0.57999999999999996</v>
      </c>
      <c r="G42" s="9">
        <v>-0.5</v>
      </c>
      <c r="H42" s="9">
        <v>-0.5</v>
      </c>
      <c r="I42" s="9">
        <v>-0.5</v>
      </c>
      <c r="J42" s="9">
        <v>-0.5</v>
      </c>
      <c r="R42" s="9" t="s">
        <v>37</v>
      </c>
      <c r="S42" s="9">
        <v>0.20799999999999999</v>
      </c>
      <c r="T42" s="9">
        <v>0.19</v>
      </c>
      <c r="U42" s="9">
        <v>0.2</v>
      </c>
      <c r="V42" s="9">
        <v>7.4999999999999997E-2</v>
      </c>
      <c r="W42" s="9">
        <f>V42*1.1</f>
        <v>8.2500000000000004E-2</v>
      </c>
      <c r="X42" s="9">
        <f t="shared" ref="X42" si="39">W42*1.1</f>
        <v>9.0750000000000011E-2</v>
      </c>
      <c r="Y42" s="9">
        <f t="shared" ref="Y42" si="40">X42*1.1</f>
        <v>9.9825000000000025E-2</v>
      </c>
      <c r="Z42" s="9">
        <f t="shared" ref="Z42" si="41">Y42*1.1</f>
        <v>0.10980750000000003</v>
      </c>
    </row>
    <row r="43" spans="2:30" x14ac:dyDescent="0.2">
      <c r="B43" s="9" t="s">
        <v>40</v>
      </c>
      <c r="C43" s="9">
        <v>8.2889999999999997</v>
      </c>
      <c r="D43" s="9">
        <v>7.99</v>
      </c>
      <c r="E43" s="9">
        <v>8.5500000000000007</v>
      </c>
      <c r="F43" s="9">
        <v>10.33</v>
      </c>
      <c r="G43" s="9">
        <f>G39+G40+G41+G42</f>
        <v>10.760499999999999</v>
      </c>
      <c r="H43" s="9">
        <f>H39+H40+H41+H42</f>
        <v>11.551209999999999</v>
      </c>
      <c r="I43" s="9">
        <f t="shared" ref="I43" si="42">I39+I40+I41+I42</f>
        <v>12.397517199999999</v>
      </c>
      <c r="J43" s="9">
        <f>J39+J40+J41+J42</f>
        <v>13.303338154000002</v>
      </c>
      <c r="R43" s="9" t="s">
        <v>38</v>
      </c>
      <c r="S43" s="9">
        <v>-1.29</v>
      </c>
      <c r="T43" s="9">
        <v>-1.08</v>
      </c>
      <c r="U43" s="9">
        <v>-0.92</v>
      </c>
      <c r="V43" s="9">
        <v>1.04</v>
      </c>
      <c r="W43" s="9">
        <v>0</v>
      </c>
      <c r="X43" s="9">
        <v>0</v>
      </c>
      <c r="Y43" s="9">
        <v>0</v>
      </c>
      <c r="Z43" s="9">
        <v>0</v>
      </c>
    </row>
    <row r="44" spans="2:30" x14ac:dyDescent="0.2">
      <c r="B44" s="20" t="s">
        <v>41</v>
      </c>
      <c r="C44" s="20">
        <v>-2.2599999999999998</v>
      </c>
      <c r="D44" s="20">
        <v>-1.92</v>
      </c>
      <c r="E44" s="20">
        <v>-1.93</v>
      </c>
      <c r="F44" s="20">
        <v>-2.06</v>
      </c>
      <c r="G44" s="20">
        <v>-2.06</v>
      </c>
      <c r="H44" s="20">
        <v>-2.06</v>
      </c>
      <c r="I44" s="20">
        <v>-2.06</v>
      </c>
      <c r="J44" s="20">
        <v>-2.06</v>
      </c>
      <c r="R44" s="9" t="s">
        <v>39</v>
      </c>
      <c r="S44" s="9">
        <v>-0.53</v>
      </c>
      <c r="T44" s="9">
        <v>-0.41</v>
      </c>
      <c r="U44" s="9">
        <v>-0.35</v>
      </c>
      <c r="V44" s="9">
        <v>-0.57999999999999996</v>
      </c>
      <c r="W44" s="9">
        <v>-0.5</v>
      </c>
      <c r="X44" s="9">
        <v>-0.5</v>
      </c>
      <c r="Y44" s="9">
        <v>-0.5</v>
      </c>
      <c r="Z44" s="9">
        <v>-0.5</v>
      </c>
    </row>
    <row r="45" spans="2:30" x14ac:dyDescent="0.2">
      <c r="B45" s="11" t="s">
        <v>42</v>
      </c>
      <c r="C45" s="11">
        <v>6.03</v>
      </c>
      <c r="D45" s="11">
        <f t="shared" ref="D45:E45" si="43">D43+D44</f>
        <v>6.07</v>
      </c>
      <c r="E45" s="11">
        <f t="shared" si="43"/>
        <v>6.620000000000001</v>
      </c>
      <c r="F45" s="11">
        <f>F43+F44</f>
        <v>8.27</v>
      </c>
      <c r="G45" s="11">
        <f>G43+G44</f>
        <v>8.7004999999999981</v>
      </c>
      <c r="H45" s="11">
        <f t="shared" ref="H45:I45" si="44">H43+H44</f>
        <v>9.4912099999999988</v>
      </c>
      <c r="I45" s="11">
        <f t="shared" si="44"/>
        <v>10.337517199999999</v>
      </c>
      <c r="J45" s="11">
        <f>J43+J44</f>
        <v>11.243338154000002</v>
      </c>
      <c r="R45" s="9" t="s">
        <v>40</v>
      </c>
      <c r="S45" s="9">
        <v>8.2889999999999997</v>
      </c>
      <c r="T45" s="9">
        <v>7.99</v>
      </c>
      <c r="U45" s="9">
        <v>8.5500000000000007</v>
      </c>
      <c r="V45" s="9">
        <v>10.33</v>
      </c>
      <c r="W45" s="9">
        <f>W41+W42+W43+W44</f>
        <v>8.1361000000000008</v>
      </c>
      <c r="X45" s="9">
        <f>X41+X42+X43+X44</f>
        <v>8.7431020000000021</v>
      </c>
      <c r="Y45" s="9">
        <f t="shared" ref="Y45" si="45">Y41+Y42+Y43+Y44</f>
        <v>9.3928416400000021</v>
      </c>
      <c r="Z45" s="9">
        <f>Z41+Z42+Z43+Z44</f>
        <v>10.088335304800005</v>
      </c>
    </row>
    <row r="46" spans="2:30" x14ac:dyDescent="0.2">
      <c r="R46" s="20" t="s">
        <v>41</v>
      </c>
      <c r="S46" s="20">
        <v>-2.2599999999999998</v>
      </c>
      <c r="T46" s="20">
        <v>-1.92</v>
      </c>
      <c r="U46" s="20">
        <v>-1.93</v>
      </c>
      <c r="V46" s="20">
        <v>-2.06</v>
      </c>
      <c r="W46" s="20">
        <v>-2.06</v>
      </c>
      <c r="X46" s="20">
        <v>-2.06</v>
      </c>
      <c r="Y46" s="20">
        <v>-2.06</v>
      </c>
      <c r="Z46" s="20">
        <v>-2.06</v>
      </c>
    </row>
    <row r="47" spans="2:30" x14ac:dyDescent="0.2">
      <c r="B47" s="4" t="s">
        <v>45</v>
      </c>
      <c r="C47" s="8" t="s">
        <v>15</v>
      </c>
      <c r="D47" s="8" t="s">
        <v>14</v>
      </c>
      <c r="E47" s="8" t="s">
        <v>13</v>
      </c>
      <c r="F47" s="8" t="s">
        <v>12</v>
      </c>
      <c r="G47" s="8" t="s">
        <v>16</v>
      </c>
      <c r="H47" s="8" t="s">
        <v>17</v>
      </c>
      <c r="I47" s="8" t="s">
        <v>18</v>
      </c>
      <c r="J47" s="8" t="s">
        <v>19</v>
      </c>
      <c r="K47" s="8" t="s">
        <v>23</v>
      </c>
      <c r="L47" s="8" t="s">
        <v>24</v>
      </c>
      <c r="M47" s="8" t="s">
        <v>25</v>
      </c>
      <c r="N47" s="8" t="s">
        <v>26</v>
      </c>
      <c r="S47" s="11">
        <v>6.03</v>
      </c>
      <c r="T47" s="11">
        <f t="shared" ref="T47:U47" si="46">T45+T46</f>
        <v>6.07</v>
      </c>
      <c r="U47" s="11">
        <f t="shared" si="46"/>
        <v>6.620000000000001</v>
      </c>
      <c r="V47" s="11">
        <f>V45+V46</f>
        <v>8.27</v>
      </c>
      <c r="W47" s="11">
        <f>W45+W46</f>
        <v>6.0761000000000003</v>
      </c>
      <c r="X47" s="11">
        <f>X45+X46</f>
        <v>6.6831020000000017</v>
      </c>
      <c r="Y47" s="11">
        <f t="shared" ref="Y47" si="47">Y45+Y46</f>
        <v>7.3328416400000016</v>
      </c>
      <c r="Z47" s="11">
        <f>Z45+Z46</f>
        <v>8.0283353048000041</v>
      </c>
    </row>
    <row r="48" spans="2:30" x14ac:dyDescent="0.2">
      <c r="B48" s="9" t="s">
        <v>20</v>
      </c>
      <c r="C48" s="9">
        <v>8.1</v>
      </c>
      <c r="D48" s="9">
        <v>9</v>
      </c>
      <c r="E48" s="9">
        <v>7.9</v>
      </c>
      <c r="F48" s="9">
        <v>7.2</v>
      </c>
      <c r="G48" s="9">
        <f>F48*1.05</f>
        <v>7.5600000000000005</v>
      </c>
      <c r="H48" s="9">
        <f t="shared" ref="H48:N48" si="48">G48*1.1</f>
        <v>8.3160000000000007</v>
      </c>
      <c r="I48" s="9">
        <f t="shared" si="48"/>
        <v>9.1476000000000024</v>
      </c>
      <c r="J48" s="9">
        <f t="shared" si="48"/>
        <v>10.062360000000004</v>
      </c>
      <c r="K48" s="9">
        <f t="shared" si="48"/>
        <v>11.068596000000005</v>
      </c>
      <c r="L48" s="9">
        <f t="shared" si="48"/>
        <v>12.175455600000006</v>
      </c>
      <c r="M48" s="9">
        <f t="shared" si="48"/>
        <v>13.393001160000008</v>
      </c>
      <c r="N48" s="9">
        <f t="shared" si="48"/>
        <v>14.73230127600001</v>
      </c>
    </row>
    <row r="49" spans="2:31" x14ac:dyDescent="0.2">
      <c r="B49" s="28" t="s">
        <v>50</v>
      </c>
      <c r="C49" s="17">
        <v>1.4</v>
      </c>
      <c r="D49" s="17">
        <v>0.9</v>
      </c>
      <c r="E49" s="17">
        <v>1.2</v>
      </c>
      <c r="F49" s="17">
        <v>1.62</v>
      </c>
      <c r="G49" s="17">
        <v>1.62</v>
      </c>
      <c r="H49" s="17">
        <v>1.62</v>
      </c>
      <c r="I49" s="17">
        <v>1.62</v>
      </c>
      <c r="J49" s="17">
        <v>1.62</v>
      </c>
      <c r="K49" s="17">
        <v>1.62</v>
      </c>
      <c r="L49" s="17">
        <v>1.62</v>
      </c>
      <c r="M49" s="17">
        <v>1.62</v>
      </c>
      <c r="N49" s="17">
        <v>1.62</v>
      </c>
      <c r="O49" t="s">
        <v>27</v>
      </c>
    </row>
    <row r="50" spans="2:31" x14ac:dyDescent="0.2">
      <c r="B50" s="11" t="s">
        <v>22</v>
      </c>
      <c r="C50" s="11">
        <f t="shared" ref="C50:N50" si="49">C48-C49</f>
        <v>6.6999999999999993</v>
      </c>
      <c r="D50" s="11">
        <f t="shared" si="49"/>
        <v>8.1</v>
      </c>
      <c r="E50" s="11">
        <f t="shared" si="49"/>
        <v>6.7</v>
      </c>
      <c r="F50" s="11">
        <f t="shared" si="49"/>
        <v>5.58</v>
      </c>
      <c r="G50" s="11">
        <f t="shared" si="49"/>
        <v>5.94</v>
      </c>
      <c r="H50" s="11">
        <f t="shared" si="49"/>
        <v>6.6960000000000006</v>
      </c>
      <c r="I50" s="11">
        <f t="shared" si="49"/>
        <v>7.5276000000000023</v>
      </c>
      <c r="J50" s="11">
        <f t="shared" si="49"/>
        <v>8.4423600000000043</v>
      </c>
      <c r="K50" s="11">
        <f t="shared" si="49"/>
        <v>9.4485960000000055</v>
      </c>
      <c r="L50" s="11">
        <f t="shared" si="49"/>
        <v>10.555455600000005</v>
      </c>
      <c r="M50" s="11">
        <f t="shared" si="49"/>
        <v>11.773001160000007</v>
      </c>
      <c r="N50" s="11">
        <f t="shared" si="49"/>
        <v>13.112301276000011</v>
      </c>
      <c r="O50" s="1">
        <f>N51*[1]Basic!K2</f>
        <v>286.68659228000018</v>
      </c>
      <c r="R50" s="8" t="s">
        <v>51</v>
      </c>
      <c r="S50" s="8" t="s">
        <v>15</v>
      </c>
      <c r="T50" s="8" t="s">
        <v>14</v>
      </c>
      <c r="U50" s="8" t="s">
        <v>13</v>
      </c>
      <c r="V50" s="8" t="s">
        <v>12</v>
      </c>
      <c r="W50" s="8" t="s">
        <v>16</v>
      </c>
      <c r="X50" s="8" t="s">
        <v>17</v>
      </c>
      <c r="Y50" s="8" t="s">
        <v>18</v>
      </c>
      <c r="Z50" s="8" t="s">
        <v>19</v>
      </c>
      <c r="AA50" s="8" t="s">
        <v>23</v>
      </c>
      <c r="AB50" s="8" t="s">
        <v>24</v>
      </c>
      <c r="AC50" s="8" t="s">
        <v>25</v>
      </c>
      <c r="AD50" s="8" t="s">
        <v>26</v>
      </c>
      <c r="AE50" s="9"/>
    </row>
    <row r="51" spans="2:31" x14ac:dyDescent="0.2">
      <c r="B51" t="s">
        <v>29</v>
      </c>
      <c r="F51" s="1">
        <f>[1]Basic!E29</f>
        <v>13.07</v>
      </c>
      <c r="G51">
        <v>17.22</v>
      </c>
      <c r="H51" s="9">
        <v>18.14</v>
      </c>
      <c r="I51" s="9">
        <v>19.05</v>
      </c>
      <c r="J51" s="9">
        <v>19.940000000000001</v>
      </c>
      <c r="K51" s="9">
        <f>J51*1.1</f>
        <v>21.934000000000005</v>
      </c>
      <c r="L51" s="9">
        <f>K51*1.1</f>
        <v>24.127400000000009</v>
      </c>
      <c r="M51" s="9">
        <f>L51*1.1</f>
        <v>26.540140000000012</v>
      </c>
      <c r="N51" s="9">
        <f>M51*1.1</f>
        <v>29.194154000000015</v>
      </c>
      <c r="R51" s="9" t="s">
        <v>20</v>
      </c>
      <c r="S51" s="9">
        <v>8.1</v>
      </c>
      <c r="T51" s="9">
        <v>9</v>
      </c>
      <c r="U51" s="9">
        <v>7.9</v>
      </c>
      <c r="V51" s="9">
        <v>7.2</v>
      </c>
      <c r="W51" s="9">
        <f t="shared" ref="W51:AD51" si="50">V51*0.99</f>
        <v>7.1280000000000001</v>
      </c>
      <c r="X51" s="9">
        <f t="shared" si="50"/>
        <v>7.0567200000000003</v>
      </c>
      <c r="Y51" s="9">
        <f t="shared" si="50"/>
        <v>6.9861528000000002</v>
      </c>
      <c r="Z51" s="9">
        <f t="shared" si="50"/>
        <v>6.9162912720000005</v>
      </c>
      <c r="AA51" s="9">
        <f t="shared" si="50"/>
        <v>6.8471283592800001</v>
      </c>
      <c r="AB51" s="9">
        <f t="shared" si="50"/>
        <v>6.7786570756872004</v>
      </c>
      <c r="AC51" s="9">
        <f t="shared" si="50"/>
        <v>6.7108705049303286</v>
      </c>
      <c r="AD51" s="9">
        <f t="shared" si="50"/>
        <v>6.643761799881025</v>
      </c>
      <c r="AE51" s="9"/>
    </row>
    <row r="52" spans="2:31" x14ac:dyDescent="0.2">
      <c r="R52" s="28" t="s">
        <v>50</v>
      </c>
      <c r="S52" s="17">
        <v>1.4</v>
      </c>
      <c r="T52" s="17">
        <v>0.9</v>
      </c>
      <c r="U52" s="17">
        <v>1.2</v>
      </c>
      <c r="V52" s="17">
        <v>1.62</v>
      </c>
      <c r="W52" s="17">
        <v>1.62</v>
      </c>
      <c r="X52" s="17">
        <v>1.62</v>
      </c>
      <c r="Y52" s="17">
        <v>1.62</v>
      </c>
      <c r="Z52" s="17">
        <v>1.62</v>
      </c>
      <c r="AA52" s="17">
        <v>1.62</v>
      </c>
      <c r="AB52" s="17">
        <v>1.62</v>
      </c>
      <c r="AC52" s="17">
        <v>1.62</v>
      </c>
      <c r="AD52" s="17">
        <v>1.62</v>
      </c>
      <c r="AE52" s="9" t="s">
        <v>47</v>
      </c>
    </row>
    <row r="53" spans="2:31" x14ac:dyDescent="0.2">
      <c r="R53" s="11" t="s">
        <v>22</v>
      </c>
      <c r="S53" s="11">
        <f t="shared" ref="S53:AD53" si="51">S51-S52</f>
        <v>6.6999999999999993</v>
      </c>
      <c r="T53" s="11">
        <f t="shared" si="51"/>
        <v>8.1</v>
      </c>
      <c r="U53" s="11">
        <f t="shared" si="51"/>
        <v>6.7</v>
      </c>
      <c r="V53" s="11">
        <f t="shared" si="51"/>
        <v>5.58</v>
      </c>
      <c r="W53" s="11">
        <f t="shared" si="51"/>
        <v>5.508</v>
      </c>
      <c r="X53" s="11">
        <f t="shared" si="51"/>
        <v>5.4367200000000002</v>
      </c>
      <c r="Y53" s="11">
        <f t="shared" si="51"/>
        <v>5.3661528000000001</v>
      </c>
      <c r="Z53" s="11">
        <f t="shared" si="51"/>
        <v>5.2962912720000004</v>
      </c>
      <c r="AA53" s="11">
        <f t="shared" si="51"/>
        <v>5.22712835928</v>
      </c>
      <c r="AB53" s="11">
        <f t="shared" si="51"/>
        <v>5.1586570756872003</v>
      </c>
      <c r="AC53" s="11">
        <f t="shared" si="51"/>
        <v>5.0908705049303284</v>
      </c>
      <c r="AD53" s="11">
        <f t="shared" si="51"/>
        <v>5.0237617998810249</v>
      </c>
      <c r="AE53" s="9">
        <f>AD54*[1]Basic!K2</f>
        <v>66.597352896491998</v>
      </c>
    </row>
    <row r="54" spans="2:31" x14ac:dyDescent="0.2">
      <c r="R54" s="9" t="s">
        <v>29</v>
      </c>
      <c r="S54" s="9"/>
      <c r="T54" s="9"/>
      <c r="U54" s="9"/>
      <c r="V54" s="9">
        <v>13.1</v>
      </c>
      <c r="W54" s="9">
        <v>12</v>
      </c>
      <c r="X54" s="9">
        <v>10.34</v>
      </c>
      <c r="Y54" s="9">
        <v>8.69</v>
      </c>
      <c r="Z54" s="9">
        <v>7.06</v>
      </c>
      <c r="AA54" s="9">
        <f>Z54*0.99</f>
        <v>6.9893999999999998</v>
      </c>
      <c r="AB54" s="9">
        <f>AA54*0.99</f>
        <v>6.9195060000000002</v>
      </c>
      <c r="AC54" s="9">
        <f>AB54*0.99</f>
        <v>6.85031094</v>
      </c>
      <c r="AD54" s="9">
        <f>AC54*0.99</f>
        <v>6.7818078306</v>
      </c>
      <c r="AE54" s="9"/>
    </row>
    <row r="77" spans="3:5" x14ac:dyDescent="0.2">
      <c r="E77" s="2"/>
    </row>
    <row r="78" spans="3:5" x14ac:dyDescent="0.2">
      <c r="E78" s="9"/>
    </row>
    <row r="80" spans="3:5" x14ac:dyDescent="0.2">
      <c r="C80" s="4"/>
      <c r="E80" s="7"/>
    </row>
    <row r="83" spans="3:5" x14ac:dyDescent="0.2">
      <c r="E83" s="2"/>
    </row>
    <row r="84" spans="3:5" x14ac:dyDescent="0.2">
      <c r="E84" s="9"/>
    </row>
    <row r="86" spans="3:5" x14ac:dyDescent="0.2">
      <c r="C86" s="4"/>
      <c r="E86" s="7"/>
    </row>
  </sheetData>
  <pageMargins left="0.7" right="0.7" top="0.75" bottom="0.75" header="0.3" footer="0.3"/>
  <ignoredErrors>
    <ignoredError sqref="F15:I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2023-04-13T16:02:07Z</dcterms:created>
  <dcterms:modified xsi:type="dcterms:W3CDTF">2023-05-16T01:54:41Z</dcterms:modified>
</cp:coreProperties>
</file>