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definedNames>
    <definedName name="Ae">Sheet1!$C$1</definedName>
    <definedName name="Am">Sheet1!$C$2</definedName>
  </definedNames>
  <calcPr calcId="125725"/>
</workbook>
</file>

<file path=xl/calcChain.xml><?xml version="1.0" encoding="utf-8"?>
<calcChain xmlns="http://schemas.openxmlformats.org/spreadsheetml/2006/main">
  <c r="K23" i="1"/>
  <c r="K24"/>
  <c r="K25"/>
  <c r="K26"/>
  <c r="E23"/>
  <c r="E24"/>
  <c r="E25"/>
  <c r="E26"/>
  <c r="K14"/>
  <c r="K15"/>
  <c r="K16"/>
  <c r="K17"/>
  <c r="E14"/>
  <c r="E15"/>
  <c r="E16"/>
  <c r="E17"/>
  <c r="F4"/>
  <c r="F3"/>
  <c r="F2"/>
  <c r="F1"/>
  <c r="K22"/>
  <c r="E22" l="1"/>
  <c r="K13"/>
  <c r="E13"/>
  <c r="C2"/>
  <c r="C1"/>
  <c r="I26" l="1"/>
  <c r="C24"/>
  <c r="I25"/>
  <c r="C23"/>
  <c r="C25"/>
  <c r="C22"/>
  <c r="D22" s="1"/>
  <c r="C26"/>
  <c r="I24"/>
  <c r="I23"/>
  <c r="I22"/>
  <c r="J22" s="1"/>
  <c r="C13"/>
  <c r="D13" s="1"/>
  <c r="I17"/>
  <c r="I14"/>
  <c r="I16"/>
  <c r="C14"/>
  <c r="C16"/>
  <c r="I13"/>
  <c r="J13" s="1"/>
  <c r="I15"/>
  <c r="C15"/>
  <c r="C17"/>
  <c r="F13"/>
  <c r="F22"/>
  <c r="L26" l="1"/>
  <c r="J26"/>
  <c r="J23"/>
  <c r="L23"/>
  <c r="J16"/>
  <c r="L16"/>
  <c r="F24"/>
  <c r="D24"/>
  <c r="J14"/>
  <c r="L14"/>
  <c r="F25"/>
  <c r="D25"/>
  <c r="J15"/>
  <c r="L15"/>
  <c r="D15"/>
  <c r="F15"/>
  <c r="D14"/>
  <c r="F14"/>
  <c r="D26"/>
  <c r="F26"/>
  <c r="J25"/>
  <c r="L25"/>
  <c r="D17"/>
  <c r="F17"/>
  <c r="D16"/>
  <c r="F16"/>
  <c r="J17"/>
  <c r="L17"/>
  <c r="L24"/>
  <c r="J24"/>
  <c r="D23"/>
  <c r="F23"/>
  <c r="L13"/>
  <c r="L22"/>
</calcChain>
</file>

<file path=xl/sharedStrings.xml><?xml version="1.0" encoding="utf-8"?>
<sst xmlns="http://schemas.openxmlformats.org/spreadsheetml/2006/main" count="51" uniqueCount="26">
  <si>
    <t>Empty Pipe</t>
  </si>
  <si>
    <t>Laminar</t>
  </si>
  <si>
    <t>Turbulent</t>
  </si>
  <si>
    <t>D(Empty Pipe)</t>
  </si>
  <si>
    <t>D(Pipe with mixing elements)</t>
  </si>
  <si>
    <t>L(Empty Pipe)</t>
  </si>
  <si>
    <t>L(Pipe with mixing elements)</t>
  </si>
  <si>
    <t>Re</t>
  </si>
  <si>
    <t>f</t>
  </si>
  <si>
    <t>rho(Hg)</t>
  </si>
  <si>
    <t>rho(water)</t>
  </si>
  <si>
    <t>rho(chloroform)</t>
  </si>
  <si>
    <t>mu(water)</t>
  </si>
  <si>
    <t xml:space="preserve"> Pipe with mixing element</t>
  </si>
  <si>
    <t>Flow rate(mL/s)</t>
  </si>
  <si>
    <t>del(H)(cm)</t>
  </si>
  <si>
    <t>Velocity(m/s)</t>
  </si>
  <si>
    <t>del(P)(Pa)</t>
  </si>
  <si>
    <t>A1(m^2)</t>
  </si>
  <si>
    <t>A2(m^2)</t>
  </si>
  <si>
    <t>m</t>
  </si>
  <si>
    <t>kg/m^3</t>
  </si>
  <si>
    <t>Pa-s</t>
  </si>
  <si>
    <t>x</t>
  </si>
  <si>
    <t>err</t>
  </si>
  <si>
    <t>YData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</si>
</sst>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0" xfId="0" applyFont="1" applyFill="1" applyBorder="1"/>
    <xf numFmtId="0" fontId="1" fillId="0" borderId="0" xfId="0" applyFont="1" applyBorder="1"/>
    <xf numFmtId="0" fontId="1" fillId="0" borderId="2" xfId="0" applyFont="1" applyBorder="1"/>
    <xf numFmtId="0" fontId="2" fillId="0" borderId="0" xfId="0" applyFont="1"/>
    <xf numFmtId="0" fontId="3" fillId="0" borderId="1" xfId="0" applyFont="1" applyBorder="1"/>
    <xf numFmtId="0" fontId="2" fillId="0" borderId="1" xfId="0" applyFont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0" xfId="0" applyFont="1" applyFill="1" applyBorder="1"/>
    <xf numFmtId="0" fontId="2" fillId="0" borderId="0" xfId="0" applyFont="1" applyBorder="1"/>
    <xf numFmtId="0" fontId="2" fillId="0" borderId="1" xfId="0" applyFont="1" applyBorder="1" applyAlignment="1">
      <alignment vertical="center" wrapText="1"/>
    </xf>
    <xf numFmtId="0" fontId="4" fillId="0" borderId="0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6"/>
  <sheetViews>
    <sheetView topLeftCell="A8" workbookViewId="0">
      <selection activeCell="F13" activeCellId="1" sqref="D13:D17 F13:F17"/>
    </sheetView>
  </sheetViews>
  <sheetFormatPr defaultRowHeight="15"/>
  <cols>
    <col min="1" max="1" width="10.42578125" style="1" customWidth="1"/>
    <col min="2" max="2" width="10.7109375" style="1" customWidth="1"/>
    <col min="3" max="3" width="8.140625" style="1" customWidth="1"/>
    <col min="4" max="4" width="9.140625" style="1" customWidth="1"/>
    <col min="5" max="5" width="10.85546875" style="1" customWidth="1"/>
    <col min="6" max="6" width="9.140625" style="1"/>
    <col min="7" max="7" width="10.42578125" style="1" customWidth="1"/>
    <col min="8" max="8" width="10.28515625" style="1" customWidth="1"/>
    <col min="9" max="9" width="8.140625" style="1" customWidth="1"/>
    <col min="10" max="10" width="11" style="1" bestFit="1" customWidth="1"/>
    <col min="11" max="11" width="10.140625" style="1" customWidth="1"/>
    <col min="12" max="16384" width="9.140625" style="1"/>
  </cols>
  <sheetData>
    <row r="1" spans="1:18" ht="15.75">
      <c r="A1" s="7"/>
      <c r="B1" s="8" t="s">
        <v>18</v>
      </c>
      <c r="C1" s="9">
        <f>3.14*F1*F1/4</f>
        <v>3.4289584999999998E-4</v>
      </c>
      <c r="D1" s="19" t="s">
        <v>3</v>
      </c>
      <c r="E1" s="19"/>
      <c r="F1" s="10">
        <f>2.09/100</f>
        <v>2.0899999999999998E-2</v>
      </c>
      <c r="G1" s="9" t="s">
        <v>20</v>
      </c>
      <c r="H1" s="7"/>
      <c r="I1" s="7"/>
      <c r="J1" s="7"/>
      <c r="K1" s="7"/>
      <c r="L1" s="7"/>
      <c r="M1" s="7"/>
      <c r="Q1" s="3"/>
      <c r="R1" s="3"/>
    </row>
    <row r="2" spans="1:18" ht="15.75">
      <c r="A2" s="7"/>
      <c r="B2" s="8" t="s">
        <v>19</v>
      </c>
      <c r="C2" s="9">
        <f>3.14*F2*F2/4</f>
        <v>3.0775139999999996E-4</v>
      </c>
      <c r="D2" s="19" t="s">
        <v>4</v>
      </c>
      <c r="E2" s="19"/>
      <c r="F2" s="11">
        <f>1.98/100</f>
        <v>1.9799999999999998E-2</v>
      </c>
      <c r="G2" s="9" t="s">
        <v>20</v>
      </c>
      <c r="H2" s="7"/>
      <c r="I2" s="7"/>
      <c r="J2" s="7"/>
      <c r="K2" s="7"/>
      <c r="L2" s="7"/>
      <c r="M2" s="7"/>
    </row>
    <row r="3" spans="1:18" ht="15.75">
      <c r="A3" s="7"/>
      <c r="B3" s="7"/>
      <c r="C3" s="7"/>
      <c r="D3" s="19" t="s">
        <v>5</v>
      </c>
      <c r="E3" s="19"/>
      <c r="F3" s="11">
        <f>2.52</f>
        <v>2.52</v>
      </c>
      <c r="G3" s="9" t="s">
        <v>20</v>
      </c>
      <c r="H3" s="7"/>
      <c r="I3" s="7"/>
      <c r="J3" s="7"/>
      <c r="K3" s="7"/>
      <c r="L3" s="7"/>
      <c r="M3" s="7"/>
    </row>
    <row r="4" spans="1:18" ht="15.75">
      <c r="A4" s="7"/>
      <c r="B4" s="7"/>
      <c r="C4" s="7"/>
      <c r="D4" s="19" t="s">
        <v>6</v>
      </c>
      <c r="E4" s="19"/>
      <c r="F4" s="11">
        <f>2.69</f>
        <v>2.69</v>
      </c>
      <c r="G4" s="9" t="s">
        <v>20</v>
      </c>
      <c r="H4" s="7"/>
      <c r="I4" s="7"/>
      <c r="J4" s="7"/>
      <c r="K4" s="7"/>
      <c r="L4" s="7"/>
      <c r="M4" s="7"/>
    </row>
    <row r="5" spans="1:18" ht="15.75">
      <c r="A5" s="7"/>
      <c r="B5" s="7"/>
      <c r="C5" s="7"/>
      <c r="D5" s="19" t="s">
        <v>9</v>
      </c>
      <c r="E5" s="19"/>
      <c r="F5" s="11">
        <v>13600</v>
      </c>
      <c r="G5" s="9" t="s">
        <v>21</v>
      </c>
      <c r="H5" s="7"/>
      <c r="I5" s="7"/>
      <c r="J5" s="7"/>
      <c r="K5" s="7"/>
      <c r="L5" s="7"/>
      <c r="M5" s="7"/>
    </row>
    <row r="6" spans="1:18" ht="15.75">
      <c r="A6" s="7"/>
      <c r="B6" s="7"/>
      <c r="C6" s="7"/>
      <c r="D6" s="20" t="s">
        <v>10</v>
      </c>
      <c r="E6" s="20"/>
      <c r="F6" s="11">
        <v>1000</v>
      </c>
      <c r="G6" s="9" t="s">
        <v>21</v>
      </c>
      <c r="H6" s="7"/>
      <c r="I6" s="7"/>
      <c r="J6" s="7"/>
      <c r="K6" s="7"/>
      <c r="L6" s="7"/>
      <c r="M6" s="7"/>
    </row>
    <row r="7" spans="1:18" ht="15.75">
      <c r="A7" s="7"/>
      <c r="B7" s="7"/>
      <c r="C7" s="7"/>
      <c r="D7" s="20" t="s">
        <v>11</v>
      </c>
      <c r="E7" s="20"/>
      <c r="F7" s="10">
        <v>1487</v>
      </c>
      <c r="G7" s="9" t="s">
        <v>21</v>
      </c>
      <c r="H7" s="7"/>
      <c r="I7" s="7"/>
      <c r="J7" s="7"/>
      <c r="K7" s="7"/>
      <c r="L7" s="7"/>
      <c r="M7" s="7"/>
    </row>
    <row r="8" spans="1:18" ht="15.75">
      <c r="A8" s="7"/>
      <c r="B8" s="7"/>
      <c r="C8" s="7"/>
      <c r="D8" s="20" t="s">
        <v>12</v>
      </c>
      <c r="E8" s="20"/>
      <c r="F8" s="10">
        <v>1E-3</v>
      </c>
      <c r="G8" s="9" t="s">
        <v>22</v>
      </c>
      <c r="H8" s="7"/>
      <c r="I8" s="7"/>
      <c r="J8" s="7"/>
      <c r="K8" s="7"/>
      <c r="L8" s="7"/>
      <c r="M8" s="7"/>
    </row>
    <row r="9" spans="1:18" ht="15.7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8" ht="15.75">
      <c r="A10" s="20" t="s">
        <v>0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7"/>
    </row>
    <row r="11" spans="1:18" ht="15.75">
      <c r="A11" s="16" t="s">
        <v>1</v>
      </c>
      <c r="B11" s="17"/>
      <c r="C11" s="17"/>
      <c r="D11" s="17"/>
      <c r="E11" s="17"/>
      <c r="F11" s="18"/>
      <c r="G11" s="16" t="s">
        <v>2</v>
      </c>
      <c r="H11" s="17"/>
      <c r="I11" s="17"/>
      <c r="J11" s="17"/>
      <c r="K11" s="17"/>
      <c r="L11" s="18"/>
      <c r="M11" s="7"/>
    </row>
    <row r="12" spans="1:18" ht="31.5">
      <c r="A12" s="14" t="s">
        <v>14</v>
      </c>
      <c r="B12" s="14" t="s">
        <v>15</v>
      </c>
      <c r="C12" s="14" t="s">
        <v>16</v>
      </c>
      <c r="D12" s="14" t="s">
        <v>7</v>
      </c>
      <c r="E12" s="14" t="s">
        <v>17</v>
      </c>
      <c r="F12" s="14" t="s">
        <v>8</v>
      </c>
      <c r="G12" s="14" t="s">
        <v>14</v>
      </c>
      <c r="H12" s="14" t="s">
        <v>15</v>
      </c>
      <c r="I12" s="14" t="s">
        <v>16</v>
      </c>
      <c r="J12" s="14" t="s">
        <v>7</v>
      </c>
      <c r="K12" s="14" t="s">
        <v>17</v>
      </c>
      <c r="L12" s="14" t="s">
        <v>8</v>
      </c>
      <c r="M12" s="7"/>
    </row>
    <row r="13" spans="1:18" ht="15.75">
      <c r="A13" s="10">
        <v>7</v>
      </c>
      <c r="B13" s="10">
        <v>0.5</v>
      </c>
      <c r="C13" s="9">
        <f>A13*POWER(10,-6)/Ae</f>
        <v>2.0414361970260066E-2</v>
      </c>
      <c r="D13" s="9">
        <f>$F$1*C13*$F$6/$F$8</f>
        <v>426.66016517843536</v>
      </c>
      <c r="E13" s="9">
        <f t="shared" ref="E13" si="0">B13*0.01*($F$7-$F$6)*9.8</f>
        <v>23.863000000000003</v>
      </c>
      <c r="F13" s="9">
        <f t="shared" ref="F13" si="1">(E13*$F$1)/(2*$F$6*C13*C13*$F$3)</f>
        <v>0.23744835696905056</v>
      </c>
      <c r="G13" s="10">
        <v>55</v>
      </c>
      <c r="H13" s="10">
        <v>0.1</v>
      </c>
      <c r="I13" s="9">
        <f>G13*POWER(10,-6)/Ae</f>
        <v>0.16039855833775765</v>
      </c>
      <c r="J13" s="9">
        <f>$F$1*I13*$F$6/$F$8</f>
        <v>3352.3298692591343</v>
      </c>
      <c r="K13" s="9">
        <f t="shared" ref="K13" si="2">H13*0.01*($F$5-$F$6)*9.8</f>
        <v>123.48</v>
      </c>
      <c r="L13" s="9">
        <f t="shared" ref="L13" si="3">(K13*$F$1)/(2*$F$6*I13*I13*$F$3)</f>
        <v>1.9902674915429845E-2</v>
      </c>
      <c r="M13" s="7"/>
      <c r="N13" s="13"/>
      <c r="O13" s="9"/>
      <c r="P13" s="9"/>
    </row>
    <row r="14" spans="1:18" ht="15.75">
      <c r="A14" s="10">
        <v>12.5</v>
      </c>
      <c r="B14" s="10">
        <v>0.6</v>
      </c>
      <c r="C14" s="9">
        <f>A14*POWER(10,-6)/Ae</f>
        <v>3.6454217804035828E-2</v>
      </c>
      <c r="D14" s="9">
        <f t="shared" ref="D14:D17" si="4">$F$1*C14*$F$6/$F$8</f>
        <v>761.89315210434881</v>
      </c>
      <c r="E14" s="9">
        <f t="shared" ref="E14:E17" si="5">B14*0.01*($F$7-$F$6)*9.8</f>
        <v>28.635600000000004</v>
      </c>
      <c r="F14" s="9">
        <f t="shared" ref="F14:F17" si="6">(E14*$F$1)/(2*$F$6*C14*C14*$F$3)</f>
        <v>8.9356565694593118E-2</v>
      </c>
      <c r="G14" s="10">
        <v>100</v>
      </c>
      <c r="H14" s="10">
        <v>0.3</v>
      </c>
      <c r="I14" s="9">
        <f>G14*POWER(10,-6)/Ae</f>
        <v>0.29163374243228662</v>
      </c>
      <c r="J14" s="9">
        <f t="shared" ref="J14:J17" si="7">$F$1*I14*$F$6/$F$8</f>
        <v>6095.1452168347905</v>
      </c>
      <c r="K14" s="9">
        <f t="shared" ref="K14:K17" si="8">H14*0.01*($F$5-$F$6)*9.8</f>
        <v>370.44000000000005</v>
      </c>
      <c r="L14" s="9">
        <f t="shared" ref="L14:L17" si="9">(K14*$F$1)/(2*$F$6*I14*I14*$F$3)</f>
        <v>1.8061677485752589E-2</v>
      </c>
      <c r="M14" s="7"/>
      <c r="N14" s="13"/>
      <c r="O14" s="9"/>
      <c r="P14" s="9"/>
    </row>
    <row r="15" spans="1:18" ht="15.75">
      <c r="A15" s="10">
        <v>19</v>
      </c>
      <c r="B15" s="10">
        <v>0.7</v>
      </c>
      <c r="C15" s="9">
        <f>A15*POWER(10,-6)/Ae</f>
        <v>5.5410411062134464E-2</v>
      </c>
      <c r="D15" s="9">
        <f t="shared" si="4"/>
        <v>1158.0775911986102</v>
      </c>
      <c r="E15" s="9">
        <f t="shared" si="5"/>
        <v>33.408200000000001</v>
      </c>
      <c r="F15" s="9">
        <f t="shared" si="6"/>
        <v>4.5121765340933151E-2</v>
      </c>
      <c r="G15" s="10">
        <v>144</v>
      </c>
      <c r="H15" s="10">
        <v>0.4</v>
      </c>
      <c r="I15" s="9">
        <f>G15*POWER(10,-6)/Ae</f>
        <v>0.41995258910249283</v>
      </c>
      <c r="J15" s="9">
        <f t="shared" si="7"/>
        <v>8777.0091122420999</v>
      </c>
      <c r="K15" s="9">
        <f t="shared" si="8"/>
        <v>493.92</v>
      </c>
      <c r="L15" s="9">
        <f t="shared" si="9"/>
        <v>1.1613732951229794E-2</v>
      </c>
      <c r="M15" s="7"/>
      <c r="N15" s="13"/>
      <c r="O15" s="9"/>
      <c r="P15" s="9"/>
    </row>
    <row r="16" spans="1:18" ht="15.75">
      <c r="A16" s="10">
        <v>28.5</v>
      </c>
      <c r="B16" s="10">
        <v>0.9</v>
      </c>
      <c r="C16" s="9">
        <f>A16*POWER(10,-6)/Ae</f>
        <v>8.3115616593201699E-2</v>
      </c>
      <c r="D16" s="9">
        <f t="shared" si="4"/>
        <v>1737.1163867979153</v>
      </c>
      <c r="E16" s="9">
        <f t="shared" si="5"/>
        <v>42.953400000000009</v>
      </c>
      <c r="F16" s="9">
        <f t="shared" si="6"/>
        <v>2.5783865909104663E-2</v>
      </c>
      <c r="G16" s="10">
        <v>161.66999999999999</v>
      </c>
      <c r="H16" s="10">
        <v>0.6</v>
      </c>
      <c r="I16" s="9">
        <f>G16*POWER(10,-6)/Ae</f>
        <v>0.47148427139027782</v>
      </c>
      <c r="J16" s="9">
        <f t="shared" si="7"/>
        <v>9854.0212720568052</v>
      </c>
      <c r="K16" s="9">
        <f t="shared" si="8"/>
        <v>740.88000000000011</v>
      </c>
      <c r="L16" s="9">
        <f t="shared" si="9"/>
        <v>1.3820673336261182E-2</v>
      </c>
      <c r="M16" s="7"/>
      <c r="N16" s="13"/>
      <c r="O16" s="9"/>
      <c r="P16" s="9"/>
    </row>
    <row r="17" spans="1:19" ht="15.75">
      <c r="A17" s="10">
        <v>33</v>
      </c>
      <c r="B17" s="10">
        <v>1</v>
      </c>
      <c r="C17" s="9">
        <f>A17*POWER(10,-6)/Ae</f>
        <v>9.6239135002654588E-2</v>
      </c>
      <c r="D17" s="9">
        <f t="shared" si="4"/>
        <v>2011.3979215554805</v>
      </c>
      <c r="E17" s="9">
        <f t="shared" si="5"/>
        <v>47.726000000000006</v>
      </c>
      <c r="F17" s="9">
        <f t="shared" si="6"/>
        <v>2.1368171701530724E-2</v>
      </c>
      <c r="G17" s="10">
        <v>196</v>
      </c>
      <c r="H17" s="10">
        <v>0.8</v>
      </c>
      <c r="I17" s="9">
        <f>G17*POWER(10,-6)/Ae</f>
        <v>0.57160213516728187</v>
      </c>
      <c r="J17" s="9">
        <f t="shared" si="7"/>
        <v>11946.48462499619</v>
      </c>
      <c r="K17" s="9">
        <f t="shared" si="8"/>
        <v>987.84</v>
      </c>
      <c r="L17" s="9">
        <f t="shared" si="9"/>
        <v>1.2537607584168112E-2</v>
      </c>
      <c r="M17" s="7"/>
      <c r="N17" s="13"/>
      <c r="O17" s="9"/>
      <c r="P17" s="9"/>
    </row>
    <row r="18" spans="1:19" ht="15.7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7"/>
    </row>
    <row r="19" spans="1:19" ht="15.75">
      <c r="A19" s="21" t="s">
        <v>13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3"/>
      <c r="M19" s="7"/>
    </row>
    <row r="20" spans="1:19" ht="15.75">
      <c r="A20" s="16" t="s">
        <v>1</v>
      </c>
      <c r="B20" s="17"/>
      <c r="C20" s="17"/>
      <c r="D20" s="17"/>
      <c r="E20" s="17"/>
      <c r="F20" s="18"/>
      <c r="G20" s="16" t="s">
        <v>2</v>
      </c>
      <c r="H20" s="17"/>
      <c r="I20" s="17"/>
      <c r="J20" s="17"/>
      <c r="K20" s="17"/>
      <c r="L20" s="18"/>
      <c r="M20" s="7"/>
    </row>
    <row r="21" spans="1:19" ht="31.5">
      <c r="A21" s="14" t="s">
        <v>14</v>
      </c>
      <c r="B21" s="14" t="s">
        <v>15</v>
      </c>
      <c r="C21" s="14" t="s">
        <v>16</v>
      </c>
      <c r="D21" s="14" t="s">
        <v>7</v>
      </c>
      <c r="E21" s="14" t="s">
        <v>17</v>
      </c>
      <c r="F21" s="14" t="s">
        <v>8</v>
      </c>
      <c r="G21" s="14" t="s">
        <v>14</v>
      </c>
      <c r="H21" s="14" t="s">
        <v>15</v>
      </c>
      <c r="I21" s="14" t="s">
        <v>16</v>
      </c>
      <c r="J21" s="14" t="s">
        <v>7</v>
      </c>
      <c r="K21" s="14" t="s">
        <v>17</v>
      </c>
      <c r="L21" s="14" t="s">
        <v>8</v>
      </c>
      <c r="M21" s="7"/>
    </row>
    <row r="22" spans="1:19" ht="15.75">
      <c r="A22" s="10">
        <v>16</v>
      </c>
      <c r="B22" s="10">
        <v>2.2000000000000002</v>
      </c>
      <c r="C22" s="9">
        <f>A22*POWER(10,-6)/Am</f>
        <v>5.1990015317558265E-2</v>
      </c>
      <c r="D22" s="9">
        <f>$F$2*C22*$F$6/$F$8</f>
        <v>1029.4023032876532</v>
      </c>
      <c r="E22" s="9">
        <f>B22*0.01*($F$7-$F$6)*9.8</f>
        <v>104.99720000000001</v>
      </c>
      <c r="F22" s="9">
        <f>(E22*$F$2)/(2*$F$6*C22*C22*$F$4)</f>
        <v>0.14296204159084358</v>
      </c>
      <c r="G22" s="10">
        <v>66</v>
      </c>
      <c r="H22" s="10">
        <v>0.7</v>
      </c>
      <c r="I22" s="9">
        <f>G22*POWER(10,-6)/Am</f>
        <v>0.21445881318492782</v>
      </c>
      <c r="J22" s="9">
        <f>$F$2*I22*$F$6/$F$8</f>
        <v>4246.2845010615702</v>
      </c>
      <c r="K22" s="9">
        <f>H22*0.01*($F$5-$F$6)*9.8</f>
        <v>864.3599999999999</v>
      </c>
      <c r="L22" s="9">
        <f>(K22*$F$2)/(2*$F$6*I22*I22*$F$4)</f>
        <v>6.9165541097673325E-2</v>
      </c>
      <c r="M22" s="7"/>
    </row>
    <row r="23" spans="1:19" ht="15.75">
      <c r="A23" s="10">
        <v>23</v>
      </c>
      <c r="B23" s="10">
        <v>3.7</v>
      </c>
      <c r="C23" s="9">
        <f>A23*POWER(10,-6)/Am</f>
        <v>7.4735647018990006E-2</v>
      </c>
      <c r="D23" s="9">
        <f t="shared" ref="D23:D26" si="10">$F$2*C23*$F$6/$F$8</f>
        <v>1479.7658109760018</v>
      </c>
      <c r="E23" s="9">
        <f t="shared" ref="E23:E26" si="11">B23*0.01*($F$7-$F$6)*9.8</f>
        <v>176.58620000000002</v>
      </c>
      <c r="F23" s="9">
        <f t="shared" ref="F23:F26" si="12">(E23*$F$2)/(2*$F$6*C23*C23*$F$4)</f>
        <v>0.11635473946970878</v>
      </c>
      <c r="G23" s="10">
        <v>92</v>
      </c>
      <c r="H23" s="10">
        <v>1.2</v>
      </c>
      <c r="I23" s="9">
        <f>G23*POWER(10,-6)/Am</f>
        <v>0.29894258807596003</v>
      </c>
      <c r="J23" s="9">
        <f t="shared" ref="J23:J26" si="13">$F$2*I23*$F$6/$F$8</f>
        <v>5919.0632439040073</v>
      </c>
      <c r="K23" s="9">
        <f t="shared" ref="K23:K26" si="14">H23*0.01*($F$5-$F$6)*9.8</f>
        <v>1481.7600000000002</v>
      </c>
      <c r="L23" s="9">
        <f t="shared" ref="L23:L26" si="15">(K23*$F$2)/(2*$F$6*I23*I23*$F$4)</f>
        <v>6.10218262938425E-2</v>
      </c>
      <c r="M23" s="7"/>
    </row>
    <row r="24" spans="1:19" ht="15.75">
      <c r="A24" s="10">
        <v>26</v>
      </c>
      <c r="B24" s="10">
        <v>5</v>
      </c>
      <c r="C24" s="9">
        <f>A24*POWER(10,-6)/Am</f>
        <v>8.4483774891032176E-2</v>
      </c>
      <c r="D24" s="9">
        <f t="shared" si="10"/>
        <v>1672.7787428424367</v>
      </c>
      <c r="E24" s="9">
        <f t="shared" si="11"/>
        <v>238.63000000000002</v>
      </c>
      <c r="F24" s="9">
        <f t="shared" si="12"/>
        <v>0.12304425311745551</v>
      </c>
      <c r="G24" s="10">
        <v>110</v>
      </c>
      <c r="H24" s="10">
        <v>1.9</v>
      </c>
      <c r="I24" s="9">
        <f>G24*POWER(10,-6)/Am</f>
        <v>0.35743135530821307</v>
      </c>
      <c r="J24" s="9">
        <f t="shared" si="13"/>
        <v>7077.1408351026184</v>
      </c>
      <c r="K24" s="9">
        <f t="shared" si="14"/>
        <v>2346.1200000000003</v>
      </c>
      <c r="L24" s="9">
        <f t="shared" si="15"/>
        <v>6.7584614444012203E-2</v>
      </c>
      <c r="M24" s="7"/>
    </row>
    <row r="25" spans="1:19" ht="15.75">
      <c r="A25" s="10">
        <v>31.5</v>
      </c>
      <c r="B25" s="10">
        <v>6.4</v>
      </c>
      <c r="C25" s="9">
        <f>A25*POWER(10,-6)/Am</f>
        <v>0.10235534265644285</v>
      </c>
      <c r="D25" s="9">
        <f t="shared" si="10"/>
        <v>2026.6357845975679</v>
      </c>
      <c r="E25" s="9">
        <f t="shared" si="11"/>
        <v>305.44640000000004</v>
      </c>
      <c r="F25" s="9">
        <f t="shared" si="12"/>
        <v>0.10729930091959876</v>
      </c>
      <c r="G25" s="10">
        <v>128</v>
      </c>
      <c r="H25" s="10">
        <v>2.4</v>
      </c>
      <c r="I25" s="9">
        <f>G25*POWER(10,-6)/Am</f>
        <v>0.41592012254046612</v>
      </c>
      <c r="J25" s="9">
        <f t="shared" si="13"/>
        <v>8235.2184263012259</v>
      </c>
      <c r="K25" s="9">
        <f t="shared" si="14"/>
        <v>2963.5200000000004</v>
      </c>
      <c r="L25" s="9">
        <f t="shared" si="15"/>
        <v>6.3047941620005224E-2</v>
      </c>
      <c r="M25" s="7"/>
    </row>
    <row r="26" spans="1:19" ht="15.75">
      <c r="A26" s="10">
        <v>20</v>
      </c>
      <c r="B26" s="10">
        <v>3</v>
      </c>
      <c r="C26" s="9">
        <f>A26*POWER(10,-6)/Am</f>
        <v>6.4987519146947836E-2</v>
      </c>
      <c r="D26" s="9">
        <f t="shared" si="10"/>
        <v>1286.7528791095669</v>
      </c>
      <c r="E26" s="9">
        <f t="shared" si="11"/>
        <v>143.178</v>
      </c>
      <c r="F26" s="9">
        <f t="shared" si="12"/>
        <v>0.12476687266109984</v>
      </c>
      <c r="G26" s="10">
        <v>148</v>
      </c>
      <c r="H26" s="10">
        <v>3.4</v>
      </c>
      <c r="I26" s="9">
        <f>G26*POWER(10,-6)/Am</f>
        <v>0.48090764168741396</v>
      </c>
      <c r="J26" s="9">
        <f t="shared" si="13"/>
        <v>9521.971305410796</v>
      </c>
      <c r="K26" s="9">
        <f t="shared" si="14"/>
        <v>4198.3200000000006</v>
      </c>
      <c r="L26" s="9">
        <f t="shared" si="15"/>
        <v>6.6809019218471585E-2</v>
      </c>
      <c r="M26" s="7"/>
    </row>
    <row r="27" spans="1:19" ht="15.7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</row>
    <row r="28" spans="1:19" s="2" customFormat="1" ht="15.7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5"/>
      <c r="O28" s="5"/>
      <c r="P28" s="5"/>
      <c r="Q28" s="5"/>
      <c r="R28" s="5"/>
      <c r="S28" s="6"/>
    </row>
    <row r="29" spans="1:1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2" spans="1:19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</sheetData>
  <mergeCells count="14">
    <mergeCell ref="G20:L20"/>
    <mergeCell ref="A11:F11"/>
    <mergeCell ref="G11:L11"/>
    <mergeCell ref="D1:E1"/>
    <mergeCell ref="D2:E2"/>
    <mergeCell ref="D3:E3"/>
    <mergeCell ref="D4:E4"/>
    <mergeCell ref="D5:E5"/>
    <mergeCell ref="D6:E6"/>
    <mergeCell ref="D7:E7"/>
    <mergeCell ref="D8:E8"/>
    <mergeCell ref="A10:L10"/>
    <mergeCell ref="A19:L19"/>
    <mergeCell ref="A20:F20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D12"/>
  <sheetViews>
    <sheetView tabSelected="1" workbookViewId="0">
      <selection activeCell="C4" sqref="C4"/>
    </sheetView>
  </sheetViews>
  <sheetFormatPr defaultRowHeight="15"/>
  <sheetData>
    <row r="2" spans="2:4">
      <c r="B2" t="s">
        <v>23</v>
      </c>
      <c r="C2" t="s">
        <v>25</v>
      </c>
      <c r="D2" t="s">
        <v>24</v>
      </c>
    </row>
    <row r="3" spans="2:4" ht="15.75">
      <c r="B3" s="9">
        <v>426.66016517843536</v>
      </c>
      <c r="C3" s="9">
        <v>0.23744835696905056</v>
      </c>
      <c r="D3">
        <v>0.5</v>
      </c>
    </row>
    <row r="4" spans="2:4" ht="15.75">
      <c r="B4" s="9">
        <v>761.89315210434881</v>
      </c>
      <c r="C4" s="9">
        <v>8.9356565694593118E-2</v>
      </c>
      <c r="D4">
        <v>0.5</v>
      </c>
    </row>
    <row r="5" spans="2:4" ht="15.75">
      <c r="B5" s="9">
        <v>1158.0775911986102</v>
      </c>
      <c r="C5" s="9">
        <v>4.5121765340933151E-2</v>
      </c>
      <c r="D5">
        <v>0.5</v>
      </c>
    </row>
    <row r="6" spans="2:4" ht="15.75">
      <c r="B6" s="9">
        <v>1737.1163867979153</v>
      </c>
      <c r="C6" s="9">
        <v>2.5783865909104663E-2</v>
      </c>
      <c r="D6">
        <v>0.5</v>
      </c>
    </row>
    <row r="7" spans="2:4" ht="15.75">
      <c r="B7" s="9">
        <v>2011.3979215554805</v>
      </c>
      <c r="C7" s="9">
        <v>2.1368171701530724E-2</v>
      </c>
      <c r="D7">
        <v>0.5</v>
      </c>
    </row>
    <row r="8" spans="2:4">
      <c r="B8" s="15"/>
    </row>
    <row r="9" spans="2:4">
      <c r="B9" s="15"/>
    </row>
    <row r="10" spans="2:4">
      <c r="B10" s="15"/>
    </row>
    <row r="11" spans="2:4">
      <c r="B11" s="15"/>
    </row>
    <row r="12" spans="2:4">
      <c r="B12" s="15"/>
    </row>
  </sheetData>
  <pageMargins left="0.7" right="0.7" top="0.75" bottom="0.75" header="0.3" footer="0.3"/>
  <pageSetup paperSize="9"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Ae</vt:lpstr>
      <vt:lpstr>Am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2016-02-08T19:35:59Z</dcterms:modified>
</cp:coreProperties>
</file>