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usht\OneDrive\Desktop\"/>
    </mc:Choice>
  </mc:AlternateContent>
  <xr:revisionPtr revIDLastSave="0" documentId="8_{BF47C21A-8D34-4C81-8914-F34CF45A9726}" xr6:coauthVersionLast="47" xr6:coauthVersionMax="47" xr10:uidLastSave="{00000000-0000-0000-0000-000000000000}"/>
  <bookViews>
    <workbookView xWindow="-108" yWindow="-108" windowWidth="23256" windowHeight="12456" xr2:uid="{23DC2D23-CEEA-4547-9F40-2FD4F2B47F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C15" i="1"/>
  <c r="C16" i="1"/>
  <c r="C17" i="1"/>
  <c r="C18" i="1"/>
  <c r="C19" i="1"/>
  <c r="F24" i="1"/>
  <c r="F4" i="1"/>
  <c r="I4" i="1"/>
  <c r="L4" i="1"/>
  <c r="M4" i="1"/>
  <c r="N4" i="1"/>
  <c r="F5" i="1"/>
  <c r="I5" i="1"/>
  <c r="L5" i="1"/>
  <c r="M5" i="1"/>
  <c r="N5" i="1"/>
  <c r="C25" i="1"/>
  <c r="C26" i="1"/>
  <c r="C27" i="1"/>
  <c r="C28" i="1"/>
  <c r="C29" i="1"/>
  <c r="C24" i="1"/>
  <c r="F6" i="1"/>
  <c r="F7" i="1"/>
  <c r="F8" i="1"/>
  <c r="F9" i="1"/>
  <c r="N6" i="1"/>
  <c r="N7" i="1"/>
  <c r="N8" i="1"/>
  <c r="N9" i="1"/>
  <c r="M6" i="1"/>
  <c r="M7" i="1"/>
  <c r="M8" i="1"/>
  <c r="M9" i="1"/>
  <c r="L6" i="1"/>
  <c r="L7" i="1"/>
  <c r="L8" i="1"/>
  <c r="L9" i="1"/>
  <c r="I6" i="1"/>
  <c r="D16" i="1" s="1"/>
  <c r="I7" i="1"/>
  <c r="D17" i="1" s="1"/>
  <c r="E17" i="1" s="1"/>
  <c r="I8" i="1"/>
  <c r="D18" i="1" s="1"/>
  <c r="I9" i="1"/>
  <c r="D19" i="1" s="1"/>
  <c r="D14" i="1" l="1"/>
  <c r="D24" i="1"/>
  <c r="E24" i="1" s="1"/>
  <c r="D15" i="1"/>
  <c r="E15" i="1" s="1"/>
  <c r="F15" i="1" s="1"/>
  <c r="G15" i="1" s="1"/>
  <c r="O4" i="1"/>
  <c r="P4" i="1" s="1"/>
  <c r="Q4" i="1" s="1"/>
  <c r="R4" i="1" s="1"/>
  <c r="E19" i="1"/>
  <c r="E16" i="1"/>
  <c r="E18" i="1"/>
  <c r="F17" i="1"/>
  <c r="G17" i="1" s="1"/>
  <c r="E14" i="1"/>
  <c r="D29" i="1"/>
  <c r="E29" i="1" s="1"/>
  <c r="F26" i="1"/>
  <c r="O9" i="1"/>
  <c r="P9" i="1" s="1"/>
  <c r="Q9" i="1" s="1"/>
  <c r="R9" i="1" s="1"/>
  <c r="D27" i="1"/>
  <c r="E27" i="1" s="1"/>
  <c r="O5" i="1"/>
  <c r="P5" i="1" s="1"/>
  <c r="D28" i="1"/>
  <c r="E28" i="1" s="1"/>
  <c r="D26" i="1"/>
  <c r="E26" i="1" s="1"/>
  <c r="F25" i="1"/>
  <c r="G24" i="1"/>
  <c r="H24" i="1" s="1"/>
  <c r="O8" i="1"/>
  <c r="P8" i="1" s="1"/>
  <c r="O7" i="1"/>
  <c r="P7" i="1" s="1"/>
  <c r="O6" i="1"/>
  <c r="P6" i="1" s="1"/>
  <c r="D25" i="1"/>
  <c r="E25" i="1" s="1"/>
  <c r="F29" i="1"/>
  <c r="F28" i="1"/>
  <c r="F27" i="1"/>
  <c r="F19" i="1" l="1"/>
  <c r="G19" i="1" s="1"/>
  <c r="F14" i="1"/>
  <c r="G14" i="1" s="1"/>
  <c r="F18" i="1"/>
  <c r="G18" i="1" s="1"/>
  <c r="F16" i="1"/>
  <c r="G16" i="1" s="1"/>
  <c r="G26" i="1"/>
  <c r="H26" i="1" s="1"/>
  <c r="G29" i="1"/>
  <c r="H29" i="1" s="1"/>
  <c r="S4" i="1"/>
  <c r="T4" i="1" s="1"/>
  <c r="Q5" i="1"/>
  <c r="R5" i="1" s="1"/>
  <c r="S9" i="1"/>
  <c r="T9" i="1" s="1"/>
  <c r="G28" i="1"/>
  <c r="H28" i="1" s="1"/>
  <c r="G27" i="1"/>
  <c r="H27" i="1" s="1"/>
  <c r="G25" i="1"/>
  <c r="H25" i="1" s="1"/>
  <c r="Q7" i="1"/>
  <c r="R7" i="1" s="1"/>
  <c r="Q8" i="1"/>
  <c r="R8" i="1" s="1"/>
  <c r="Q6" i="1"/>
  <c r="R6" i="1" s="1"/>
  <c r="H14" i="1" l="1"/>
  <c r="H19" i="1"/>
  <c r="S5" i="1"/>
  <c r="T5" i="1" s="1"/>
  <c r="H15" i="1" s="1"/>
  <c r="S8" i="1"/>
  <c r="T8" i="1" s="1"/>
  <c r="H18" i="1" s="1"/>
  <c r="S6" i="1"/>
  <c r="T6" i="1" s="1"/>
  <c r="H16" i="1" s="1"/>
  <c r="S7" i="1"/>
  <c r="T7" i="1" s="1"/>
  <c r="H17" i="1" s="1"/>
</calcChain>
</file>

<file path=xl/sharedStrings.xml><?xml version="1.0" encoding="utf-8"?>
<sst xmlns="http://schemas.openxmlformats.org/spreadsheetml/2006/main" count="41" uniqueCount="33">
  <si>
    <t>TOTAL DEDUCTION</t>
  </si>
  <si>
    <t>TOTAL INCOME</t>
  </si>
  <si>
    <t>TAXABLE INCOME</t>
  </si>
  <si>
    <t>SALARY</t>
  </si>
  <si>
    <t>HOUSE PROPERTY</t>
  </si>
  <si>
    <t>BUSSINESS/PROFESSION</t>
  </si>
  <si>
    <t>CAPITAL GAINS</t>
  </si>
  <si>
    <t>OTHER SOURCES</t>
  </si>
  <si>
    <t>AGE ABOVE 60 YES/NO</t>
  </si>
  <si>
    <t>NO</t>
  </si>
  <si>
    <t>YES</t>
  </si>
  <si>
    <t>80CCD</t>
  </si>
  <si>
    <t>SEC80D(MEDICAL PREMIUM)</t>
  </si>
  <si>
    <t>80C(Investments/expenses)</t>
  </si>
  <si>
    <t>80E(Education loan interest)</t>
  </si>
  <si>
    <t>80G(Donations)</t>
  </si>
  <si>
    <t>80TTA(Interest on saving account)</t>
  </si>
  <si>
    <t>80TTB(Interest)</t>
  </si>
  <si>
    <t>TOTAL TAX</t>
  </si>
  <si>
    <t xml:space="preserve"> SURCHARGE  RATE</t>
  </si>
  <si>
    <t>HEALTH AND EDUCATION CESS</t>
  </si>
  <si>
    <t>FINAL TAX</t>
  </si>
  <si>
    <t>Total Income</t>
  </si>
  <si>
    <t>Total Deduction</t>
  </si>
  <si>
    <t>Taxable Income</t>
  </si>
  <si>
    <t>Tax Percentage</t>
  </si>
  <si>
    <t>Total Tax</t>
  </si>
  <si>
    <t>Income after Tax</t>
  </si>
  <si>
    <t>Tax percentage</t>
  </si>
  <si>
    <t>Income After Tax</t>
  </si>
  <si>
    <t>OLD Regime</t>
  </si>
  <si>
    <t>NEW Regime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</si>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</sst>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0" fillId="2" borderId="0" xfId="0" applyFill="1"/>
    <xf numFmtId="0" fontId="1" fillId="3" borderId="1" xfId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6EC34B-034F-4B93-BBC7-F6F3889D32D4}" name="Table4" displayName="Table4" ref="C22:H29" totalsRowShown="0">
  <autoFilter ref="C22:H29" xr:uid="{546EC34B-034F-4B93-BBC7-F6F3889D32D4}"/>
  <tableColumns count="6">
    <tableColumn id="1" xr3:uid="{83AA5FC3-DF71-40FB-8BB5-EC0C94AE9A06}" name="Total Income">
      <calculatedColumnFormula>A3+B3+C3+D3+E3</calculatedColumnFormula>
    </tableColumn>
    <tableColumn id="2" xr3:uid="{5C810159-8802-4FE5-9FA3-B50497CABCBA}" name="Total Deduction">
      <calculatedColumnFormula>H3+I3+J3+K3+L3+M3+N3</calculatedColumnFormula>
    </tableColumn>
    <tableColumn id="3" xr3:uid="{1CD66EF9-C626-4543-919C-C397F6403DB8}" name="Taxable Income">
      <calculatedColumnFormula>C23-D23</calculatedColumnFormula>
    </tableColumn>
    <tableColumn id="4" xr3:uid="{85382420-943A-4D7B-A602-E5421F1210D7}" name="Tax percentage">
      <calculatedColumnFormula>IF($J$14="NEW",IF(D13&lt;300000,"0",IF(D13&lt;600000,"5%",IF(D13&lt;900000,"10%",IF(D13&lt;1200000,"15%",IF(D13&lt;1500000,"20%","30%"))))),0)</calculatedColumnFormula>
    </tableColumn>
    <tableColumn id="5" xr3:uid="{3D2A2365-DCD1-45DF-AA3A-C76BA48914FC}" name="Total Tax">
      <calculatedColumnFormula>E23*F23</calculatedColumnFormula>
    </tableColumn>
    <tableColumn id="6" xr3:uid="{62F78423-47E7-4B92-8216-9B2F740BBC7E}" name="Income After Tax">
      <calculatedColumnFormula>E23-G23</calculatedColumnFormula>
    </tableColumn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4FA343-199D-4C31-9EC5-FC10D87B2529}" name="Table1" displayName="Table1" ref="C12:H19" totalsRowShown="0">
  <autoFilter ref="C12:H19" xr:uid="{064FA343-199D-4C31-9EC5-FC10D87B2529}"/>
  <tableColumns count="6">
    <tableColumn id="1" xr3:uid="{E5DA5F1B-71CB-4139-A5BE-4E4EA63D1C15}" name="Total Income">
      <calculatedColumnFormula>A3+B3+C3+D3+E3</calculatedColumnFormula>
    </tableColumn>
    <tableColumn id="2" xr3:uid="{887977BC-5780-469F-B842-D59F49449562}" name="Total Deduction">
      <calculatedColumnFormula>H3+I3+J3+K3+L3+M3+N3</calculatedColumnFormula>
    </tableColumn>
    <tableColumn id="3" xr3:uid="{608EA8E7-6693-47EA-82C2-C830EFC4A628}" name="Taxable Income">
      <calculatedColumnFormula>C13-D13</calculatedColumnFormula>
    </tableColumn>
    <tableColumn id="4" xr3:uid="{966B5FA3-26C5-4150-80A0-3963257A475D}" name="Tax Percentage">
      <calculatedColumnFormula>IF($J$14="OLD",IF(E13&lt;250000,"NIL",IF(E13&lt;500000,"5%",IF(E13&lt;100000,"20%",IF(F17&gt;1000000,"30%")))),0)</calculatedColumnFormula>
    </tableColumn>
    <tableColumn id="5" xr3:uid="{3F598764-BBB6-4D58-8C20-0A49A2F837C2}" name="Total Tax">
      <calculatedColumnFormula>E13*F13</calculatedColumnFormula>
    </tableColumn>
    <tableColumn id="6" xr3:uid="{6E8F1485-B778-42BB-9609-EDE5EE6FFDED}" name="Income after Tax">
      <calculatedColumnFormula>E13-G13</calculatedColumnFormula>
    </tableColumn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3618F3-7152-408B-94F9-9482B4C517CE}" name="Table2" displayName="Table2" ref="A3:T9" totalsRowShown="0">
  <autoFilter ref="A3:T9" xr:uid="{863618F3-7152-408B-94F9-9482B4C517CE}"/>
  <tableColumns count="20">
    <tableColumn id="1" xr3:uid="{E8A13407-5169-4861-A6D9-A5615981E573}" name="SALARY"/>
    <tableColumn id="2" xr3:uid="{999ABD6E-0232-4C7A-B803-2AB923E6BD5A}" name="HOUSE PROPERTY"/>
    <tableColumn id="3" xr3:uid="{89FFC0D0-9236-41F4-9DE4-9A1483713F06}" name="BUSSINESS/PROFESSION"/>
    <tableColumn id="4" xr3:uid="{EA4D4A13-E80C-49A8-9F24-AB253AF04CFA}" name="CAPITAL GAINS"/>
    <tableColumn id="5" xr3:uid="{C50A6B22-528B-45ED-838F-52A96FBD0921}" name="OTHER SOURCES"/>
    <tableColumn id="6" xr3:uid="{52BE08B1-2D8B-43C0-B32B-E6D6F113EC8E}" name="TOTAL INCOME">
      <calculatedColumnFormula>A4+B4+C4+D4+E4</calculatedColumnFormula>
    </tableColumn>
    <tableColumn id="7" xr3:uid="{6020A2D2-A921-4C49-BB0E-5B7FC8B69CA2}" name="AGE ABOVE 60 YES/NO"/>
    <tableColumn id="8" xr3:uid="{FC907A0C-2411-4B69-8983-CD2922A902BC}" name="80CCD"/>
    <tableColumn id="9" xr3:uid="{7D54722C-7B30-4478-945C-2126BC071DE0}" name="SEC80D(MEDICAL PREMIUM)">
      <calculatedColumnFormula>IF(G4 ="YES"," 50000", "25000")</calculatedColumnFormula>
    </tableColumn>
    <tableColumn id="10" xr3:uid="{8B358A78-5732-414E-AA3E-C524B01546FA}" name="80C(Investments/expenses)"/>
    <tableColumn id="11" xr3:uid="{4691EE3E-C73C-4B07-AA1F-0F870D7FB372}" name="80E(Education loan interest)"/>
    <tableColumn id="12" xr3:uid="{1C563E82-7416-406E-A321-9D5C029E6410}" name="80G(Donations)">
      <calculatedColumnFormula>IF(G4="no",50%,0%)</calculatedColumnFormula>
    </tableColumn>
    <tableColumn id="13" xr3:uid="{CF122749-152D-4572-B364-8247AE46AABE}" name="80TTA(Interest on saving account)">
      <calculatedColumnFormula>IF(G4="no",10000,0)</calculatedColumnFormula>
    </tableColumn>
    <tableColumn id="14" xr3:uid="{04B87C5E-8A22-4175-9F90-2A021A465D38}" name="80TTB(Interest)">
      <calculatedColumnFormula>IF(G4="yes",50000,0)</calculatedColumnFormula>
    </tableColumn>
    <tableColumn id="15" xr3:uid="{AF627668-52EA-4E38-A3A5-9B9B71C85527}" name="TOTAL DEDUCTION">
      <calculatedColumnFormula>H4+I4+J4+K4+L4+M4+N4</calculatedColumnFormula>
    </tableColumn>
    <tableColumn id="16" xr3:uid="{504EB5D7-24FB-46E3-AEF6-8BD79B0441A6}" name="TAXABLE INCOME">
      <calculatedColumnFormula>F4-O4</calculatedColumnFormula>
    </tableColumn>
    <tableColumn id="17" xr3:uid="{1A053081-EAA3-4650-A0D5-670114D88369}" name=" SURCHARGE  RATE">
      <calculatedColumnFormula>IF(P4&lt;10000000,"10%",IF(P4&lt;20000000,"15%",IF(P4&lt;50000000,"25%","37%")))</calculatedColumnFormula>
    </tableColumn>
    <tableColumn id="18" xr3:uid="{5479B611-1DF4-44E8-83BC-A571D1289F5A}" name="TOTAL TAX">
      <calculatedColumnFormula>P4*Q4</calculatedColumnFormula>
    </tableColumn>
    <tableColumn id="19" xr3:uid="{72EFF3CC-6825-4AC3-8042-A171B1394680}" name="HEALTH AND EDUCATION CESS">
      <calculatedColumnFormula>4%*R4</calculatedColumnFormula>
    </tableColumn>
    <tableColumn id="20" xr3:uid="{A3E8C98C-3A6F-42AE-9BAA-58813631D10F}" name="FINAL TAX">
      <calculatedColumnFormula>R4+S4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DA4D3-E4BE-4454-A876-69DDE0A2169B}">
  <dimension ref="A3:T29"/>
  <sheetViews>
    <sheetView tabSelected="1" zoomScale="96" zoomScaleNormal="68" workbookViewId="0">
      <selection activeCell="J24" sqref="J24"/>
    </sheetView>
  </sheetViews>
  <sheetFormatPr defaultColWidth="14.109375" defaultRowHeight="14.4" x14ac:dyDescent="0.3"/>
  <cols>
    <col min="1" max="1" width="15.21875" customWidth="1"/>
    <col min="2" max="2" width="17.5546875" customWidth="1"/>
    <col min="3" max="3" width="23.109375" customWidth="1"/>
    <col min="4" max="4" width="15.21875" customWidth="1"/>
    <col min="5" max="5" width="16.6640625" customWidth="1"/>
    <col min="6" max="6" width="15" customWidth="1"/>
    <col min="7" max="7" width="21.21875" customWidth="1"/>
    <col min="9" max="9" width="26.21875" customWidth="1"/>
    <col min="10" max="11" width="25.44140625" customWidth="1"/>
    <col min="12" max="12" width="15.44140625" customWidth="1"/>
    <col min="13" max="13" width="30" customWidth="1"/>
    <col min="14" max="14" width="15" customWidth="1"/>
    <col min="15" max="15" width="18.33203125" customWidth="1"/>
    <col min="16" max="16" width="17.109375" customWidth="1"/>
    <col min="17" max="17" width="18.44140625" customWidth="1"/>
    <col min="19" max="19" width="28.44140625" customWidth="1"/>
  </cols>
  <sheetData>
    <row r="3" spans="1:20" x14ac:dyDescent="0.3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1</v>
      </c>
      <c r="G3" t="s">
        <v>8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0</v>
      </c>
      <c r="P3" t="s">
        <v>2</v>
      </c>
      <c r="Q3" t="s">
        <v>19</v>
      </c>
      <c r="R3" t="s">
        <v>18</v>
      </c>
      <c r="S3" t="s">
        <v>20</v>
      </c>
      <c r="T3" t="s">
        <v>21</v>
      </c>
    </row>
    <row r="4" spans="1:20" x14ac:dyDescent="0.3">
      <c r="A4">
        <v>200000</v>
      </c>
      <c r="B4">
        <v>50000</v>
      </c>
      <c r="C4">
        <v>100000</v>
      </c>
      <c r="D4">
        <v>20000</v>
      </c>
      <c r="E4">
        <v>50000</v>
      </c>
      <c r="F4">
        <f>A4+B4+C4+D4+E4</f>
        <v>420000</v>
      </c>
      <c r="G4" t="s">
        <v>9</v>
      </c>
      <c r="H4">
        <v>50000</v>
      </c>
      <c r="I4" t="str">
        <f>IF(G4 ="YES"," 50000", "25000")</f>
        <v>25000</v>
      </c>
      <c r="J4">
        <v>15000</v>
      </c>
      <c r="K4">
        <v>10000</v>
      </c>
      <c r="L4">
        <f>IF(G4="no",50%,0%)</f>
        <v>0.5</v>
      </c>
      <c r="M4">
        <f>IF(G4="no",10000,0)</f>
        <v>10000</v>
      </c>
      <c r="N4">
        <f>IF(G4="yes",50000,0)</f>
        <v>0</v>
      </c>
      <c r="O4">
        <f>H4+I4+J4+K4+L4+M4+N4</f>
        <v>110000.5</v>
      </c>
      <c r="P4">
        <f>F4-O4</f>
        <v>309999.5</v>
      </c>
      <c r="Q4" t="str">
        <f>IF(P4&lt;10000000,"10%",IF(P4&lt;20000000,"15%",IF(P4&lt;50000000,"25%","37%")))</f>
        <v>10%</v>
      </c>
      <c r="R4">
        <f>P4*Q4</f>
        <v>30999.95</v>
      </c>
      <c r="S4">
        <f>4%*R4</f>
        <v>1239.998</v>
      </c>
      <c r="T4">
        <f>R4+S4</f>
        <v>32239.948</v>
      </c>
    </row>
    <row r="5" spans="1:20" x14ac:dyDescent="0.3">
      <c r="A5">
        <v>640000</v>
      </c>
      <c r="B5">
        <v>200000</v>
      </c>
      <c r="C5">
        <v>150000</v>
      </c>
      <c r="D5">
        <v>30000</v>
      </c>
      <c r="E5">
        <v>60000</v>
      </c>
      <c r="F5">
        <f t="shared" ref="F5:F8" si="0">A5+B5+C5+D5+E5</f>
        <v>1080000</v>
      </c>
      <c r="G5" t="s">
        <v>9</v>
      </c>
      <c r="H5">
        <v>50000</v>
      </c>
      <c r="I5" t="str">
        <f t="shared" ref="I5:I9" si="1">IF(G5 ="YES"," 50000", "25000")</f>
        <v>25000</v>
      </c>
      <c r="J5">
        <v>20000</v>
      </c>
      <c r="K5">
        <v>30000</v>
      </c>
      <c r="L5">
        <f t="shared" ref="L5:L9" si="2">IF(G5="no",50%,0%)</f>
        <v>0.5</v>
      </c>
      <c r="M5">
        <f t="shared" ref="M5:M9" si="3">IF(G5="no",10000,0)</f>
        <v>10000</v>
      </c>
      <c r="N5">
        <f t="shared" ref="N5:N9" si="4">IF(G5="yes",50000,0)</f>
        <v>0</v>
      </c>
      <c r="O5">
        <f t="shared" ref="O5:O9" si="5">H5+I5+J5+K5+L5+M5+N5</f>
        <v>135000.5</v>
      </c>
      <c r="P5">
        <f t="shared" ref="P5:P9" si="6">F5-O5</f>
        <v>944999.5</v>
      </c>
      <c r="Q5" t="str">
        <f t="shared" ref="Q5:Q9" si="7">IF(P5&lt;10000000,"10%",IF(P5&lt;20000000,"15%",IF(P5&lt;50000000,"25%","37%")))</f>
        <v>10%</v>
      </c>
      <c r="R5">
        <f t="shared" ref="R5:R9" si="8">P5*Q5</f>
        <v>94499.950000000012</v>
      </c>
      <c r="S5">
        <f t="shared" ref="S5:S9" si="9">4%*R5</f>
        <v>3779.9980000000005</v>
      </c>
      <c r="T5">
        <f t="shared" ref="T5:T9" si="10">R5+S5</f>
        <v>98279.948000000019</v>
      </c>
    </row>
    <row r="6" spans="1:20" x14ac:dyDescent="0.3">
      <c r="A6">
        <v>1100000</v>
      </c>
      <c r="B6">
        <v>500000</v>
      </c>
      <c r="C6">
        <v>300000</v>
      </c>
      <c r="D6">
        <v>500000</v>
      </c>
      <c r="E6">
        <v>150000</v>
      </c>
      <c r="F6">
        <f t="shared" si="0"/>
        <v>2550000</v>
      </c>
      <c r="G6" t="s">
        <v>10</v>
      </c>
      <c r="H6">
        <v>50000</v>
      </c>
      <c r="I6" t="str">
        <f t="shared" si="1"/>
        <v xml:space="preserve"> 50000</v>
      </c>
      <c r="J6">
        <v>50000</v>
      </c>
      <c r="K6">
        <v>80000</v>
      </c>
      <c r="L6">
        <f t="shared" si="2"/>
        <v>0</v>
      </c>
      <c r="M6">
        <f t="shared" si="3"/>
        <v>0</v>
      </c>
      <c r="N6">
        <f t="shared" si="4"/>
        <v>50000</v>
      </c>
      <c r="O6">
        <f t="shared" si="5"/>
        <v>280000</v>
      </c>
      <c r="P6">
        <f t="shared" si="6"/>
        <v>2270000</v>
      </c>
      <c r="Q6" t="str">
        <f t="shared" si="7"/>
        <v>10%</v>
      </c>
      <c r="R6">
        <f t="shared" si="8"/>
        <v>227000</v>
      </c>
      <c r="S6">
        <f t="shared" si="9"/>
        <v>9080</v>
      </c>
      <c r="T6">
        <f t="shared" si="10"/>
        <v>236080</v>
      </c>
    </row>
    <row r="7" spans="1:20" x14ac:dyDescent="0.3">
      <c r="A7">
        <v>36000000</v>
      </c>
      <c r="B7">
        <v>800000</v>
      </c>
      <c r="C7">
        <v>100000</v>
      </c>
      <c r="D7">
        <v>80000</v>
      </c>
      <c r="E7">
        <v>250000</v>
      </c>
      <c r="F7">
        <f t="shared" si="0"/>
        <v>37230000</v>
      </c>
      <c r="G7" t="s">
        <v>9</v>
      </c>
      <c r="H7">
        <v>50000</v>
      </c>
      <c r="I7" t="str">
        <f t="shared" si="1"/>
        <v>25000</v>
      </c>
      <c r="J7">
        <v>800000</v>
      </c>
      <c r="K7">
        <v>100000</v>
      </c>
      <c r="L7">
        <f t="shared" si="2"/>
        <v>0.5</v>
      </c>
      <c r="M7">
        <f t="shared" si="3"/>
        <v>10000</v>
      </c>
      <c r="N7">
        <f t="shared" si="4"/>
        <v>0</v>
      </c>
      <c r="O7">
        <f t="shared" si="5"/>
        <v>985000.5</v>
      </c>
      <c r="P7">
        <f t="shared" si="6"/>
        <v>36244999.5</v>
      </c>
      <c r="Q7" t="str">
        <f t="shared" si="7"/>
        <v>25%</v>
      </c>
      <c r="R7">
        <f t="shared" si="8"/>
        <v>9061249.875</v>
      </c>
      <c r="S7">
        <f t="shared" si="9"/>
        <v>362449.995</v>
      </c>
      <c r="T7">
        <f t="shared" si="10"/>
        <v>9423699.8699999992</v>
      </c>
    </row>
    <row r="8" spans="1:20" x14ac:dyDescent="0.3">
      <c r="A8">
        <v>350000</v>
      </c>
      <c r="B8">
        <v>120000</v>
      </c>
      <c r="C8">
        <v>360000</v>
      </c>
      <c r="D8">
        <v>70000</v>
      </c>
      <c r="E8">
        <v>80000</v>
      </c>
      <c r="F8">
        <f t="shared" si="0"/>
        <v>980000</v>
      </c>
      <c r="G8" t="s">
        <v>10</v>
      </c>
      <c r="H8">
        <v>50000</v>
      </c>
      <c r="I8" t="str">
        <f t="shared" si="1"/>
        <v xml:space="preserve"> 50000</v>
      </c>
      <c r="J8">
        <v>200000</v>
      </c>
      <c r="K8">
        <v>50000</v>
      </c>
      <c r="L8">
        <f t="shared" si="2"/>
        <v>0</v>
      </c>
      <c r="M8">
        <f t="shared" si="3"/>
        <v>0</v>
      </c>
      <c r="N8">
        <f t="shared" si="4"/>
        <v>50000</v>
      </c>
      <c r="O8">
        <f t="shared" si="5"/>
        <v>400000</v>
      </c>
      <c r="P8">
        <f t="shared" si="6"/>
        <v>580000</v>
      </c>
      <c r="Q8" t="str">
        <f t="shared" si="7"/>
        <v>10%</v>
      </c>
      <c r="R8">
        <f t="shared" si="8"/>
        <v>58000</v>
      </c>
      <c r="S8">
        <f t="shared" si="9"/>
        <v>2320</v>
      </c>
      <c r="T8">
        <f t="shared" si="10"/>
        <v>60320</v>
      </c>
    </row>
    <row r="9" spans="1:20" x14ac:dyDescent="0.3">
      <c r="A9">
        <v>400000</v>
      </c>
      <c r="C9">
        <v>200000</v>
      </c>
      <c r="D9">
        <v>60000</v>
      </c>
      <c r="E9">
        <v>90000</v>
      </c>
      <c r="F9">
        <f>A9+B9+C9+D9+E9</f>
        <v>750000</v>
      </c>
      <c r="G9" t="s">
        <v>9</v>
      </c>
      <c r="H9">
        <v>50000</v>
      </c>
      <c r="I9" t="str">
        <f t="shared" si="1"/>
        <v>25000</v>
      </c>
      <c r="J9">
        <v>150000</v>
      </c>
      <c r="K9">
        <v>70000</v>
      </c>
      <c r="L9">
        <f t="shared" si="2"/>
        <v>0.5</v>
      </c>
      <c r="M9">
        <f t="shared" si="3"/>
        <v>10000</v>
      </c>
      <c r="N9">
        <f t="shared" si="4"/>
        <v>0</v>
      </c>
      <c r="O9">
        <f t="shared" si="5"/>
        <v>305000.5</v>
      </c>
      <c r="P9">
        <f t="shared" si="6"/>
        <v>444999.5</v>
      </c>
      <c r="Q9" t="str">
        <f t="shared" si="7"/>
        <v>10%</v>
      </c>
      <c r="R9">
        <f t="shared" si="8"/>
        <v>44499.950000000004</v>
      </c>
      <c r="S9">
        <f t="shared" si="9"/>
        <v>1779.9980000000003</v>
      </c>
      <c r="T9">
        <f t="shared" si="10"/>
        <v>46279.948000000004</v>
      </c>
    </row>
    <row r="12" spans="1:20" ht="20.399999999999999" thickBot="1" x14ac:dyDescent="0.45">
      <c r="A12" s="2" t="s">
        <v>30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</row>
    <row r="13" spans="1:20" ht="15" thickTop="1" x14ac:dyDescent="0.3"/>
    <row r="14" spans="1:20" x14ac:dyDescent="0.3">
      <c r="C14">
        <f>A4+B4+C4+D4+E4</f>
        <v>420000</v>
      </c>
      <c r="D14">
        <f>H4+I4+J4+K4+L4+M4+N4</f>
        <v>110000.5</v>
      </c>
      <c r="E14">
        <f t="shared" ref="E14:E19" si="11">C14-D14</f>
        <v>309999.5</v>
      </c>
      <c r="F14">
        <f>IF($J$14="OLD",IF(E14&lt;250000,"NIL",IF(E14&lt;500000,"5%",IF(E14&lt;100000,"20%",IF(E14&lt;1000000,"30%")))),0)</f>
        <v>0</v>
      </c>
      <c r="G14">
        <f>E14*F14</f>
        <v>0</v>
      </c>
      <c r="H14">
        <f t="shared" ref="H14:H19" si="12">E14-(G14+T4)</f>
        <v>277759.55200000003</v>
      </c>
      <c r="J14" s="1" t="s">
        <v>32</v>
      </c>
    </row>
    <row r="15" spans="1:20" x14ac:dyDescent="0.3">
      <c r="C15">
        <f t="shared" ref="C15:C19" si="13">A5+B5+C5+D5+E5</f>
        <v>1080000</v>
      </c>
      <c r="D15">
        <f t="shared" ref="D15:D19" si="14">H5+I5+J5+K5+L5+M5+N5</f>
        <v>135000.5</v>
      </c>
      <c r="E15">
        <f t="shared" si="11"/>
        <v>944999.5</v>
      </c>
      <c r="F15">
        <f>IF($J$14="OLD",IF(E15&lt;250000,"NIL",IF(E15&lt;500000,"5%",IF(E15&gt;100000,"20%",IF(F19&lt;1000000,"30%")))),0)</f>
        <v>0</v>
      </c>
      <c r="G15">
        <f t="shared" ref="G15:G19" si="15">E15*F15</f>
        <v>0</v>
      </c>
      <c r="H15">
        <f t="shared" si="12"/>
        <v>846719.55200000003</v>
      </c>
    </row>
    <row r="16" spans="1:20" x14ac:dyDescent="0.3">
      <c r="C16">
        <f t="shared" si="13"/>
        <v>2550000</v>
      </c>
      <c r="D16">
        <f t="shared" si="14"/>
        <v>280000</v>
      </c>
      <c r="E16">
        <f t="shared" si="11"/>
        <v>2270000</v>
      </c>
      <c r="F16">
        <f>IF($J$14="OLD",IF(E16&lt;250000,"NIL",IF(E16&lt;500000,"5%",IF(E16&gt;100000,"20%",IF(F20&lt;1000000,"30%")))),0)</f>
        <v>0</v>
      </c>
      <c r="G16">
        <f t="shared" si="15"/>
        <v>0</v>
      </c>
      <c r="H16">
        <f t="shared" si="12"/>
        <v>2033920</v>
      </c>
    </row>
    <row r="17" spans="1:8" x14ac:dyDescent="0.3">
      <c r="C17">
        <f t="shared" si="13"/>
        <v>37230000</v>
      </c>
      <c r="D17">
        <f t="shared" si="14"/>
        <v>985000.5</v>
      </c>
      <c r="E17">
        <f t="shared" si="11"/>
        <v>36244999.5</v>
      </c>
      <c r="F17">
        <f>IF($J$14="OLD",IF(E17&lt;250000,"NIL",IF(E17&lt;500000,"5%",IF(E17&gt;100000,"20%",IF(F21&gt;1000000,"30%")))),0)</f>
        <v>0</v>
      </c>
      <c r="G17">
        <f t="shared" si="15"/>
        <v>0</v>
      </c>
      <c r="H17">
        <f t="shared" si="12"/>
        <v>26821299.630000003</v>
      </c>
    </row>
    <row r="18" spans="1:8" x14ac:dyDescent="0.3">
      <c r="C18">
        <f t="shared" si="13"/>
        <v>980000</v>
      </c>
      <c r="D18">
        <f t="shared" si="14"/>
        <v>400000</v>
      </c>
      <c r="E18">
        <f t="shared" si="11"/>
        <v>580000</v>
      </c>
      <c r="F18">
        <f>IF($J$14="OLD",IF(E18&lt;250000,"NIL",IF(E18&lt;500000,"5%",IF(E18&gt;100000,"20%",IF(F22&lt;1000000,"30%")))),0)</f>
        <v>0</v>
      </c>
      <c r="G18">
        <f t="shared" si="15"/>
        <v>0</v>
      </c>
      <c r="H18">
        <f t="shared" si="12"/>
        <v>519680</v>
      </c>
    </row>
    <row r="19" spans="1:8" x14ac:dyDescent="0.3">
      <c r="C19">
        <f t="shared" si="13"/>
        <v>750000</v>
      </c>
      <c r="D19">
        <f t="shared" si="14"/>
        <v>305000.5</v>
      </c>
      <c r="E19">
        <f t="shared" si="11"/>
        <v>444999.5</v>
      </c>
      <c r="F19">
        <f>IF($J$14="OLD",IF(E19&lt;250000,"NIL",IF(E19&lt;500000,"5%",IF(E19&gt;100000,"20%",IF(F23&lt;1000000,"30%")))),0)</f>
        <v>0</v>
      </c>
      <c r="G19">
        <f t="shared" si="15"/>
        <v>0</v>
      </c>
      <c r="H19">
        <f t="shared" si="12"/>
        <v>398719.55200000003</v>
      </c>
    </row>
    <row r="22" spans="1:8" ht="20.399999999999999" thickBot="1" x14ac:dyDescent="0.45">
      <c r="A22" s="2" t="s">
        <v>31</v>
      </c>
      <c r="C22" t="s">
        <v>22</v>
      </c>
      <c r="D22" t="s">
        <v>23</v>
      </c>
      <c r="E22" t="s">
        <v>24</v>
      </c>
      <c r="F22" t="s">
        <v>28</v>
      </c>
      <c r="G22" t="s">
        <v>26</v>
      </c>
      <c r="H22" t="s">
        <v>29</v>
      </c>
    </row>
    <row r="23" spans="1:8" ht="15" thickTop="1" x14ac:dyDescent="0.3"/>
    <row r="24" spans="1:8" x14ac:dyDescent="0.3">
      <c r="C24">
        <f>A4+B4+C4+D4+E4</f>
        <v>420000</v>
      </c>
      <c r="D24">
        <f>H4+I4+J4+K4+L4+M4+N4</f>
        <v>110000.5</v>
      </c>
      <c r="E24">
        <f>C24-D24</f>
        <v>309999.5</v>
      </c>
      <c r="F24" t="str">
        <f t="shared" ref="F24:F29" si="16">IF($J$14="NEW",IF(D14&lt;300000,"0",IF(D14&lt;600000,"5%",IF(D14&lt;900000,"10%",IF(D14&lt;1200000,"15%",IF(D14&lt;1500000,"20%","30%"))))),0)</f>
        <v>0</v>
      </c>
      <c r="G24">
        <f>E24*F24</f>
        <v>0</v>
      </c>
      <c r="H24">
        <f>E24-G24</f>
        <v>309999.5</v>
      </c>
    </row>
    <row r="25" spans="1:8" x14ac:dyDescent="0.3">
      <c r="C25">
        <f t="shared" ref="C25:C29" si="17">A5+B5+C5+D5+E5</f>
        <v>1080000</v>
      </c>
      <c r="D25">
        <f t="shared" ref="D25:D29" si="18">H5+I5+J5+K5+L5+M5+N5</f>
        <v>135000.5</v>
      </c>
      <c r="E25">
        <f t="shared" ref="E25:E29" si="19">C25-D25</f>
        <v>944999.5</v>
      </c>
      <c r="F25" t="str">
        <f t="shared" si="16"/>
        <v>0</v>
      </c>
      <c r="G25">
        <f t="shared" ref="G25:G29" si="20">E25*F25</f>
        <v>0</v>
      </c>
      <c r="H25">
        <f t="shared" ref="H25:H28" si="21">E25-G25</f>
        <v>944999.5</v>
      </c>
    </row>
    <row r="26" spans="1:8" x14ac:dyDescent="0.3">
      <c r="C26">
        <f t="shared" si="17"/>
        <v>2550000</v>
      </c>
      <c r="D26">
        <f t="shared" si="18"/>
        <v>280000</v>
      </c>
      <c r="E26">
        <f t="shared" si="19"/>
        <v>2270000</v>
      </c>
      <c r="F26" t="str">
        <f t="shared" si="16"/>
        <v>0</v>
      </c>
      <c r="G26">
        <f t="shared" si="20"/>
        <v>0</v>
      </c>
      <c r="H26">
        <f t="shared" si="21"/>
        <v>2270000</v>
      </c>
    </row>
    <row r="27" spans="1:8" x14ac:dyDescent="0.3">
      <c r="C27">
        <f t="shared" si="17"/>
        <v>37230000</v>
      </c>
      <c r="D27">
        <f t="shared" si="18"/>
        <v>985000.5</v>
      </c>
      <c r="E27">
        <f t="shared" si="19"/>
        <v>36244999.5</v>
      </c>
      <c r="F27" t="str">
        <f t="shared" si="16"/>
        <v>15%</v>
      </c>
      <c r="G27">
        <f t="shared" si="20"/>
        <v>5436749.9249999998</v>
      </c>
      <c r="H27">
        <f t="shared" si="21"/>
        <v>30808249.574999999</v>
      </c>
    </row>
    <row r="28" spans="1:8" x14ac:dyDescent="0.3">
      <c r="C28">
        <f t="shared" si="17"/>
        <v>980000</v>
      </c>
      <c r="D28">
        <f t="shared" si="18"/>
        <v>400000</v>
      </c>
      <c r="E28">
        <f t="shared" si="19"/>
        <v>580000</v>
      </c>
      <c r="F28" t="str">
        <f t="shared" si="16"/>
        <v>5%</v>
      </c>
      <c r="G28">
        <f t="shared" si="20"/>
        <v>29000</v>
      </c>
      <c r="H28">
        <f t="shared" si="21"/>
        <v>551000</v>
      </c>
    </row>
    <row r="29" spans="1:8" x14ac:dyDescent="0.3">
      <c r="C29">
        <f t="shared" si="17"/>
        <v>750000</v>
      </c>
      <c r="D29">
        <f t="shared" si="18"/>
        <v>305000.5</v>
      </c>
      <c r="E29">
        <f t="shared" si="19"/>
        <v>444999.5</v>
      </c>
      <c r="F29" t="str">
        <f t="shared" si="16"/>
        <v>5%</v>
      </c>
      <c r="G29">
        <f t="shared" si="20"/>
        <v>22249.975000000002</v>
      </c>
      <c r="H29">
        <f t="shared" ref="H29" si="22">E29-G29</f>
        <v>422749.52500000002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vanshikabisht971@gmail.com</dc:creator>
  <cp:lastModifiedBy>Tushti Gupta</cp:lastModifiedBy>
  <dcterms:created xsi:type="dcterms:W3CDTF">2024-10-03T13:25:34Z</dcterms:created>
  <dcterms:modified xsi:type="dcterms:W3CDTF">2024-11-27T07:49:45Z</dcterms:modified>
</cp:coreProperties>
</file>