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pn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7.xml" ContentType="application/vnd.openxmlformats-officedocument.themeOverrid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2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8.xml" ContentType="application/vnd.openxmlformats-officedocument.themeOverrid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9.xml" ContentType="application/vnd.openxmlformats-officedocument.themeOverrid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ku.ozkal\Desktop\PASHA\ORNEK-CALISMA\"/>
    </mc:Choice>
  </mc:AlternateContent>
  <xr:revisionPtr revIDLastSave="0" documentId="13_ncr:1_{E6775A77-C8DF-4FBD-9834-5040682E4346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7" r:id="rId1"/>
    <sheet name="Overall" sheetId="11" r:id="rId2"/>
    <sheet name="Contract Timeline" sheetId="1" r:id="rId3"/>
    <sheet name="OverAll S-Curve" sheetId="12" r:id="rId4"/>
    <sheet name="Variance Analysis" sheetId="13" r:id="rId5"/>
    <sheet name="Manpower S-Curve" sheetId="14" r:id="rId6"/>
    <sheet name="Cashflow &amp; Variations" sheetId="15" r:id="rId7"/>
    <sheet name="VA Output" sheetId="16" r:id="rId8"/>
  </sheets>
  <externalReferences>
    <externalReference r:id="rId9"/>
  </externalReferences>
  <definedNames>
    <definedName name="_______________________________________ccr1" hidden="1">{#N/A,#N/A,TRUE,"Cover";#N/A,#N/A,TRUE,"Conts";#N/A,#N/A,TRUE,"VOS";#N/A,#N/A,TRUE,"Warrington";#N/A,#N/A,TRUE,"Widnes"}</definedName>
    <definedName name="______________________________________ccr1" hidden="1">{#N/A,#N/A,TRUE,"Cover";#N/A,#N/A,TRUE,"Conts";#N/A,#N/A,TRUE,"VOS";#N/A,#N/A,TRUE,"Warrington";#N/A,#N/A,TRUE,"Widnes"}</definedName>
    <definedName name="____________________________________ccr1" hidden="1">{#N/A,#N/A,TRUE,"Cover";#N/A,#N/A,TRUE,"Conts";#N/A,#N/A,TRUE,"VOS";#N/A,#N/A,TRUE,"Warrington";#N/A,#N/A,TRUE,"Widnes"}</definedName>
    <definedName name="___________________________________ccr1" hidden="1">{#N/A,#N/A,TRUE,"Cover";#N/A,#N/A,TRUE,"Conts";#N/A,#N/A,TRUE,"VOS";#N/A,#N/A,TRUE,"Warrington";#N/A,#N/A,TRUE,"Widnes"}</definedName>
    <definedName name="_________________________________ccr1" hidden="1">{#N/A,#N/A,TRUE,"Cover";#N/A,#N/A,TRUE,"Conts";#N/A,#N/A,TRUE,"VOS";#N/A,#N/A,TRUE,"Warrington";#N/A,#N/A,TRUE,"Widnes"}</definedName>
    <definedName name="_______________________________ccr1" hidden="1">{#N/A,#N/A,TRUE,"Cover";#N/A,#N/A,TRUE,"Conts";#N/A,#N/A,TRUE,"VOS";#N/A,#N/A,TRUE,"Warrington";#N/A,#N/A,TRUE,"Widnes"}</definedName>
    <definedName name="_____________________________ccr1" hidden="1">{#N/A,#N/A,TRUE,"Cover";#N/A,#N/A,TRUE,"Conts";#N/A,#N/A,TRUE,"VOS";#N/A,#N/A,TRUE,"Warrington";#N/A,#N/A,TRUE,"Widnes"}</definedName>
    <definedName name="___________________________ccr1" hidden="1">{#N/A,#N/A,TRUE,"Cover";#N/A,#N/A,TRUE,"Conts";#N/A,#N/A,TRUE,"VOS";#N/A,#N/A,TRUE,"Warrington";#N/A,#N/A,TRUE,"Widnes"}</definedName>
    <definedName name="__________________________ccr1" hidden="1">{#N/A,#N/A,TRUE,"Cover";#N/A,#N/A,TRUE,"Conts";#N/A,#N/A,TRUE,"VOS";#N/A,#N/A,TRUE,"Warrington";#N/A,#N/A,TRUE,"Widnes"}</definedName>
    <definedName name="_________________________ccr1" hidden="1">{#N/A,#N/A,TRUE,"Cover";#N/A,#N/A,TRUE,"Conts";#N/A,#N/A,TRUE,"VOS";#N/A,#N/A,TRUE,"Warrington";#N/A,#N/A,TRUE,"Widnes"}</definedName>
    <definedName name="________________________ccr1" hidden="1">{#N/A,#N/A,TRUE,"Cover";#N/A,#N/A,TRUE,"Conts";#N/A,#N/A,TRUE,"VOS";#N/A,#N/A,TRUE,"Warrington";#N/A,#N/A,TRUE,"Widnes"}</definedName>
    <definedName name="_______________________ccr1" hidden="1">{#N/A,#N/A,TRUE,"Cover";#N/A,#N/A,TRUE,"Conts";#N/A,#N/A,TRUE,"VOS";#N/A,#N/A,TRUE,"Warrington";#N/A,#N/A,TRUE,"Widnes"}</definedName>
    <definedName name="______________________ccr1" hidden="1">{#N/A,#N/A,TRUE,"Cover";#N/A,#N/A,TRUE,"Conts";#N/A,#N/A,TRUE,"VOS";#N/A,#N/A,TRUE,"Warrington";#N/A,#N/A,TRUE,"Widnes"}</definedName>
    <definedName name="____________________ccr1" hidden="1">{#N/A,#N/A,TRUE,"Cover";#N/A,#N/A,TRUE,"Conts";#N/A,#N/A,TRUE,"VOS";#N/A,#N/A,TRUE,"Warrington";#N/A,#N/A,TRUE,"Widnes"}</definedName>
    <definedName name="___________________ccr1" hidden="1">{#N/A,#N/A,TRUE,"Cover";#N/A,#N/A,TRUE,"Conts";#N/A,#N/A,TRUE,"VOS";#N/A,#N/A,TRUE,"Warrington";#N/A,#N/A,TRUE,"Widnes"}</definedName>
    <definedName name="_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_____ccr1" hidden="1">{#N/A,#N/A,TRUE,"Cover";#N/A,#N/A,TRUE,"Conts";#N/A,#N/A,TRUE,"VOS";#N/A,#N/A,TRUE,"Warrington";#N/A,#N/A,TRUE,"Widnes"}</definedName>
    <definedName name="_____________ccr1" hidden="1">{#N/A,#N/A,TRUE,"Cover";#N/A,#N/A,TRUE,"Conts";#N/A,#N/A,TRUE,"VOS";#N/A,#N/A,TRUE,"Warrington";#N/A,#N/A,TRUE,"Widnes"}</definedName>
    <definedName name="____________ccr1" hidden="1">{#N/A,#N/A,TRUE,"Cover";#N/A,#N/A,TRUE,"Conts";#N/A,#N/A,TRUE,"VOS";#N/A,#N/A,TRUE,"Warrington";#N/A,#N/A,TRUE,"Widnes"}</definedName>
    <definedName name="___________ccr1" hidden="1">{#N/A,#N/A,TRUE,"Cover";#N/A,#N/A,TRUE,"Conts";#N/A,#N/A,TRUE,"VOS";#N/A,#N/A,TRUE,"Warrington";#N/A,#N/A,TRUE,"Widnes"}</definedName>
    <definedName name="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______ccr1" hidden="1">{#N/A,#N/A,TRUE,"Cover";#N/A,#N/A,TRUE,"Conts";#N/A,#N/A,TRUE,"VOS";#N/A,#N/A,TRUE,"Warrington";#N/A,#N/A,TRUE,"Widnes"}</definedName>
    <definedName name="_______ccr1" hidden="1">{#N/A,#N/A,TRUE,"Cover";#N/A,#N/A,TRUE,"Conts";#N/A,#N/A,TRUE,"VOS";#N/A,#N/A,TRUE,"Warrington";#N/A,#N/A,TRUE,"Widnes"}</definedName>
    <definedName name="______ccr1" hidden="1">{#N/A,#N/A,TRUE,"Cover";#N/A,#N/A,TRUE,"Conts";#N/A,#N/A,TRUE,"VOS";#N/A,#N/A,TRUE,"Warrington";#N/A,#N/A,TRUE,"Widnes"}</definedName>
    <definedName name="_____ccr1" hidden="1">{#N/A,#N/A,TRUE,"Cover";#N/A,#N/A,TRUE,"Conts";#N/A,#N/A,TRUE,"VOS";#N/A,#N/A,TRUE,"Warrington";#N/A,#N/A,TRUE,"Widnes"}</definedName>
    <definedName name="____ccr1" hidden="1">{#N/A,#N/A,TRUE,"Cover";#N/A,#N/A,TRUE,"Conts";#N/A,#N/A,TRUE,"VOS";#N/A,#N/A,TRUE,"Warrington";#N/A,#N/A,TRUE,"Widnes"}</definedName>
    <definedName name="___ccr1" hidden="1">{#N/A,#N/A,TRUE,"Cover";#N/A,#N/A,TRUE,"Conts";#N/A,#N/A,TRUE,"VOS";#N/A,#N/A,TRUE,"Warrington";#N/A,#N/A,TRUE,"Widnes"}</definedName>
    <definedName name="__ccr1" hidden="1">{#N/A,#N/A,TRUE,"Cover";#N/A,#N/A,TRUE,"Conts";#N/A,#N/A,TRUE,"VOS";#N/A,#N/A,TRUE,"Warrington";#N/A,#N/A,TRUE,"Widnes"}</definedName>
    <definedName name="_123" hidden="1">{#N/A,#N/A,TRUE,"Cover";#N/A,#N/A,TRUE,"Conts";#N/A,#N/A,TRUE,"VOS";#N/A,#N/A,TRUE,"Warrington";#N/A,#N/A,TRUE,"Widnes"}</definedName>
    <definedName name="_ccr1" hidden="1">{#N/A,#N/A,TRUE,"Cover";#N/A,#N/A,TRUE,"Conts";#N/A,#N/A,TRUE,"VOS";#N/A,#N/A,TRUE,"Warrington";#N/A,#N/A,TRUE,"Widnes"}</definedName>
    <definedName name="_Order1" hidden="1">255</definedName>
    <definedName name="aa" hidden="1">{#N/A,#N/A,TRUE,"Cover";#N/A,#N/A,TRUE,"Conts";#N/A,#N/A,TRUE,"VOS";#N/A,#N/A,TRUE,"Warrington";#N/A,#N/A,TRUE,"Widnes"}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ON" hidden="1">{#N/A,#N/A,TRUE,"Cover";#N/A,#N/A,TRUE,"Conts";#N/A,#N/A,TRUE,"VOS";#N/A,#N/A,TRUE,"Warrington";#N/A,#N/A,TRUE,"Widnes"}</definedName>
    <definedName name="CONCOURSE" hidden="1">{#N/A,#N/A,TRUE,"Cover";#N/A,#N/A,TRUE,"Conts";#N/A,#N/A,TRUE,"VOS";#N/A,#N/A,TRUE,"Warrington";#N/A,#N/A,TRUE,"Widnes"}</definedName>
    <definedName name="Fees.1" hidden="1">{#N/A,#N/A,TRUE,"Cover";#N/A,#N/A,TRUE,"Conts";#N/A,#N/A,TRUE,"VOS";#N/A,#N/A,TRUE,"Warrington";#N/A,#N/A,TRUE,"Widnes"}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43346.5171759259</definedName>
    <definedName name="IQ_QTD" hidden="1">750000</definedName>
    <definedName name="IQ_TODAY" hidden="1">0</definedName>
    <definedName name="IQ_YTDMONTH" hidden="1">130000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_xlnm.Print_Area" localSheetId="0">Dashboard!$B$3:$CH$105</definedName>
    <definedName name="v" hidden="1">{#N/A,#N/A,TRUE,"Cover";#N/A,#N/A,TRUE,"Conts";#N/A,#N/A,TRUE,"VOS";#N/A,#N/A,TRUE,"Warrington";#N/A,#N/A,TRUE,"Widnes"}</definedName>
    <definedName name="VENT" hidden="1">{#N/A,#N/A,TRUE,"Cover";#N/A,#N/A,TRUE,"Conts";#N/A,#N/A,TRUE,"VOS";#N/A,#N/A,TRUE,"Warrington";#N/A,#N/A,TRUE,"Widnes"}</definedName>
    <definedName name="wrn.Warrington._.Widnes._.QS._.Costs." hidden="1">{#N/A,#N/A,TRUE,"Cover";#N/A,#N/A,TRUE,"Conts";#N/A,#N/A,TRUE,"VOS";#N/A,#N/A,TRUE,"Warrington";#N/A,#N/A,TRUE,"Widnes"}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0" i="14" l="1"/>
  <c r="F141" i="14" s="1"/>
  <c r="F142" i="14" s="1"/>
  <c r="F143" i="14" s="1"/>
  <c r="F144" i="14" s="1"/>
  <c r="F145" i="14" s="1"/>
  <c r="F146" i="14" s="1"/>
  <c r="F147" i="14" s="1"/>
  <c r="F148" i="14" s="1"/>
  <c r="F149" i="14" s="1"/>
  <c r="F150" i="14" s="1"/>
  <c r="F151" i="14" s="1"/>
  <c r="F152" i="14" s="1"/>
  <c r="G140" i="14"/>
  <c r="G141" i="14" s="1"/>
  <c r="G142" i="14" s="1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E142" i="14"/>
  <c r="E143" i="14" s="1"/>
  <c r="E144" i="14" s="1"/>
  <c r="E145" i="14" s="1"/>
  <c r="E146" i="14" s="1"/>
  <c r="E147" i="14" s="1"/>
  <c r="E148" i="14" s="1"/>
  <c r="E149" i="14" s="1"/>
  <c r="E150" i="14" s="1"/>
  <c r="E151" i="14" s="1"/>
  <c r="E152" i="14" s="1"/>
  <c r="E153" i="14" s="1"/>
  <c r="E154" i="14" s="1"/>
  <c r="E159" i="15"/>
  <c r="G159" i="15" s="1"/>
  <c r="FG239" i="13"/>
  <c r="FG231" i="13"/>
  <c r="FC178" i="12"/>
  <c r="FC179" i="12"/>
  <c r="Z223" i="13" l="1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BS223" i="13"/>
  <c r="BT223" i="13"/>
  <c r="BU223" i="13"/>
  <c r="BV223" i="13"/>
  <c r="BW223" i="13"/>
  <c r="BX223" i="13"/>
  <c r="BY223" i="13"/>
  <c r="BZ223" i="13"/>
  <c r="CA223" i="13"/>
  <c r="CB223" i="13"/>
  <c r="CC223" i="13"/>
  <c r="CD223" i="13"/>
  <c r="CE223" i="13"/>
  <c r="CF223" i="13"/>
  <c r="CG223" i="13"/>
  <c r="CH223" i="13"/>
  <c r="CI223" i="13"/>
  <c r="CJ223" i="13"/>
  <c r="CK223" i="13"/>
  <c r="CL223" i="13"/>
  <c r="CM223" i="13"/>
  <c r="CN223" i="13"/>
  <c r="CO223" i="13"/>
  <c r="CP223" i="13"/>
  <c r="CQ223" i="13"/>
  <c r="CR223" i="13"/>
  <c r="CS223" i="13"/>
  <c r="CT223" i="13"/>
  <c r="CU223" i="13"/>
  <c r="CV223" i="13"/>
  <c r="CW223" i="13"/>
  <c r="CX223" i="13"/>
  <c r="CY223" i="13"/>
  <c r="CZ223" i="13"/>
  <c r="DA223" i="13"/>
  <c r="DB223" i="13"/>
  <c r="DC223" i="13"/>
  <c r="DD223" i="13"/>
  <c r="DE223" i="13"/>
  <c r="DF223" i="13"/>
  <c r="DG223" i="13"/>
  <c r="DH223" i="13"/>
  <c r="DI223" i="13"/>
  <c r="DJ223" i="13"/>
  <c r="DK223" i="13"/>
  <c r="DL223" i="13"/>
  <c r="DM223" i="13"/>
  <c r="DN223" i="13"/>
  <c r="DO223" i="13"/>
  <c r="DP223" i="13"/>
  <c r="DQ223" i="13"/>
  <c r="DR223" i="13"/>
  <c r="DS223" i="13"/>
  <c r="DT223" i="13"/>
  <c r="DU223" i="13"/>
  <c r="DV223" i="13"/>
  <c r="DW223" i="13"/>
  <c r="DX223" i="13"/>
  <c r="DY223" i="13"/>
  <c r="DZ223" i="13"/>
  <c r="EA223" i="13"/>
  <c r="EB223" i="13"/>
  <c r="EC223" i="13"/>
  <c r="ED223" i="13"/>
  <c r="EE223" i="13"/>
  <c r="EF223" i="13"/>
  <c r="EG223" i="13"/>
  <c r="EH223" i="13"/>
  <c r="EI223" i="13"/>
  <c r="EJ223" i="13"/>
  <c r="EK223" i="13"/>
  <c r="EL223" i="13"/>
  <c r="EM223" i="13"/>
  <c r="EN223" i="13"/>
  <c r="EO223" i="13"/>
  <c r="EP223" i="13"/>
  <c r="EQ223" i="13"/>
  <c r="ER223" i="13"/>
  <c r="ES223" i="13"/>
  <c r="ET223" i="13"/>
  <c r="EU223" i="13"/>
  <c r="EV223" i="13"/>
  <c r="EW223" i="13"/>
  <c r="EX223" i="13"/>
  <c r="EY223" i="13"/>
  <c r="EZ223" i="13"/>
  <c r="FA223" i="13"/>
  <c r="FB223" i="13"/>
  <c r="FC223" i="13"/>
  <c r="FD223" i="13"/>
  <c r="FE223" i="13"/>
  <c r="FF223" i="13"/>
  <c r="FG223" i="13"/>
  <c r="FH223" i="13"/>
  <c r="FI223" i="13"/>
  <c r="FJ223" i="13"/>
  <c r="FK223" i="13"/>
  <c r="FL223" i="13"/>
  <c r="FM223" i="13"/>
  <c r="FN223" i="13"/>
  <c r="FO223" i="13"/>
  <c r="FP223" i="13"/>
  <c r="FQ223" i="13"/>
  <c r="FR223" i="13"/>
  <c r="Y223" i="13"/>
  <c r="FZ230" i="13"/>
  <c r="FZ231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BS212" i="13"/>
  <c r="BT212" i="13"/>
  <c r="BU212" i="13"/>
  <c r="BV212" i="13"/>
  <c r="BW212" i="13"/>
  <c r="BX212" i="13"/>
  <c r="BY212" i="13"/>
  <c r="BZ212" i="13"/>
  <c r="CA212" i="13"/>
  <c r="CB212" i="13"/>
  <c r="CC212" i="13"/>
  <c r="CD212" i="13"/>
  <c r="CE212" i="13"/>
  <c r="CF212" i="13"/>
  <c r="CG212" i="13"/>
  <c r="CH212" i="13"/>
  <c r="CI212" i="13"/>
  <c r="CJ212" i="13"/>
  <c r="CK212" i="13"/>
  <c r="CL212" i="13"/>
  <c r="CM212" i="13"/>
  <c r="CN212" i="13"/>
  <c r="CO212" i="13"/>
  <c r="CP212" i="13"/>
  <c r="CQ212" i="13"/>
  <c r="CR212" i="13"/>
  <c r="CS212" i="13"/>
  <c r="CT212" i="13"/>
  <c r="CU212" i="13"/>
  <c r="CV212" i="13"/>
  <c r="CW212" i="13"/>
  <c r="CX212" i="13"/>
  <c r="CY212" i="13"/>
  <c r="CZ212" i="13"/>
  <c r="DA212" i="13"/>
  <c r="DB212" i="13"/>
  <c r="DC212" i="13"/>
  <c r="DD212" i="13"/>
  <c r="DE212" i="13"/>
  <c r="DF212" i="13"/>
  <c r="DG212" i="13"/>
  <c r="DH212" i="13"/>
  <c r="DI212" i="13"/>
  <c r="DJ212" i="13"/>
  <c r="DK212" i="13"/>
  <c r="DL212" i="13"/>
  <c r="DM212" i="13"/>
  <c r="DN212" i="13"/>
  <c r="DO212" i="13"/>
  <c r="DP212" i="13"/>
  <c r="DQ212" i="13"/>
  <c r="DR212" i="13"/>
  <c r="DS212" i="13"/>
  <c r="DT212" i="13"/>
  <c r="DU212" i="13"/>
  <c r="DV212" i="13"/>
  <c r="DW212" i="13"/>
  <c r="DX212" i="13"/>
  <c r="DY212" i="13"/>
  <c r="DZ212" i="13"/>
  <c r="EA212" i="13"/>
  <c r="EB212" i="13"/>
  <c r="EC212" i="13"/>
  <c r="ED212" i="13"/>
  <c r="EE212" i="13"/>
  <c r="EF212" i="13"/>
  <c r="EG212" i="13"/>
  <c r="EH212" i="13"/>
  <c r="EI212" i="13"/>
  <c r="EJ212" i="13"/>
  <c r="EK212" i="13"/>
  <c r="EL212" i="13"/>
  <c r="EM212" i="13"/>
  <c r="EN212" i="13"/>
  <c r="EO212" i="13"/>
  <c r="EP212" i="13"/>
  <c r="EQ212" i="13"/>
  <c r="ER212" i="13"/>
  <c r="ES212" i="13"/>
  <c r="ET212" i="13"/>
  <c r="EU212" i="13"/>
  <c r="EV212" i="13"/>
  <c r="EW212" i="13"/>
  <c r="EX212" i="13"/>
  <c r="EY212" i="13"/>
  <c r="EZ212" i="13"/>
  <c r="FA212" i="13"/>
  <c r="FB212" i="13"/>
  <c r="FC212" i="13"/>
  <c r="FD212" i="13"/>
  <c r="FE212" i="13"/>
  <c r="FF212" i="13"/>
  <c r="FG212" i="13"/>
  <c r="FH212" i="13"/>
  <c r="FI212" i="13"/>
  <c r="FJ212" i="13"/>
  <c r="FK212" i="13"/>
  <c r="FL212" i="13"/>
  <c r="FM212" i="13"/>
  <c r="FN212" i="13"/>
  <c r="FO212" i="13"/>
  <c r="FP212" i="13"/>
  <c r="FQ212" i="13"/>
  <c r="FR212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BS213" i="13"/>
  <c r="BT213" i="13"/>
  <c r="BU213" i="13"/>
  <c r="BV213" i="13"/>
  <c r="BW213" i="13"/>
  <c r="BX213" i="13"/>
  <c r="BY213" i="13"/>
  <c r="BZ213" i="13"/>
  <c r="CA213" i="13"/>
  <c r="CB213" i="13"/>
  <c r="CC213" i="13"/>
  <c r="CD213" i="13"/>
  <c r="CE213" i="13"/>
  <c r="CF213" i="13"/>
  <c r="CG213" i="13"/>
  <c r="CH213" i="13"/>
  <c r="CI213" i="13"/>
  <c r="CJ213" i="13"/>
  <c r="CK213" i="13"/>
  <c r="CL213" i="13"/>
  <c r="CM213" i="13"/>
  <c r="CN213" i="13"/>
  <c r="CO213" i="13"/>
  <c r="CP213" i="13"/>
  <c r="CQ213" i="13"/>
  <c r="CR213" i="13"/>
  <c r="CS213" i="13"/>
  <c r="CT213" i="13"/>
  <c r="CU213" i="13"/>
  <c r="CV213" i="13"/>
  <c r="CW213" i="13"/>
  <c r="CX213" i="13"/>
  <c r="CY213" i="13"/>
  <c r="CZ213" i="13"/>
  <c r="DA213" i="13"/>
  <c r="DB213" i="13"/>
  <c r="DC213" i="13"/>
  <c r="DD213" i="13"/>
  <c r="DE213" i="13"/>
  <c r="DF213" i="13"/>
  <c r="DG213" i="13"/>
  <c r="DH213" i="13"/>
  <c r="DI213" i="13"/>
  <c r="DJ213" i="13"/>
  <c r="DK213" i="13"/>
  <c r="DL213" i="13"/>
  <c r="DM213" i="13"/>
  <c r="DN213" i="13"/>
  <c r="DO213" i="13"/>
  <c r="DP213" i="13"/>
  <c r="DQ213" i="13"/>
  <c r="DR213" i="13"/>
  <c r="DS213" i="13"/>
  <c r="DT213" i="13"/>
  <c r="DU213" i="13"/>
  <c r="DV213" i="13"/>
  <c r="DW213" i="13"/>
  <c r="DX213" i="13"/>
  <c r="DY213" i="13"/>
  <c r="DZ213" i="13"/>
  <c r="EA213" i="13"/>
  <c r="EB213" i="13"/>
  <c r="EC213" i="13"/>
  <c r="ED213" i="13"/>
  <c r="EE213" i="13"/>
  <c r="EF213" i="13"/>
  <c r="EG213" i="13"/>
  <c r="EH213" i="13"/>
  <c r="EI213" i="13"/>
  <c r="EJ213" i="13"/>
  <c r="EK213" i="13"/>
  <c r="EL213" i="13"/>
  <c r="EM213" i="13"/>
  <c r="EN213" i="13"/>
  <c r="EO213" i="13"/>
  <c r="EP213" i="13"/>
  <c r="EQ213" i="13"/>
  <c r="ER213" i="13"/>
  <c r="ES213" i="13"/>
  <c r="ET213" i="13"/>
  <c r="EU213" i="13"/>
  <c r="EV213" i="13"/>
  <c r="EW213" i="13"/>
  <c r="EX213" i="13"/>
  <c r="EY213" i="13"/>
  <c r="EZ213" i="13"/>
  <c r="FA213" i="13"/>
  <c r="FB213" i="13"/>
  <c r="FC213" i="13"/>
  <c r="FD213" i="13"/>
  <c r="FE213" i="13"/>
  <c r="FF213" i="13"/>
  <c r="FG213" i="13"/>
  <c r="FH213" i="13"/>
  <c r="FI213" i="13"/>
  <c r="FJ213" i="13"/>
  <c r="FK213" i="13"/>
  <c r="FL213" i="13"/>
  <c r="FM213" i="13"/>
  <c r="FN213" i="13"/>
  <c r="FO213" i="13"/>
  <c r="FP213" i="13"/>
  <c r="FQ213" i="13"/>
  <c r="FR213" i="13"/>
  <c r="Y212" i="13"/>
  <c r="Y213" i="13"/>
  <c r="K153" i="15"/>
  <c r="N153" i="15" a="1"/>
  <c r="N153" i="15" s="1"/>
  <c r="M154" i="15" s="1"/>
  <c r="K154" i="15"/>
  <c r="N154" i="15" a="1"/>
  <c r="N154" i="15" s="1"/>
  <c r="M155" i="15" s="1"/>
  <c r="K155" i="15"/>
  <c r="N155" i="15" a="1"/>
  <c r="N155" i="15" s="1"/>
  <c r="M156" i="15" s="1"/>
  <c r="K156" i="15"/>
  <c r="N156" i="15" a="1"/>
  <c r="N156" i="15" s="1"/>
  <c r="M157" i="15" s="1"/>
  <c r="K157" i="15"/>
  <c r="N157" i="15" a="1"/>
  <c r="N157" i="15" s="1"/>
  <c r="M158" i="15" s="1"/>
  <c r="K158" i="15"/>
  <c r="N158" i="15" a="1"/>
  <c r="N158" i="15" s="1"/>
  <c r="BP56" i="15"/>
  <c r="BO56" i="15"/>
  <c r="AR42" i="15"/>
  <c r="AS41" i="15" s="1"/>
  <c r="AS43" i="15"/>
  <c r="F157" i="15"/>
  <c r="FC162" i="12"/>
  <c r="FB162" i="12"/>
  <c r="FC164" i="12"/>
  <c r="FB164" i="12"/>
  <c r="K169" i="12"/>
  <c r="L169" i="12"/>
  <c r="M169" i="12"/>
  <c r="N169" i="12"/>
  <c r="O169" i="12"/>
  <c r="P169" i="12"/>
  <c r="Q169" i="12"/>
  <c r="R169" i="12"/>
  <c r="S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AJ169" i="12"/>
  <c r="AK169" i="12"/>
  <c r="AL169" i="12"/>
  <c r="AM169" i="12"/>
  <c r="AN169" i="12"/>
  <c r="AO169" i="12"/>
  <c r="AP169" i="12"/>
  <c r="AQ169" i="12"/>
  <c r="AR169" i="12"/>
  <c r="AS169" i="12"/>
  <c r="AT169" i="12"/>
  <c r="AU169" i="12"/>
  <c r="AV169" i="12"/>
  <c r="AW169" i="12"/>
  <c r="AX169" i="12"/>
  <c r="AY169" i="12"/>
  <c r="AZ169" i="12"/>
  <c r="BA169" i="12"/>
  <c r="BB169" i="12"/>
  <c r="BC169" i="12"/>
  <c r="BD169" i="12"/>
  <c r="BE169" i="12"/>
  <c r="BF169" i="12"/>
  <c r="BG169" i="12"/>
  <c r="BH169" i="12"/>
  <c r="BI169" i="12"/>
  <c r="BJ169" i="12"/>
  <c r="BK169" i="12"/>
  <c r="BL169" i="12"/>
  <c r="BM169" i="12"/>
  <c r="BN169" i="12"/>
  <c r="BO169" i="12"/>
  <c r="BP169" i="12"/>
  <c r="BQ169" i="12"/>
  <c r="BR169" i="12"/>
  <c r="BS169" i="12"/>
  <c r="BT169" i="12"/>
  <c r="BU169" i="12"/>
  <c r="BV169" i="12"/>
  <c r="BW169" i="12"/>
  <c r="BX169" i="12"/>
  <c r="BY169" i="12"/>
  <c r="BZ169" i="12"/>
  <c r="CA169" i="12"/>
  <c r="CB169" i="12"/>
  <c r="CC169" i="12"/>
  <c r="CD169" i="12"/>
  <c r="CE169" i="12"/>
  <c r="CF169" i="12"/>
  <c r="CG169" i="12"/>
  <c r="CH169" i="12"/>
  <c r="CI169" i="12"/>
  <c r="CJ169" i="12"/>
  <c r="CK169" i="12"/>
  <c r="CL169" i="12"/>
  <c r="CM169" i="12"/>
  <c r="CN169" i="12"/>
  <c r="CO169" i="12"/>
  <c r="CP169" i="12"/>
  <c r="CQ169" i="12"/>
  <c r="CR169" i="12"/>
  <c r="CS169" i="12"/>
  <c r="CT169" i="12"/>
  <c r="CU169" i="12"/>
  <c r="CV169" i="12"/>
  <c r="CW169" i="12"/>
  <c r="CX169" i="12"/>
  <c r="CY169" i="12"/>
  <c r="CZ169" i="12"/>
  <c r="DA169" i="12"/>
  <c r="DB169" i="12"/>
  <c r="DC169" i="12"/>
  <c r="DD169" i="12"/>
  <c r="DE169" i="12"/>
  <c r="DF169" i="12"/>
  <c r="DG169" i="12"/>
  <c r="DH169" i="12"/>
  <c r="DI169" i="12"/>
  <c r="DJ169" i="12"/>
  <c r="DK169" i="12"/>
  <c r="DL169" i="12"/>
  <c r="DM169" i="12"/>
  <c r="DN169" i="12"/>
  <c r="DO169" i="12"/>
  <c r="DP169" i="12"/>
  <c r="DQ169" i="12"/>
  <c r="DR169" i="12"/>
  <c r="DS169" i="12"/>
  <c r="DT169" i="12"/>
  <c r="DU169" i="12"/>
  <c r="DV169" i="12"/>
  <c r="DW169" i="12"/>
  <c r="DX169" i="12"/>
  <c r="DY169" i="12"/>
  <c r="DZ169" i="12"/>
  <c r="EA169" i="12"/>
  <c r="EB169" i="12"/>
  <c r="EC169" i="12"/>
  <c r="ED169" i="12"/>
  <c r="EE169" i="12"/>
  <c r="EF169" i="12"/>
  <c r="EG169" i="12"/>
  <c r="EH169" i="12"/>
  <c r="EI169" i="12"/>
  <c r="EJ169" i="12"/>
  <c r="EK169" i="12"/>
  <c r="EL169" i="12"/>
  <c r="EM169" i="12"/>
  <c r="EN169" i="12"/>
  <c r="EO169" i="12"/>
  <c r="EP169" i="12"/>
  <c r="EQ169" i="12"/>
  <c r="ER169" i="12"/>
  <c r="ES169" i="12"/>
  <c r="ET169" i="12"/>
  <c r="EU169" i="12"/>
  <c r="EV169" i="12"/>
  <c r="EW169" i="12"/>
  <c r="EX169" i="12"/>
  <c r="EY169" i="12"/>
  <c r="EZ169" i="12"/>
  <c r="FA169" i="12"/>
  <c r="FB169" i="12"/>
  <c r="FC169" i="12"/>
  <c r="K170" i="12"/>
  <c r="L170" i="12"/>
  <c r="M170" i="12"/>
  <c r="N170" i="12"/>
  <c r="O170" i="12"/>
  <c r="P170" i="12"/>
  <c r="Q170" i="12"/>
  <c r="R170" i="12"/>
  <c r="S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AJ170" i="12"/>
  <c r="AK170" i="12"/>
  <c r="AL170" i="12"/>
  <c r="AM170" i="12"/>
  <c r="AN170" i="12"/>
  <c r="AO170" i="12"/>
  <c r="AP170" i="12"/>
  <c r="AQ170" i="12"/>
  <c r="AR170" i="12"/>
  <c r="AS170" i="12"/>
  <c r="AT170" i="12"/>
  <c r="AU170" i="12"/>
  <c r="AV170" i="12"/>
  <c r="AW170" i="12"/>
  <c r="AX170" i="12"/>
  <c r="AY170" i="12"/>
  <c r="AZ170" i="12"/>
  <c r="BA170" i="12"/>
  <c r="BB170" i="12"/>
  <c r="BC170" i="12"/>
  <c r="BD170" i="12"/>
  <c r="BE170" i="12"/>
  <c r="BF170" i="12"/>
  <c r="BG170" i="12"/>
  <c r="BH170" i="12"/>
  <c r="BI170" i="12"/>
  <c r="BJ170" i="12"/>
  <c r="BK170" i="12"/>
  <c r="BL170" i="12"/>
  <c r="BM170" i="12"/>
  <c r="BN170" i="12"/>
  <c r="BO170" i="12"/>
  <c r="BP170" i="12"/>
  <c r="BQ170" i="12"/>
  <c r="BR170" i="12"/>
  <c r="BS170" i="12"/>
  <c r="BT170" i="12"/>
  <c r="BU170" i="12"/>
  <c r="BV170" i="12"/>
  <c r="BW170" i="12"/>
  <c r="BX170" i="12"/>
  <c r="BY170" i="12"/>
  <c r="BZ170" i="12"/>
  <c r="CA170" i="12"/>
  <c r="CB170" i="12"/>
  <c r="CC170" i="12"/>
  <c r="CD170" i="12"/>
  <c r="CE170" i="12"/>
  <c r="CF170" i="12"/>
  <c r="CG170" i="12"/>
  <c r="CH170" i="12"/>
  <c r="CI170" i="12"/>
  <c r="CJ170" i="12"/>
  <c r="CK170" i="12"/>
  <c r="CL170" i="12"/>
  <c r="CM170" i="12"/>
  <c r="CN170" i="12"/>
  <c r="CO170" i="12"/>
  <c r="CP170" i="12"/>
  <c r="CQ170" i="12"/>
  <c r="CR170" i="12"/>
  <c r="CS170" i="12"/>
  <c r="CT170" i="12"/>
  <c r="CU170" i="12"/>
  <c r="CV170" i="12"/>
  <c r="CW170" i="12"/>
  <c r="CX170" i="12"/>
  <c r="CY170" i="12"/>
  <c r="CZ170" i="12"/>
  <c r="DA170" i="12"/>
  <c r="DB170" i="12"/>
  <c r="DC170" i="12"/>
  <c r="DD170" i="12"/>
  <c r="DE170" i="12"/>
  <c r="DF170" i="12"/>
  <c r="DG170" i="12"/>
  <c r="DH170" i="12"/>
  <c r="DI170" i="12"/>
  <c r="DJ170" i="12"/>
  <c r="DK170" i="12"/>
  <c r="DL170" i="12"/>
  <c r="DM170" i="12"/>
  <c r="DN170" i="12"/>
  <c r="DO170" i="12"/>
  <c r="DP170" i="12"/>
  <c r="DQ170" i="12"/>
  <c r="DR170" i="12"/>
  <c r="DS170" i="12"/>
  <c r="DT170" i="12"/>
  <c r="DU170" i="12"/>
  <c r="DV170" i="12"/>
  <c r="DW170" i="12"/>
  <c r="DX170" i="12"/>
  <c r="DY170" i="12"/>
  <c r="DZ170" i="12"/>
  <c r="EA170" i="12"/>
  <c r="EB170" i="12"/>
  <c r="EC170" i="12"/>
  <c r="ED170" i="12"/>
  <c r="EE170" i="12"/>
  <c r="EF170" i="12"/>
  <c r="EG170" i="12"/>
  <c r="EH170" i="12"/>
  <c r="EI170" i="12"/>
  <c r="EJ170" i="12"/>
  <c r="EK170" i="12"/>
  <c r="EL170" i="12"/>
  <c r="EM170" i="12"/>
  <c r="EN170" i="12"/>
  <c r="EO170" i="12"/>
  <c r="EP170" i="12"/>
  <c r="EQ170" i="12"/>
  <c r="ER170" i="12"/>
  <c r="ES170" i="12"/>
  <c r="ET170" i="12"/>
  <c r="EU170" i="12"/>
  <c r="EV170" i="12"/>
  <c r="EW170" i="12"/>
  <c r="EX170" i="12"/>
  <c r="EY170" i="12"/>
  <c r="EZ170" i="12"/>
  <c r="FA170" i="12"/>
  <c r="FB170" i="12"/>
  <c r="FC170" i="12"/>
  <c r="J170" i="12"/>
  <c r="J169" i="12"/>
  <c r="AS42" i="15" l="1"/>
  <c r="AH8" i="15" l="1"/>
  <c r="AU89" i="7"/>
  <c r="BH89" i="7"/>
  <c r="F154" i="15"/>
  <c r="F155" i="15"/>
  <c r="F156" i="15"/>
  <c r="F158" i="15"/>
  <c r="F159" i="15"/>
  <c r="F160" i="15"/>
  <c r="F161" i="15"/>
  <c r="F162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E2" i="14" l="1"/>
  <c r="E3" i="14" s="1"/>
  <c r="E4" i="14" s="1"/>
  <c r="E5" i="14" s="1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E85" i="14" s="1"/>
  <c r="N149" i="15" a="1"/>
  <c r="N149" i="15" s="1"/>
  <c r="N150" i="15" a="1"/>
  <c r="N150" i="15" s="1"/>
  <c r="M151" i="15" s="1"/>
  <c r="N151" i="15" a="1"/>
  <c r="N151" i="15" s="1"/>
  <c r="M152" i="15" s="1"/>
  <c r="N152" i="15" a="1"/>
  <c r="N152" i="15" s="1"/>
  <c r="M153" i="15" s="1"/>
  <c r="K150" i="15"/>
  <c r="K151" i="15"/>
  <c r="K152" i="15"/>
  <c r="CX305" i="15"/>
  <c r="CY305" i="15"/>
  <c r="CZ305" i="15"/>
  <c r="DA305" i="15"/>
  <c r="DB305" i="15"/>
  <c r="DC305" i="15"/>
  <c r="DD305" i="15"/>
  <c r="DE305" i="15"/>
  <c r="DF305" i="15"/>
  <c r="DG305" i="15"/>
  <c r="DH305" i="15"/>
  <c r="DI305" i="15"/>
  <c r="DJ305" i="15"/>
  <c r="DK305" i="15"/>
  <c r="DL305" i="15"/>
  <c r="DM305" i="15"/>
  <c r="DN305" i="15"/>
  <c r="DO305" i="15"/>
  <c r="DP305" i="15"/>
  <c r="DQ305" i="15"/>
  <c r="DR305" i="15"/>
  <c r="DS305" i="15"/>
  <c r="DT305" i="15"/>
  <c r="DU305" i="15"/>
  <c r="DV305" i="15"/>
  <c r="DW305" i="15"/>
  <c r="DX305" i="15"/>
  <c r="DY305" i="15"/>
  <c r="DZ305" i="15"/>
  <c r="EA305" i="15"/>
  <c r="EB305" i="15"/>
  <c r="EC305" i="15"/>
  <c r="ED305" i="15"/>
  <c r="EE305" i="15"/>
  <c r="EF305" i="15"/>
  <c r="EG305" i="15"/>
  <c r="EH305" i="15"/>
  <c r="EI305" i="15"/>
  <c r="EJ305" i="15"/>
  <c r="EK305" i="15"/>
  <c r="EL305" i="15"/>
  <c r="EM305" i="15"/>
  <c r="EN305" i="15"/>
  <c r="EO305" i="15"/>
  <c r="EP305" i="15"/>
  <c r="EQ305" i="15"/>
  <c r="ER305" i="15"/>
  <c r="ES305" i="15"/>
  <c r="ET305" i="15"/>
  <c r="EU305" i="15"/>
  <c r="EV305" i="15"/>
  <c r="EW305" i="15"/>
  <c r="EX305" i="15"/>
  <c r="EY305" i="15"/>
  <c r="EZ305" i="15"/>
  <c r="FA305" i="15"/>
  <c r="FB305" i="15"/>
  <c r="FC305" i="15"/>
  <c r="FD305" i="15"/>
  <c r="FE305" i="15"/>
  <c r="FF305" i="15"/>
  <c r="FG305" i="15"/>
  <c r="FH305" i="15"/>
  <c r="FI305" i="15"/>
  <c r="FJ305" i="15"/>
  <c r="FK305" i="15"/>
  <c r="FL305" i="15"/>
  <c r="FM305" i="15"/>
  <c r="FN305" i="15"/>
  <c r="FO305" i="15"/>
  <c r="FP305" i="15"/>
  <c r="FQ305" i="15"/>
  <c r="FR305" i="15"/>
  <c r="FS305" i="15"/>
  <c r="FT305" i="15"/>
  <c r="FU305" i="15"/>
  <c r="FV305" i="15"/>
  <c r="FW305" i="15"/>
  <c r="FX305" i="15"/>
  <c r="FY305" i="15"/>
  <c r="FZ305" i="15"/>
  <c r="GA305" i="15"/>
  <c r="GB305" i="15"/>
  <c r="GC305" i="15"/>
  <c r="GD305" i="15"/>
  <c r="GE305" i="15"/>
  <c r="GF305" i="15"/>
  <c r="GG305" i="15"/>
  <c r="GH305" i="15"/>
  <c r="GI305" i="15"/>
  <c r="GJ305" i="15"/>
  <c r="CX306" i="15"/>
  <c r="CY306" i="15"/>
  <c r="CZ306" i="15"/>
  <c r="DA306" i="15"/>
  <c r="DB306" i="15"/>
  <c r="DC306" i="15"/>
  <c r="DD306" i="15"/>
  <c r="DE306" i="15"/>
  <c r="DF306" i="15"/>
  <c r="DG306" i="15"/>
  <c r="DH306" i="15"/>
  <c r="DI306" i="15"/>
  <c r="DJ306" i="15"/>
  <c r="DK306" i="15"/>
  <c r="DL306" i="15"/>
  <c r="DM306" i="15"/>
  <c r="DN306" i="15"/>
  <c r="DO306" i="15"/>
  <c r="DP306" i="15"/>
  <c r="DQ306" i="15"/>
  <c r="DR306" i="15"/>
  <c r="DS306" i="15"/>
  <c r="DT306" i="15"/>
  <c r="DU306" i="15"/>
  <c r="DV306" i="15"/>
  <c r="DW306" i="15"/>
  <c r="DX306" i="15"/>
  <c r="DY306" i="15"/>
  <c r="DZ306" i="15"/>
  <c r="EA306" i="15"/>
  <c r="EB306" i="15"/>
  <c r="EC306" i="15"/>
  <c r="ED306" i="15"/>
  <c r="EE306" i="15"/>
  <c r="EF306" i="15"/>
  <c r="EG306" i="15"/>
  <c r="EH306" i="15"/>
  <c r="EI306" i="15"/>
  <c r="EJ306" i="15"/>
  <c r="EK306" i="15"/>
  <c r="EL306" i="15"/>
  <c r="EM306" i="15"/>
  <c r="EN306" i="15"/>
  <c r="EO306" i="15"/>
  <c r="EP306" i="15"/>
  <c r="EQ306" i="15"/>
  <c r="ER306" i="15"/>
  <c r="ES306" i="15"/>
  <c r="ET306" i="15"/>
  <c r="EU306" i="15"/>
  <c r="EV306" i="15"/>
  <c r="EW306" i="15"/>
  <c r="EX306" i="15"/>
  <c r="EY306" i="15"/>
  <c r="EZ306" i="15"/>
  <c r="FA306" i="15"/>
  <c r="FB306" i="15"/>
  <c r="FC306" i="15"/>
  <c r="FD306" i="15"/>
  <c r="FE306" i="15"/>
  <c r="FF306" i="15"/>
  <c r="FG306" i="15"/>
  <c r="FH306" i="15"/>
  <c r="FI306" i="15"/>
  <c r="FJ306" i="15"/>
  <c r="FK306" i="15"/>
  <c r="FL306" i="15"/>
  <c r="FM306" i="15"/>
  <c r="FN306" i="15"/>
  <c r="FO306" i="15"/>
  <c r="FP306" i="15"/>
  <c r="FQ306" i="15"/>
  <c r="FR306" i="15"/>
  <c r="FS306" i="15"/>
  <c r="FT306" i="15"/>
  <c r="FU306" i="15"/>
  <c r="FV306" i="15"/>
  <c r="FW306" i="15"/>
  <c r="FX306" i="15"/>
  <c r="FY306" i="15"/>
  <c r="FZ306" i="15"/>
  <c r="GA306" i="15"/>
  <c r="GB306" i="15"/>
  <c r="GC306" i="15"/>
  <c r="GD306" i="15"/>
  <c r="GE306" i="15"/>
  <c r="GF306" i="15"/>
  <c r="GG306" i="15"/>
  <c r="GH306" i="15"/>
  <c r="GI306" i="15"/>
  <c r="GJ306" i="15"/>
  <c r="P151" i="13"/>
  <c r="N145" i="15" l="1" a="1"/>
  <c r="N145" i="15" s="1"/>
  <c r="M146" i="15" s="1"/>
  <c r="N146" i="15" a="1"/>
  <c r="N146" i="15" s="1"/>
  <c r="M147" i="15" s="1"/>
  <c r="N147" i="15" a="1"/>
  <c r="N147" i="15" s="1"/>
  <c r="M148" i="15" s="1"/>
  <c r="N148" i="15" a="1"/>
  <c r="N148" i="15" s="1"/>
  <c r="M149" i="15" s="1"/>
  <c r="M150" i="15"/>
  <c r="N132" i="15" a="1"/>
  <c r="N132" i="15" s="1"/>
  <c r="M133" i="15" s="1"/>
  <c r="N133" i="15" a="1"/>
  <c r="N133" i="15" s="1"/>
  <c r="M134" i="15" s="1"/>
  <c r="N134" i="15" a="1"/>
  <c r="N134" i="15" s="1"/>
  <c r="M135" i="15" s="1"/>
  <c r="N135" i="15" a="1"/>
  <c r="N135" i="15" s="1"/>
  <c r="M136" i="15" s="1"/>
  <c r="N136" i="15" a="1"/>
  <c r="N136" i="15" s="1"/>
  <c r="M137" i="15" s="1"/>
  <c r="N137" i="15" a="1"/>
  <c r="N137" i="15" s="1"/>
  <c r="M138" i="15" s="1"/>
  <c r="N138" i="15" a="1"/>
  <c r="N138" i="15" s="1"/>
  <c r="M139" i="15" s="1"/>
  <c r="N139" i="15" a="1"/>
  <c r="N139" i="15" s="1"/>
  <c r="M140" i="15" s="1"/>
  <c r="N140" i="15" a="1"/>
  <c r="N140" i="15" s="1"/>
  <c r="M141" i="15" s="1"/>
  <c r="N141" i="15" a="1"/>
  <c r="N141" i="15" s="1"/>
  <c r="M142" i="15" s="1"/>
  <c r="N142" i="15" a="1"/>
  <c r="N142" i="15" s="1"/>
  <c r="M143" i="15" s="1"/>
  <c r="N143" i="15" a="1"/>
  <c r="N143" i="15" s="1"/>
  <c r="M144" i="15" s="1"/>
  <c r="N144" i="15" a="1"/>
  <c r="N144" i="15" s="1"/>
  <c r="M145" i="15" s="1"/>
  <c r="N111" i="15" a="1"/>
  <c r="N111" i="15" s="1"/>
  <c r="M112" i="15" s="1"/>
  <c r="N112" i="15" a="1"/>
  <c r="N112" i="15" s="1"/>
  <c r="M113" i="15" s="1"/>
  <c r="N113" i="15" a="1"/>
  <c r="N113" i="15" s="1"/>
  <c r="M114" i="15" s="1"/>
  <c r="N114" i="15" a="1"/>
  <c r="N114" i="15" s="1"/>
  <c r="M115" i="15" s="1"/>
  <c r="N115" i="15" a="1"/>
  <c r="N115" i="15" s="1"/>
  <c r="M116" i="15" s="1"/>
  <c r="N116" i="15" a="1"/>
  <c r="N116" i="15" s="1"/>
  <c r="M117" i="15" s="1"/>
  <c r="N117" i="15" a="1"/>
  <c r="N117" i="15" s="1"/>
  <c r="M118" i="15" s="1"/>
  <c r="N118" i="15" a="1"/>
  <c r="N118" i="15" s="1"/>
  <c r="M119" i="15" s="1"/>
  <c r="N119" i="15" a="1"/>
  <c r="N119" i="15" s="1"/>
  <c r="M120" i="15" s="1"/>
  <c r="N120" i="15" a="1"/>
  <c r="N120" i="15" s="1"/>
  <c r="M121" i="15" s="1"/>
  <c r="N121" i="15" a="1"/>
  <c r="N121" i="15" s="1"/>
  <c r="M122" i="15" s="1"/>
  <c r="N122" i="15" a="1"/>
  <c r="N122" i="15"/>
  <c r="M123" i="15" s="1"/>
  <c r="N123" i="15" a="1"/>
  <c r="N123" i="15" s="1"/>
  <c r="M124" i="15" s="1"/>
  <c r="N124" i="15" a="1"/>
  <c r="N124" i="15" s="1"/>
  <c r="M125" i="15" s="1"/>
  <c r="N125" i="15" a="1"/>
  <c r="N125" i="15" s="1"/>
  <c r="M126" i="15" s="1"/>
  <c r="N126" i="15" a="1"/>
  <c r="N126" i="15" s="1"/>
  <c r="M127" i="15" s="1"/>
  <c r="N127" i="15" a="1"/>
  <c r="N127" i="15" s="1"/>
  <c r="M128" i="15" s="1"/>
  <c r="N128" i="15" a="1"/>
  <c r="N128" i="15" s="1"/>
  <c r="M129" i="15" s="1"/>
  <c r="N129" i="15" a="1"/>
  <c r="N129" i="15" s="1"/>
  <c r="M130" i="15" s="1"/>
  <c r="N130" i="15" a="1"/>
  <c r="N130" i="15" s="1"/>
  <c r="M131" i="15" s="1"/>
  <c r="N131" i="15" a="1"/>
  <c r="N131" i="15" s="1"/>
  <c r="M132" i="15" s="1"/>
  <c r="N92" i="15" a="1"/>
  <c r="N92" i="15" s="1"/>
  <c r="M93" i="15" s="1"/>
  <c r="N93" i="15" a="1"/>
  <c r="N93" i="15" s="1"/>
  <c r="M94" i="15" s="1"/>
  <c r="N94" i="15" a="1"/>
  <c r="N94" i="15" s="1"/>
  <c r="M95" i="15" s="1"/>
  <c r="N95" i="15" a="1"/>
  <c r="N95" i="15" s="1"/>
  <c r="M96" i="15" s="1"/>
  <c r="N96" i="15" a="1"/>
  <c r="N96" i="15" s="1"/>
  <c r="M97" i="15" s="1"/>
  <c r="N97" i="15" a="1"/>
  <c r="N97" i="15" s="1"/>
  <c r="M98" i="15" s="1"/>
  <c r="N98" i="15" a="1"/>
  <c r="N98" i="15" s="1"/>
  <c r="M99" i="15" s="1"/>
  <c r="N99" i="15" a="1"/>
  <c r="N99" i="15" s="1"/>
  <c r="M100" i="15" s="1"/>
  <c r="N100" i="15" a="1"/>
  <c r="N100" i="15" s="1"/>
  <c r="M101" i="15" s="1"/>
  <c r="N101" i="15" a="1"/>
  <c r="N101" i="15" s="1"/>
  <c r="M102" i="15" s="1"/>
  <c r="N102" i="15" a="1"/>
  <c r="N102" i="15" s="1"/>
  <c r="M103" i="15" s="1"/>
  <c r="N103" i="15" a="1"/>
  <c r="N103" i="15" s="1"/>
  <c r="M104" i="15" s="1"/>
  <c r="N104" i="15" a="1"/>
  <c r="N104" i="15" s="1"/>
  <c r="M105" i="15" s="1"/>
  <c r="N105" i="15" a="1"/>
  <c r="N105" i="15" s="1"/>
  <c r="M106" i="15" s="1"/>
  <c r="N106" i="15" a="1"/>
  <c r="N106" i="15" s="1"/>
  <c r="M107" i="15" s="1"/>
  <c r="N107" i="15" a="1"/>
  <c r="N107" i="15" s="1"/>
  <c r="M108" i="15" s="1"/>
  <c r="N108" i="15" a="1"/>
  <c r="N108" i="15" s="1"/>
  <c r="M109" i="15" s="1"/>
  <c r="N109" i="15" a="1"/>
  <c r="N109" i="15" s="1"/>
  <c r="M110" i="15" s="1"/>
  <c r="N110" i="15" a="1"/>
  <c r="N110" i="15" s="1"/>
  <c r="M111" i="15" s="1"/>
  <c r="N78" i="15" a="1"/>
  <c r="N78" i="15" s="1"/>
  <c r="M79" i="15" s="1"/>
  <c r="N79" i="15" a="1"/>
  <c r="N79" i="15" s="1"/>
  <c r="M80" i="15" s="1"/>
  <c r="N80" i="15" a="1"/>
  <c r="N80" i="15" s="1"/>
  <c r="M81" i="15" s="1"/>
  <c r="N81" i="15" a="1"/>
  <c r="N81" i="15" s="1"/>
  <c r="M82" i="15" s="1"/>
  <c r="N82" i="15" a="1"/>
  <c r="N82" i="15" s="1"/>
  <c r="M83" i="15" s="1"/>
  <c r="N83" i="15" a="1"/>
  <c r="N83" i="15" s="1"/>
  <c r="M84" i="15" s="1"/>
  <c r="N84" i="15" a="1"/>
  <c r="N84" i="15" s="1"/>
  <c r="M85" i="15" s="1"/>
  <c r="N85" i="15" a="1"/>
  <c r="N85" i="15"/>
  <c r="M86" i="15" s="1"/>
  <c r="N86" i="15" a="1"/>
  <c r="N86" i="15" s="1"/>
  <c r="M87" i="15" s="1"/>
  <c r="N87" i="15" a="1"/>
  <c r="N87" i="15" s="1"/>
  <c r="M88" i="15" s="1"/>
  <c r="N88" i="15" a="1"/>
  <c r="N88" i="15" s="1"/>
  <c r="M89" i="15" s="1"/>
  <c r="N89" i="15" a="1"/>
  <c r="N89" i="15" s="1"/>
  <c r="M90" i="15" s="1"/>
  <c r="N90" i="15" a="1"/>
  <c r="N90" i="15" s="1"/>
  <c r="M91" i="15" s="1"/>
  <c r="N91" i="15" a="1"/>
  <c r="N91" i="15" s="1"/>
  <c r="M92" i="15" s="1"/>
  <c r="N69" i="15" a="1"/>
  <c r="N69" i="15" s="1"/>
  <c r="M70" i="15" s="1"/>
  <c r="N70" i="15" a="1"/>
  <c r="N70" i="15" s="1"/>
  <c r="M71" i="15" s="1"/>
  <c r="N71" i="15" a="1"/>
  <c r="N71" i="15" s="1"/>
  <c r="M72" i="15" s="1"/>
  <c r="N72" i="15" a="1"/>
  <c r="N72" i="15" s="1"/>
  <c r="M73" i="15" s="1"/>
  <c r="N73" i="15" a="1"/>
  <c r="N73" i="15" s="1"/>
  <c r="M74" i="15" s="1"/>
  <c r="N74" i="15" a="1"/>
  <c r="N74" i="15" s="1"/>
  <c r="M75" i="15" s="1"/>
  <c r="N75" i="15" a="1"/>
  <c r="N75" i="15" s="1"/>
  <c r="M76" i="15" s="1"/>
  <c r="N76" i="15" a="1"/>
  <c r="N76" i="15"/>
  <c r="M77" i="15" s="1"/>
  <c r="N77" i="15" a="1"/>
  <c r="N77" i="15" s="1"/>
  <c r="M78" i="15" s="1"/>
  <c r="N61" i="15" a="1"/>
  <c r="N61" i="15" s="1"/>
  <c r="M62" i="15" s="1"/>
  <c r="N62" i="15" a="1"/>
  <c r="N62" i="15" s="1"/>
  <c r="M63" i="15" s="1"/>
  <c r="N63" i="15" a="1"/>
  <c r="N63" i="15" s="1"/>
  <c r="M64" i="15" s="1"/>
  <c r="N64" i="15" a="1"/>
  <c r="N64" i="15" s="1"/>
  <c r="M65" i="15" s="1"/>
  <c r="N65" i="15" a="1"/>
  <c r="N65" i="15" s="1"/>
  <c r="M66" i="15" s="1"/>
  <c r="N66" i="15" a="1"/>
  <c r="N66" i="15" s="1"/>
  <c r="M67" i="15" s="1"/>
  <c r="N67" i="15" a="1"/>
  <c r="N67" i="15" s="1"/>
  <c r="M68" i="15" s="1"/>
  <c r="N68" i="15" a="1"/>
  <c r="N68" i="15" s="1"/>
  <c r="M69" i="15" s="1"/>
  <c r="K94" i="15"/>
  <c r="K100" i="15"/>
  <c r="K108" i="15"/>
  <c r="K116" i="15"/>
  <c r="K124" i="15"/>
  <c r="K132" i="15"/>
  <c r="K140" i="15"/>
  <c r="K148" i="15"/>
  <c r="K101" i="15"/>
  <c r="K102" i="15"/>
  <c r="K103" i="15"/>
  <c r="K104" i="15"/>
  <c r="K105" i="15"/>
  <c r="K106" i="15"/>
  <c r="K107" i="15"/>
  <c r="K109" i="15"/>
  <c r="K110" i="15"/>
  <c r="K111" i="15"/>
  <c r="K112" i="15"/>
  <c r="K113" i="15"/>
  <c r="K114" i="15"/>
  <c r="K115" i="15"/>
  <c r="K117" i="15"/>
  <c r="K118" i="15"/>
  <c r="K119" i="15"/>
  <c r="K120" i="15"/>
  <c r="K121" i="15"/>
  <c r="K122" i="15"/>
  <c r="K123" i="15"/>
  <c r="K125" i="15"/>
  <c r="K126" i="15"/>
  <c r="K127" i="15"/>
  <c r="K128" i="15"/>
  <c r="K129" i="15"/>
  <c r="K130" i="15"/>
  <c r="K131" i="15"/>
  <c r="K133" i="15"/>
  <c r="K134" i="15"/>
  <c r="K135" i="15"/>
  <c r="K136" i="15"/>
  <c r="K137" i="15"/>
  <c r="K138" i="15"/>
  <c r="K139" i="15"/>
  <c r="K141" i="15"/>
  <c r="K142" i="15"/>
  <c r="K143" i="15"/>
  <c r="K144" i="15"/>
  <c r="K145" i="15"/>
  <c r="K146" i="15"/>
  <c r="K147" i="15"/>
  <c r="K149" i="15"/>
  <c r="K99" i="15"/>
  <c r="G8" i="15" l="1"/>
  <c r="X6" i="15" l="1"/>
  <c r="BU84" i="7"/>
  <c r="AL72" i="7"/>
  <c r="D5" i="1"/>
  <c r="E13" i="1"/>
  <c r="D13" i="1"/>
  <c r="F8" i="1"/>
  <c r="E9" i="1" s="1"/>
  <c r="F9" i="1" s="1"/>
  <c r="E10" i="1" s="1"/>
  <c r="F10" i="1" s="1"/>
  <c r="E11" i="1" s="1"/>
  <c r="F11" i="1" s="1"/>
  <c r="E12" i="1" l="1"/>
  <c r="D12" i="1"/>
  <c r="X33" i="15" l="1"/>
  <c r="L8" i="13" l="1"/>
  <c r="AS38" i="15" l="1"/>
  <c r="AR36" i="15"/>
  <c r="AS36" i="15" s="1"/>
  <c r="AR34" i="15"/>
  <c r="AS33" i="15" s="1"/>
  <c r="AR32" i="15"/>
  <c r="AS32" i="15" s="1"/>
  <c r="AR31" i="15"/>
  <c r="AS31" i="15" s="1"/>
  <c r="AR30" i="15"/>
  <c r="AS30" i="15" s="1"/>
  <c r="AR29" i="15"/>
  <c r="AS29" i="15" s="1"/>
  <c r="AR28" i="15"/>
  <c r="AS28" i="15" s="1"/>
  <c r="AR27" i="15"/>
  <c r="AS27" i="15" s="1"/>
  <c r="AR26" i="15"/>
  <c r="AS26" i="15" s="1"/>
  <c r="AP25" i="15"/>
  <c r="AP44" i="15" s="1"/>
  <c r="AR22" i="15"/>
  <c r="AS22" i="15" s="1"/>
  <c r="AS21" i="15"/>
  <c r="AR19" i="15"/>
  <c r="AS19" i="15" s="1"/>
  <c r="AN9" i="15"/>
  <c r="AN10" i="15" s="1"/>
  <c r="AN11" i="15" s="1"/>
  <c r="AN12" i="15" s="1"/>
  <c r="AN13" i="15" s="1"/>
  <c r="AN14" i="15" s="1"/>
  <c r="AN15" i="15" s="1"/>
  <c r="AN16" i="15" s="1"/>
  <c r="AN17" i="15" s="1"/>
  <c r="AN18" i="15" s="1"/>
  <c r="AN19" i="15" s="1"/>
  <c r="AN20" i="15" s="1"/>
  <c r="AN21" i="15" s="1"/>
  <c r="AN22" i="15" s="1"/>
  <c r="AN23" i="15" s="1"/>
  <c r="AN24" i="15" s="1"/>
  <c r="AN25" i="15" s="1"/>
  <c r="AN26" i="15" s="1"/>
  <c r="AN27" i="15" s="1"/>
  <c r="AN28" i="15" s="1"/>
  <c r="AN29" i="15" s="1"/>
  <c r="AN30" i="15" s="1"/>
  <c r="AN31" i="15" s="1"/>
  <c r="AN32" i="15" s="1"/>
  <c r="AN33" i="15" s="1"/>
  <c r="AN34" i="15" s="1"/>
  <c r="AN35" i="15" s="1"/>
  <c r="AN36" i="15" s="1"/>
  <c r="AN37" i="15" s="1"/>
  <c r="AN38" i="15" s="1"/>
  <c r="AN39" i="15" s="1"/>
  <c r="AN40" i="15" s="1"/>
  <c r="AN41" i="15" s="1"/>
  <c r="AN42" i="15" s="1"/>
  <c r="AN43" i="15" s="1"/>
  <c r="AS18" i="15" l="1"/>
  <c r="AS13" i="15"/>
  <c r="AS15" i="15"/>
  <c r="AS16" i="15"/>
  <c r="AS14" i="15"/>
  <c r="AS17" i="15"/>
  <c r="AS20" i="15"/>
  <c r="AS37" i="15"/>
  <c r="AS34" i="15"/>
  <c r="AS35" i="15"/>
  <c r="AS39" i="15"/>
  <c r="AR25" i="15"/>
  <c r="AS40" i="15"/>
  <c r="AS25" i="15" l="1"/>
  <c r="AS24" i="15"/>
  <c r="AS23" i="15"/>
  <c r="AS44" i="15" l="1"/>
  <c r="R59" i="15" l="1"/>
  <c r="R58" i="15"/>
  <c r="R57" i="15" s="1"/>
  <c r="CD98" i="7" l="1"/>
  <c r="CD97" i="7"/>
  <c r="BU89" i="7"/>
  <c r="F2" i="14" l="1"/>
  <c r="F3" i="14" s="1"/>
  <c r="F4" i="14" s="1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F79" i="14" s="1"/>
  <c r="F80" i="14" s="1"/>
  <c r="F81" i="14" s="1"/>
  <c r="F82" i="14" s="1"/>
  <c r="F83" i="14" s="1"/>
  <c r="F84" i="14" s="1"/>
  <c r="F85" i="14" s="1"/>
  <c r="G142" i="16" l="1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R166" i="15"/>
  <c r="M131" i="12"/>
  <c r="M132" i="12" s="1"/>
  <c r="J125" i="12"/>
  <c r="J126" i="12" s="1"/>
  <c r="J128" i="12" s="1"/>
  <c r="I132" i="12"/>
  <c r="AE8" i="15"/>
  <c r="BA7" i="7"/>
  <c r="G5" i="12"/>
  <c r="BV47" i="7" l="1"/>
  <c r="AH5" i="15"/>
  <c r="AJ5" i="15" s="1"/>
  <c r="I8" i="15"/>
  <c r="I15" i="16" l="1"/>
  <c r="I16" i="16" l="1"/>
  <c r="C8" i="15"/>
  <c r="C7" i="16"/>
  <c r="CB47" i="7" l="1"/>
  <c r="I17" i="16"/>
  <c r="L77" i="15"/>
  <c r="L78" i="15"/>
  <c r="L76" i="15"/>
  <c r="L79" i="15"/>
  <c r="L69" i="15"/>
  <c r="L68" i="15"/>
  <c r="L70" i="15"/>
  <c r="L67" i="15"/>
  <c r="L87" i="15"/>
  <c r="L85" i="15"/>
  <c r="L88" i="15"/>
  <c r="L86" i="15"/>
  <c r="L84" i="15"/>
  <c r="L80" i="15"/>
  <c r="L81" i="15"/>
  <c r="L82" i="15"/>
  <c r="L83" i="15"/>
  <c r="L65" i="15"/>
  <c r="L66" i="15"/>
  <c r="L63" i="15"/>
  <c r="L64" i="15"/>
  <c r="L61" i="15"/>
  <c r="L62" i="15"/>
  <c r="L74" i="15"/>
  <c r="L71" i="15"/>
  <c r="L75" i="15"/>
  <c r="L72" i="15"/>
  <c r="L73" i="15"/>
  <c r="L89" i="15"/>
  <c r="L90" i="15"/>
  <c r="L91" i="15"/>
  <c r="L92" i="15"/>
  <c r="N6" i="1"/>
  <c r="C5" i="1"/>
  <c r="H10" i="1" s="1"/>
  <c r="B5" i="1"/>
  <c r="M1" i="12" l="1"/>
  <c r="I18" i="16"/>
  <c r="J5" i="1"/>
  <c r="C6" i="12"/>
  <c r="C9" i="13"/>
  <c r="B3" i="16"/>
  <c r="B4" i="16"/>
  <c r="B5" i="16"/>
  <c r="M112" i="16"/>
  <c r="H15" i="16" l="1"/>
  <c r="I19" i="16"/>
  <c r="AP39" i="7"/>
  <c r="H16" i="16" l="1"/>
  <c r="I20" i="16"/>
  <c r="E5" i="1"/>
  <c r="I21" i="16" l="1"/>
  <c r="H17" i="16"/>
  <c r="F5" i="1"/>
  <c r="F108" i="16"/>
  <c r="H18" i="16" l="1"/>
  <c r="I22" i="16"/>
  <c r="G105" i="16"/>
  <c r="I21" i="11"/>
  <c r="Q11" i="16"/>
  <c r="I23" i="16" l="1"/>
  <c r="H19" i="16"/>
  <c r="G199" i="16"/>
  <c r="E107" i="16"/>
  <c r="I24" i="16" l="1"/>
  <c r="H20" i="16"/>
  <c r="K62" i="15"/>
  <c r="K66" i="15"/>
  <c r="K67" i="15"/>
  <c r="K70" i="15"/>
  <c r="K74" i="15"/>
  <c r="K75" i="15"/>
  <c r="K78" i="15"/>
  <c r="K82" i="15"/>
  <c r="K83" i="15"/>
  <c r="K86" i="15"/>
  <c r="K90" i="15"/>
  <c r="K91" i="15"/>
  <c r="K98" i="15"/>
  <c r="K63" i="15"/>
  <c r="K64" i="15"/>
  <c r="K65" i="15"/>
  <c r="K68" i="15"/>
  <c r="K69" i="15"/>
  <c r="K71" i="15"/>
  <c r="K72" i="15"/>
  <c r="K77" i="15"/>
  <c r="K79" i="15"/>
  <c r="K80" i="15"/>
  <c r="K81" i="15"/>
  <c r="K87" i="15"/>
  <c r="K88" i="15"/>
  <c r="K89" i="15"/>
  <c r="K92" i="15"/>
  <c r="K93" i="15"/>
  <c r="K95" i="15"/>
  <c r="K96" i="15"/>
  <c r="K73" i="15"/>
  <c r="K76" i="15"/>
  <c r="K84" i="15"/>
  <c r="K85" i="15"/>
  <c r="K97" i="15"/>
  <c r="N47" i="15" a="1"/>
  <c r="B2" i="1"/>
  <c r="CJ38" i="7"/>
  <c r="N12" i="15" a="1"/>
  <c r="N12" i="15" s="1"/>
  <c r="AA6" i="15"/>
  <c r="I25" i="16" l="1"/>
  <c r="H21" i="16"/>
  <c r="N47" i="15"/>
  <c r="N10" i="15" a="1"/>
  <c r="N10" i="15" s="1"/>
  <c r="N60" i="15" a="1"/>
  <c r="N60" i="15" s="1"/>
  <c r="M61" i="15" s="1"/>
  <c r="N8" i="15" a="1"/>
  <c r="N8" i="15" s="1"/>
  <c r="N53" i="15" a="1"/>
  <c r="N53" i="15" s="1"/>
  <c r="N34" i="15" a="1"/>
  <c r="N34" i="15" s="1"/>
  <c r="N28" i="15" a="1"/>
  <c r="N28" i="15" s="1"/>
  <c r="N17" i="15" a="1"/>
  <c r="N17" i="15" s="1"/>
  <c r="N16" i="15" a="1"/>
  <c r="N16" i="15" s="1"/>
  <c r="N45" i="15" a="1"/>
  <c r="N45" i="15" s="1"/>
  <c r="N21" i="15" a="1"/>
  <c r="N21" i="15" s="1"/>
  <c r="N57" i="15" a="1"/>
  <c r="N57" i="15" s="1"/>
  <c r="N51" i="15" a="1"/>
  <c r="N51" i="15" s="1"/>
  <c r="N38" i="15" a="1"/>
  <c r="N38" i="15" s="1"/>
  <c r="N32" i="15" a="1"/>
  <c r="N32" i="15" s="1"/>
  <c r="N26" i="15" a="1"/>
  <c r="N26" i="15" s="1"/>
  <c r="N11" i="15" a="1"/>
  <c r="N11" i="15" s="1"/>
  <c r="N50" i="15" a="1"/>
  <c r="N50" i="15" s="1"/>
  <c r="N44" i="15" a="1"/>
  <c r="N44" i="15" s="1"/>
  <c r="N37" i="15" a="1"/>
  <c r="N37" i="15" s="1"/>
  <c r="N31" i="15" a="1"/>
  <c r="N31" i="15" s="1"/>
  <c r="N25" i="15" a="1"/>
  <c r="N25" i="15" s="1"/>
  <c r="N20" i="15" a="1"/>
  <c r="N20" i="15" s="1"/>
  <c r="N15" i="15" a="1"/>
  <c r="N15" i="15" s="1"/>
  <c r="N58" i="15" a="1"/>
  <c r="N58" i="15" s="1"/>
  <c r="N49" i="15" a="1"/>
  <c r="N49" i="15" s="1"/>
  <c r="N19" i="15" a="1"/>
  <c r="N19" i="15" s="1"/>
  <c r="N55" i="15" a="1"/>
  <c r="N55" i="15" s="1"/>
  <c r="N42" i="15" a="1"/>
  <c r="N42" i="15" s="1"/>
  <c r="N36" i="15" a="1"/>
  <c r="N36" i="15" s="1"/>
  <c r="N29" i="15" a="1"/>
  <c r="N29" i="15" s="1"/>
  <c r="N24" i="15" a="1"/>
  <c r="N24" i="15" s="1"/>
  <c r="N14" i="15" a="1"/>
  <c r="N14" i="15" s="1"/>
  <c r="N9" i="15" a="1"/>
  <c r="N9" i="15" s="1"/>
  <c r="N52" i="15" a="1"/>
  <c r="N52" i="15" s="1"/>
  <c r="N39" i="15" a="1"/>
  <c r="N39" i="15" s="1"/>
  <c r="N56" i="15" a="1"/>
  <c r="N56" i="15" s="1"/>
  <c r="N43" i="15" a="1"/>
  <c r="N43" i="15" s="1"/>
  <c r="N30" i="15" a="1"/>
  <c r="N30" i="15" s="1"/>
  <c r="N54" i="15" a="1"/>
  <c r="N54" i="15" s="1"/>
  <c r="N48" i="15" a="1"/>
  <c r="N48" i="15" s="1"/>
  <c r="N41" i="15" a="1"/>
  <c r="N41" i="15" s="1"/>
  <c r="N35" i="15" a="1"/>
  <c r="N35" i="15" s="1"/>
  <c r="N23" i="15" a="1"/>
  <c r="N23" i="15" s="1"/>
  <c r="N18" i="15" a="1"/>
  <c r="N18" i="15" s="1"/>
  <c r="N13" i="15" a="1"/>
  <c r="N13" i="15" s="1"/>
  <c r="N59" i="15" a="1"/>
  <c r="N59" i="15" s="1"/>
  <c r="N46" i="15" a="1"/>
  <c r="N46" i="15" s="1"/>
  <c r="N40" i="15" a="1"/>
  <c r="N40" i="15" s="1"/>
  <c r="N33" i="15" a="1"/>
  <c r="N33" i="15" s="1"/>
  <c r="N27" i="15" a="1"/>
  <c r="N27" i="15" s="1"/>
  <c r="N22" i="15" a="1"/>
  <c r="N22" i="15" s="1"/>
  <c r="I26" i="16" l="1"/>
  <c r="H22" i="16"/>
  <c r="I27" i="16" l="1"/>
  <c r="H23" i="16"/>
  <c r="P6" i="1"/>
  <c r="G2" i="14"/>
  <c r="G3" i="14" s="1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C30" i="1"/>
  <c r="H24" i="16" l="1"/>
  <c r="I28" i="16"/>
  <c r="I29" i="16" l="1"/>
  <c r="H25" i="16"/>
  <c r="Y33" i="15"/>
  <c r="H26" i="16" l="1"/>
  <c r="I30" i="16"/>
  <c r="I31" i="16" l="1"/>
  <c r="H27" i="16"/>
  <c r="Z35" i="15"/>
  <c r="B3" i="15"/>
  <c r="B4" i="15" l="1"/>
  <c r="H28" i="16"/>
  <c r="I32" i="16"/>
  <c r="C4" i="11"/>
  <c r="S6" i="1"/>
  <c r="I33" i="16" l="1"/>
  <c r="H29" i="16"/>
  <c r="D161" i="16"/>
  <c r="E161" i="16"/>
  <c r="F161" i="16"/>
  <c r="G161" i="16"/>
  <c r="J161" i="16"/>
  <c r="D162" i="16"/>
  <c r="E162" i="16"/>
  <c r="F162" i="16"/>
  <c r="G162" i="16"/>
  <c r="D163" i="16"/>
  <c r="E163" i="16"/>
  <c r="F163" i="16"/>
  <c r="G163" i="16"/>
  <c r="D164" i="16"/>
  <c r="E164" i="16"/>
  <c r="F164" i="16"/>
  <c r="G164" i="16"/>
  <c r="D165" i="16"/>
  <c r="E165" i="16"/>
  <c r="F165" i="16"/>
  <c r="G165" i="16"/>
  <c r="D166" i="16"/>
  <c r="E166" i="16"/>
  <c r="F166" i="16"/>
  <c r="G166" i="16"/>
  <c r="D167" i="16"/>
  <c r="E167" i="16"/>
  <c r="F167" i="16"/>
  <c r="G167" i="16"/>
  <c r="D168" i="16"/>
  <c r="E168" i="16"/>
  <c r="F168" i="16"/>
  <c r="G168" i="16"/>
  <c r="D169" i="16"/>
  <c r="E169" i="16"/>
  <c r="F169" i="16"/>
  <c r="G169" i="16"/>
  <c r="J169" i="16"/>
  <c r="D170" i="16"/>
  <c r="E170" i="16"/>
  <c r="F170" i="16"/>
  <c r="G170" i="16"/>
  <c r="D171" i="16"/>
  <c r="E171" i="16"/>
  <c r="F171" i="16"/>
  <c r="G171" i="16"/>
  <c r="D172" i="16"/>
  <c r="E172" i="16"/>
  <c r="F172" i="16"/>
  <c r="G172" i="16"/>
  <c r="D173" i="16"/>
  <c r="E173" i="16"/>
  <c r="F173" i="16"/>
  <c r="G173" i="16"/>
  <c r="D174" i="16"/>
  <c r="E174" i="16"/>
  <c r="F174" i="16"/>
  <c r="G174" i="16"/>
  <c r="D175" i="16"/>
  <c r="E175" i="16"/>
  <c r="F175" i="16"/>
  <c r="G175" i="16"/>
  <c r="D176" i="16"/>
  <c r="E176" i="16"/>
  <c r="F176" i="16"/>
  <c r="G176" i="16"/>
  <c r="D177" i="16"/>
  <c r="E177" i="16"/>
  <c r="F177" i="16"/>
  <c r="G177" i="16"/>
  <c r="J177" i="16"/>
  <c r="D178" i="16"/>
  <c r="E178" i="16"/>
  <c r="F178" i="16"/>
  <c r="G178" i="16"/>
  <c r="D179" i="16"/>
  <c r="E179" i="16"/>
  <c r="F179" i="16"/>
  <c r="G179" i="16"/>
  <c r="D180" i="16"/>
  <c r="E180" i="16"/>
  <c r="F180" i="16"/>
  <c r="G180" i="16"/>
  <c r="D181" i="16"/>
  <c r="E181" i="16"/>
  <c r="F181" i="16"/>
  <c r="G181" i="16"/>
  <c r="D182" i="16"/>
  <c r="E182" i="16"/>
  <c r="F182" i="16"/>
  <c r="G182" i="16"/>
  <c r="D183" i="16"/>
  <c r="E183" i="16"/>
  <c r="F183" i="16"/>
  <c r="G183" i="16"/>
  <c r="D184" i="16"/>
  <c r="E184" i="16"/>
  <c r="F184" i="16"/>
  <c r="G184" i="16"/>
  <c r="D185" i="16"/>
  <c r="E185" i="16"/>
  <c r="F185" i="16"/>
  <c r="G185" i="16"/>
  <c r="J185" i="16"/>
  <c r="D186" i="16"/>
  <c r="E186" i="16"/>
  <c r="F186" i="16"/>
  <c r="G186" i="16"/>
  <c r="D187" i="16"/>
  <c r="E187" i="16"/>
  <c r="F187" i="16"/>
  <c r="G187" i="16"/>
  <c r="D188" i="16"/>
  <c r="E188" i="16"/>
  <c r="F188" i="16"/>
  <c r="G188" i="16"/>
  <c r="D189" i="16"/>
  <c r="E189" i="16"/>
  <c r="F189" i="16"/>
  <c r="G189" i="16"/>
  <c r="D190" i="16"/>
  <c r="E190" i="16"/>
  <c r="F190" i="16"/>
  <c r="G190" i="16"/>
  <c r="D191" i="16"/>
  <c r="E191" i="16"/>
  <c r="F191" i="16"/>
  <c r="G191" i="16"/>
  <c r="D192" i="16"/>
  <c r="E192" i="16"/>
  <c r="F192" i="16"/>
  <c r="G192" i="16"/>
  <c r="D193" i="16"/>
  <c r="E193" i="16"/>
  <c r="F193" i="16"/>
  <c r="G193" i="16"/>
  <c r="J193" i="16"/>
  <c r="D194" i="16"/>
  <c r="E194" i="16"/>
  <c r="F194" i="16"/>
  <c r="G194" i="16"/>
  <c r="D195" i="16"/>
  <c r="E195" i="16"/>
  <c r="F195" i="16"/>
  <c r="G195" i="16"/>
  <c r="D196" i="16"/>
  <c r="E196" i="16"/>
  <c r="F196" i="16"/>
  <c r="G196" i="16"/>
  <c r="J196" i="16"/>
  <c r="D197" i="16"/>
  <c r="E197" i="16"/>
  <c r="F197" i="16"/>
  <c r="G197" i="16"/>
  <c r="D198" i="16"/>
  <c r="E198" i="16"/>
  <c r="F198" i="16"/>
  <c r="G198" i="16"/>
  <c r="D199" i="16"/>
  <c r="E199" i="16"/>
  <c r="F199" i="16"/>
  <c r="D200" i="16"/>
  <c r="E200" i="16"/>
  <c r="F200" i="16"/>
  <c r="G200" i="16"/>
  <c r="D201" i="16"/>
  <c r="E201" i="16"/>
  <c r="F201" i="16"/>
  <c r="G201" i="16"/>
  <c r="J201" i="16"/>
  <c r="D202" i="16"/>
  <c r="E202" i="16"/>
  <c r="F202" i="16"/>
  <c r="G202" i="16"/>
  <c r="D203" i="16"/>
  <c r="E203" i="16"/>
  <c r="F203" i="16"/>
  <c r="G203" i="16"/>
  <c r="D204" i="16"/>
  <c r="E204" i="16"/>
  <c r="F204" i="16"/>
  <c r="G204" i="16"/>
  <c r="D205" i="16"/>
  <c r="E205" i="16"/>
  <c r="F205" i="16"/>
  <c r="G205" i="16"/>
  <c r="D206" i="16"/>
  <c r="E206" i="16"/>
  <c r="F206" i="16"/>
  <c r="G206" i="16"/>
  <c r="H30" i="16" l="1"/>
  <c r="I34" i="16"/>
  <c r="J204" i="16"/>
  <c r="J188" i="16"/>
  <c r="J180" i="16"/>
  <c r="J172" i="16"/>
  <c r="J164" i="16"/>
  <c r="J206" i="16"/>
  <c r="J198" i="16"/>
  <c r="J190" i="16"/>
  <c r="J182" i="16"/>
  <c r="J203" i="16"/>
  <c r="J195" i="16"/>
  <c r="J187" i="16"/>
  <c r="J179" i="16"/>
  <c r="J171" i="16"/>
  <c r="J163" i="16"/>
  <c r="J199" i="16"/>
  <c r="J191" i="16"/>
  <c r="J183" i="16"/>
  <c r="J200" i="16"/>
  <c r="J192" i="16"/>
  <c r="J184" i="16"/>
  <c r="J176" i="16"/>
  <c r="J168" i="16"/>
  <c r="J202" i="16"/>
  <c r="J194" i="16"/>
  <c r="J186" i="16"/>
  <c r="J205" i="16"/>
  <c r="J197" i="16"/>
  <c r="J189" i="16"/>
  <c r="J181" i="16"/>
  <c r="J173" i="16"/>
  <c r="J165" i="16"/>
  <c r="J178" i="16"/>
  <c r="J170" i="16"/>
  <c r="J162" i="16"/>
  <c r="J174" i="16"/>
  <c r="J166" i="16"/>
  <c r="J175" i="16"/>
  <c r="J167" i="16"/>
  <c r="Z33" i="15"/>
  <c r="I35" i="16" l="1"/>
  <c r="H31" i="16"/>
  <c r="D31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J151" i="16"/>
  <c r="J152" i="16"/>
  <c r="J154" i="16"/>
  <c r="J159" i="16"/>
  <c r="J160" i="16"/>
  <c r="E68" i="16"/>
  <c r="E69" i="16"/>
  <c r="E70" i="16"/>
  <c r="E71" i="16"/>
  <c r="E72" i="16"/>
  <c r="E73" i="16"/>
  <c r="E74" i="16"/>
  <c r="F68" i="16"/>
  <c r="F69" i="16"/>
  <c r="F70" i="16"/>
  <c r="F71" i="16"/>
  <c r="F72" i="16"/>
  <c r="F73" i="16"/>
  <c r="F74" i="16"/>
  <c r="G68" i="16"/>
  <c r="G69" i="16"/>
  <c r="G70" i="16"/>
  <c r="G71" i="16"/>
  <c r="G72" i="16"/>
  <c r="G73" i="16"/>
  <c r="G74" i="16"/>
  <c r="E15" i="16"/>
  <c r="H32" i="16" l="1"/>
  <c r="D32" i="16"/>
  <c r="I36" i="16"/>
  <c r="J156" i="16"/>
  <c r="J149" i="16"/>
  <c r="J157" i="16"/>
  <c r="J153" i="16"/>
  <c r="J158" i="16"/>
  <c r="J150" i="16"/>
  <c r="J155" i="16"/>
  <c r="C14" i="16"/>
  <c r="L19" i="15"/>
  <c r="K20" i="15" s="1"/>
  <c r="L20" i="15"/>
  <c r="K21" i="15" s="1"/>
  <c r="L21" i="15"/>
  <c r="K22" i="15" s="1"/>
  <c r="L22" i="15"/>
  <c r="K23" i="15" s="1"/>
  <c r="L23" i="15"/>
  <c r="K24" i="15" s="1"/>
  <c r="L24" i="15"/>
  <c r="K25" i="15" s="1"/>
  <c r="L25" i="15"/>
  <c r="K26" i="15" s="1"/>
  <c r="L26" i="15"/>
  <c r="K27" i="15" s="1"/>
  <c r="L27" i="15"/>
  <c r="K28" i="15" s="1"/>
  <c r="L28" i="15"/>
  <c r="K29" i="15" s="1"/>
  <c r="L29" i="15"/>
  <c r="K30" i="15" s="1"/>
  <c r="L30" i="15"/>
  <c r="K31" i="15" s="1"/>
  <c r="L31" i="15"/>
  <c r="K32" i="15" s="1"/>
  <c r="L32" i="15"/>
  <c r="K33" i="15" s="1"/>
  <c r="L33" i="15"/>
  <c r="K34" i="15" s="1"/>
  <c r="L34" i="15"/>
  <c r="K35" i="15" s="1"/>
  <c r="L35" i="15"/>
  <c r="K36" i="15" s="1"/>
  <c r="L36" i="15"/>
  <c r="K37" i="15" s="1"/>
  <c r="L37" i="15"/>
  <c r="K38" i="15" s="1"/>
  <c r="L38" i="15"/>
  <c r="K39" i="15" s="1"/>
  <c r="L39" i="15"/>
  <c r="K40" i="15" s="1"/>
  <c r="L40" i="15"/>
  <c r="K41" i="15" s="1"/>
  <c r="L41" i="15"/>
  <c r="K42" i="15" s="1"/>
  <c r="L42" i="15"/>
  <c r="K43" i="15" s="1"/>
  <c r="L43" i="15"/>
  <c r="K44" i="15" s="1"/>
  <c r="L44" i="15"/>
  <c r="K45" i="15" s="1"/>
  <c r="L45" i="15"/>
  <c r="K46" i="15" s="1"/>
  <c r="L46" i="15"/>
  <c r="K47" i="15" s="1"/>
  <c r="L47" i="15"/>
  <c r="K48" i="15" s="1"/>
  <c r="L48" i="15"/>
  <c r="K49" i="15" s="1"/>
  <c r="L49" i="15"/>
  <c r="K50" i="15" s="1"/>
  <c r="L50" i="15"/>
  <c r="K51" i="15" s="1"/>
  <c r="L51" i="15"/>
  <c r="K52" i="15" s="1"/>
  <c r="L52" i="15"/>
  <c r="K53" i="15" s="1"/>
  <c r="L53" i="15"/>
  <c r="K54" i="15" s="1"/>
  <c r="L54" i="15"/>
  <c r="K55" i="15" s="1"/>
  <c r="L55" i="15"/>
  <c r="K56" i="15" s="1"/>
  <c r="L56" i="15"/>
  <c r="K57" i="15" s="1"/>
  <c r="L57" i="15"/>
  <c r="K58" i="15" s="1"/>
  <c r="L58" i="15"/>
  <c r="K59" i="15" s="1"/>
  <c r="L59" i="15"/>
  <c r="K60" i="15" s="1"/>
  <c r="L60" i="15"/>
  <c r="K61" i="15" s="1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E14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D14" i="16"/>
  <c r="C3" i="16"/>
  <c r="H33" i="16" l="1"/>
  <c r="D33" i="16"/>
  <c r="I37" i="16"/>
  <c r="R6" i="1" a="1"/>
  <c r="R6" i="1" s="1"/>
  <c r="Q7" i="1" s="1"/>
  <c r="J32" i="16"/>
  <c r="J24" i="16"/>
  <c r="J16" i="16"/>
  <c r="B14" i="16"/>
  <c r="J27" i="16"/>
  <c r="J25" i="16"/>
  <c r="J17" i="16"/>
  <c r="J19" i="16"/>
  <c r="J29" i="16"/>
  <c r="J21" i="16"/>
  <c r="J30" i="16"/>
  <c r="J22" i="16"/>
  <c r="J14" i="16"/>
  <c r="J26" i="16"/>
  <c r="J18" i="16"/>
  <c r="J33" i="16"/>
  <c r="J20" i="16"/>
  <c r="J28" i="16"/>
  <c r="J15" i="16"/>
  <c r="J23" i="16"/>
  <c r="J31" i="16"/>
  <c r="I38" i="16" l="1"/>
  <c r="D34" i="16"/>
  <c r="H34" i="16"/>
  <c r="J34" i="16" s="1"/>
  <c r="AA10" i="7"/>
  <c r="H35" i="16" l="1"/>
  <c r="J35" i="16" s="1"/>
  <c r="D35" i="16"/>
  <c r="I39" i="16"/>
  <c r="L10" i="15"/>
  <c r="K11" i="15" s="1"/>
  <c r="L17" i="15"/>
  <c r="K18" i="15" s="1"/>
  <c r="L11" i="15"/>
  <c r="K12" i="15" s="1"/>
  <c r="L12" i="15"/>
  <c r="K13" i="15" s="1"/>
  <c r="L13" i="15"/>
  <c r="K14" i="15" s="1"/>
  <c r="L14" i="15"/>
  <c r="K15" i="15" s="1"/>
  <c r="L15" i="15"/>
  <c r="K16" i="15" s="1"/>
  <c r="L16" i="15"/>
  <c r="K17" i="15" s="1"/>
  <c r="L18" i="15"/>
  <c r="K19" i="15" s="1"/>
  <c r="L9" i="15"/>
  <c r="K10" i="15" s="1"/>
  <c r="F8" i="15"/>
  <c r="K9" i="15"/>
  <c r="D36" i="16" l="1"/>
  <c r="H36" i="16"/>
  <c r="J36" i="16" s="1"/>
  <c r="I40" i="16"/>
  <c r="BK7" i="7"/>
  <c r="BF7" i="7"/>
  <c r="AV7" i="7"/>
  <c r="I2" i="12"/>
  <c r="I41" i="16" l="1"/>
  <c r="H37" i="16"/>
  <c r="J37" i="16" s="1"/>
  <c r="D37" i="16"/>
  <c r="A8" i="15"/>
  <c r="B5" i="12"/>
  <c r="L6" i="1"/>
  <c r="B9" i="15"/>
  <c r="H38" i="16" l="1"/>
  <c r="J38" i="16" s="1"/>
  <c r="D38" i="16"/>
  <c r="I42" i="16"/>
  <c r="C9" i="15"/>
  <c r="T6" i="1"/>
  <c r="S7" i="1"/>
  <c r="Z94" i="7"/>
  <c r="C3" i="13"/>
  <c r="B10" i="15" l="1"/>
  <c r="I43" i="16"/>
  <c r="H39" i="16"/>
  <c r="J39" i="16" s="1"/>
  <c r="D39" i="16"/>
  <c r="B8" i="13"/>
  <c r="CD96" i="7"/>
  <c r="I44" i="16" l="1"/>
  <c r="H40" i="16"/>
  <c r="J40" i="16" s="1"/>
  <c r="D40" i="16"/>
  <c r="M13" i="15"/>
  <c r="M11" i="15"/>
  <c r="M10" i="15"/>
  <c r="M12" i="15"/>
  <c r="M18" i="15"/>
  <c r="M15" i="15"/>
  <c r="M16" i="15"/>
  <c r="M17" i="15"/>
  <c r="D41" i="16" l="1"/>
  <c r="H41" i="16"/>
  <c r="J41" i="16" s="1"/>
  <c r="I45" i="16"/>
  <c r="M9" i="15"/>
  <c r="M19" i="15"/>
  <c r="M14" i="15"/>
  <c r="M26" i="15"/>
  <c r="M23" i="15"/>
  <c r="M30" i="15"/>
  <c r="M38" i="15"/>
  <c r="M42" i="15"/>
  <c r="M46" i="15"/>
  <c r="M50" i="15"/>
  <c r="M58" i="15"/>
  <c r="M34" i="15"/>
  <c r="M54" i="15"/>
  <c r="M27" i="15"/>
  <c r="M28" i="15"/>
  <c r="M36" i="15"/>
  <c r="M44" i="15"/>
  <c r="M56" i="15"/>
  <c r="M20" i="15"/>
  <c r="M24" i="15"/>
  <c r="M31" i="15"/>
  <c r="M35" i="15"/>
  <c r="M39" i="15"/>
  <c r="M43" i="15"/>
  <c r="M47" i="15"/>
  <c r="M51" i="15"/>
  <c r="M55" i="15"/>
  <c r="M59" i="15"/>
  <c r="M25" i="15"/>
  <c r="M48" i="15"/>
  <c r="M21" i="15"/>
  <c r="M40" i="15"/>
  <c r="M52" i="15"/>
  <c r="M32" i="15"/>
  <c r="M60" i="15"/>
  <c r="M22" i="15"/>
  <c r="M29" i="15"/>
  <c r="M33" i="15"/>
  <c r="M37" i="15"/>
  <c r="M41" i="15"/>
  <c r="M45" i="15"/>
  <c r="M49" i="15"/>
  <c r="M53" i="15"/>
  <c r="M57" i="15"/>
  <c r="I46" i="16" l="1"/>
  <c r="D42" i="16"/>
  <c r="H42" i="16"/>
  <c r="J42" i="16" s="1"/>
  <c r="I47" i="16" l="1"/>
  <c r="H43" i="16"/>
  <c r="J43" i="16" s="1"/>
  <c r="D43" i="16"/>
  <c r="D44" i="16" l="1"/>
  <c r="H44" i="16"/>
  <c r="J44" i="16" s="1"/>
  <c r="I48" i="16"/>
  <c r="I49" i="16" l="1"/>
  <c r="H45" i="16"/>
  <c r="J45" i="16" s="1"/>
  <c r="D45" i="16"/>
  <c r="I50" i="16" l="1"/>
  <c r="H46" i="16"/>
  <c r="J46" i="16" s="1"/>
  <c r="D46" i="16"/>
  <c r="H47" i="16" l="1"/>
  <c r="J47" i="16" s="1"/>
  <c r="D47" i="16"/>
  <c r="I51" i="16"/>
  <c r="I52" i="16" l="1"/>
  <c r="H48" i="16"/>
  <c r="J48" i="16" s="1"/>
  <c r="D48" i="16"/>
  <c r="D49" i="16" l="1"/>
  <c r="H49" i="16"/>
  <c r="J49" i="16" s="1"/>
  <c r="I53" i="16"/>
  <c r="I54" i="16" l="1"/>
  <c r="D50" i="16"/>
  <c r="H50" i="16"/>
  <c r="J50" i="16" s="1"/>
  <c r="H51" i="16" l="1"/>
  <c r="J51" i="16" s="1"/>
  <c r="D51" i="16"/>
  <c r="I55" i="16"/>
  <c r="I56" i="16" l="1"/>
  <c r="D52" i="16"/>
  <c r="H52" i="16"/>
  <c r="J52" i="16" s="1"/>
  <c r="H53" i="16" l="1"/>
  <c r="J53" i="16" s="1"/>
  <c r="D53" i="16"/>
  <c r="I57" i="16"/>
  <c r="I58" i="16" l="1"/>
  <c r="H54" i="16"/>
  <c r="J54" i="16" s="1"/>
  <c r="D54" i="16"/>
  <c r="I59" i="16" l="1"/>
  <c r="H55" i="16"/>
  <c r="J55" i="16" s="1"/>
  <c r="D55" i="16"/>
  <c r="I60" i="16" l="1"/>
  <c r="H56" i="16"/>
  <c r="J56" i="16" s="1"/>
  <c r="D56" i="16"/>
  <c r="H57" i="16" l="1"/>
  <c r="J57" i="16" s="1"/>
  <c r="D57" i="16"/>
  <c r="I61" i="16"/>
  <c r="I62" i="16" l="1"/>
  <c r="D58" i="16"/>
  <c r="H58" i="16"/>
  <c r="J58" i="16" s="1"/>
  <c r="I63" i="16" l="1"/>
  <c r="H59" i="16"/>
  <c r="J59" i="16" s="1"/>
  <c r="D59" i="16"/>
  <c r="D60" i="16" l="1"/>
  <c r="H60" i="16"/>
  <c r="J60" i="16" s="1"/>
  <c r="I64" i="16"/>
  <c r="I65" i="16" l="1"/>
  <c r="H61" i="16"/>
  <c r="J61" i="16" s="1"/>
  <c r="D61" i="16"/>
  <c r="H62" i="16" l="1"/>
  <c r="J62" i="16" s="1"/>
  <c r="D62" i="16"/>
  <c r="I66" i="16"/>
  <c r="I67" i="16" l="1"/>
  <c r="H63" i="16"/>
  <c r="J63" i="16" s="1"/>
  <c r="D63" i="16"/>
  <c r="H64" i="16" l="1"/>
  <c r="J64" i="16" s="1"/>
  <c r="D64" i="16"/>
  <c r="I68" i="16"/>
  <c r="D65" i="16" l="1"/>
  <c r="H65" i="16"/>
  <c r="J65" i="16" s="1"/>
  <c r="I69" i="16"/>
  <c r="D66" i="16" l="1"/>
  <c r="H66" i="16"/>
  <c r="J66" i="16" s="1"/>
  <c r="I70" i="16"/>
  <c r="I71" i="16" l="1"/>
  <c r="H67" i="16"/>
  <c r="J67" i="16" s="1"/>
  <c r="D67" i="16"/>
  <c r="D68" i="16" l="1"/>
  <c r="H68" i="16"/>
  <c r="J68" i="16" s="1"/>
  <c r="I72" i="16"/>
  <c r="I73" i="16" l="1"/>
  <c r="H69" i="16"/>
  <c r="J69" i="16" s="1"/>
  <c r="D69" i="16"/>
  <c r="H70" i="16" l="1"/>
  <c r="J70" i="16" s="1"/>
  <c r="D70" i="16"/>
  <c r="I74" i="16"/>
  <c r="I75" i="16" l="1"/>
  <c r="H71" i="16"/>
  <c r="J71" i="16" s="1"/>
  <c r="D71" i="16"/>
  <c r="H72" i="16" l="1"/>
  <c r="J72" i="16" s="1"/>
  <c r="D72" i="16"/>
  <c r="I76" i="16"/>
  <c r="I77" i="16" l="1"/>
  <c r="D73" i="16"/>
  <c r="H73" i="16"/>
  <c r="J73" i="16" s="1"/>
  <c r="D74" i="16" l="1"/>
  <c r="H74" i="16"/>
  <c r="J74" i="16" s="1"/>
  <c r="I78" i="16"/>
  <c r="I79" i="16" l="1"/>
  <c r="H75" i="16"/>
  <c r="J75" i="16" s="1"/>
  <c r="D75" i="16"/>
  <c r="I80" i="16" l="1"/>
  <c r="D76" i="16"/>
  <c r="H76" i="16"/>
  <c r="J76" i="16" s="1"/>
  <c r="I81" i="16" l="1"/>
  <c r="H77" i="16"/>
  <c r="J77" i="16" s="1"/>
  <c r="D77" i="16"/>
  <c r="H78" i="16" l="1"/>
  <c r="J78" i="16" s="1"/>
  <c r="D78" i="16"/>
  <c r="I82" i="16"/>
  <c r="I83" i="16" l="1"/>
  <c r="H79" i="16"/>
  <c r="J79" i="16" s="1"/>
  <c r="D79" i="16"/>
  <c r="H80" i="16" l="1"/>
  <c r="J80" i="16" s="1"/>
  <c r="D80" i="16"/>
  <c r="I84" i="16"/>
  <c r="I85" i="16" l="1"/>
  <c r="H81" i="16"/>
  <c r="J81" i="16" s="1"/>
  <c r="D81" i="16"/>
  <c r="D82" i="16" l="1"/>
  <c r="H82" i="16"/>
  <c r="J82" i="16" s="1"/>
  <c r="I86" i="16"/>
  <c r="I87" i="16" l="1"/>
  <c r="H83" i="16"/>
  <c r="J83" i="16" s="1"/>
  <c r="D83" i="16"/>
  <c r="I88" i="16" l="1"/>
  <c r="D84" i="16"/>
  <c r="H84" i="16"/>
  <c r="J84" i="16" s="1"/>
  <c r="H85" i="16" l="1"/>
  <c r="J85" i="16" s="1"/>
  <c r="D85" i="16"/>
  <c r="I89" i="16"/>
  <c r="H86" i="16" l="1"/>
  <c r="J86" i="16" s="1"/>
  <c r="D86" i="16"/>
  <c r="I90" i="16"/>
  <c r="H87" i="16" l="1"/>
  <c r="J87" i="16" s="1"/>
  <c r="D87" i="16"/>
  <c r="I91" i="16"/>
  <c r="I92" i="16" l="1"/>
  <c r="H88" i="16"/>
  <c r="J88" i="16" s="1"/>
  <c r="D88" i="16"/>
  <c r="D89" i="16" l="1"/>
  <c r="H89" i="16"/>
  <c r="J89" i="16" s="1"/>
  <c r="I93" i="16"/>
  <c r="I94" i="16" l="1"/>
  <c r="D90" i="16"/>
  <c r="H90" i="16"/>
  <c r="J90" i="16" s="1"/>
  <c r="H91" i="16" l="1"/>
  <c r="J91" i="16" s="1"/>
  <c r="D91" i="16"/>
  <c r="I95" i="16"/>
  <c r="I96" i="16" l="1"/>
  <c r="D92" i="16"/>
  <c r="H92" i="16"/>
  <c r="J92" i="16" s="1"/>
  <c r="I97" i="16" l="1"/>
  <c r="H93" i="16"/>
  <c r="J93" i="16" s="1"/>
  <c r="D93" i="16"/>
  <c r="I98" i="16" l="1"/>
  <c r="H94" i="16"/>
  <c r="J94" i="16" s="1"/>
  <c r="D94" i="16"/>
  <c r="H95" i="16" l="1"/>
  <c r="J95" i="16" s="1"/>
  <c r="D95" i="16"/>
  <c r="I99" i="16"/>
  <c r="J99" i="16" s="1"/>
  <c r="D99" i="16"/>
  <c r="I100" i="16" l="1"/>
  <c r="J100" i="16" s="1"/>
  <c r="D100" i="16"/>
  <c r="H96" i="16"/>
  <c r="J96" i="16" s="1"/>
  <c r="D96" i="16"/>
  <c r="H97" i="16" l="1"/>
  <c r="J97" i="16" s="1"/>
  <c r="D97" i="16"/>
  <c r="I101" i="16"/>
  <c r="J101" i="16" s="1"/>
  <c r="D101" i="16"/>
  <c r="D102" i="16" l="1"/>
  <c r="I102" i="16"/>
  <c r="J102" i="16" s="1"/>
  <c r="D98" i="16"/>
  <c r="H98" i="16"/>
  <c r="J98" i="16" s="1"/>
  <c r="I103" i="16" l="1"/>
  <c r="J103" i="16" s="1"/>
  <c r="D103" i="16"/>
  <c r="D104" i="16" l="1"/>
  <c r="I104" i="16"/>
  <c r="J104" i="16" s="1"/>
  <c r="R5" i="12"/>
  <c r="I105" i="16" l="1"/>
  <c r="J105" i="16" s="1"/>
  <c r="D105" i="16"/>
  <c r="I106" i="16" l="1"/>
  <c r="J106" i="16" s="1"/>
  <c r="I107" i="16" l="1"/>
  <c r="J107" i="16" s="1"/>
  <c r="I97" i="12"/>
  <c r="I98" i="12"/>
  <c r="I108" i="16" l="1"/>
  <c r="J108" i="16" s="1"/>
  <c r="I109" i="16" l="1"/>
  <c r="D110" i="16" l="1"/>
  <c r="I110" i="16"/>
  <c r="J110" i="16" s="1"/>
  <c r="I111" i="16" l="1"/>
  <c r="J111" i="16" s="1"/>
  <c r="D111" i="16"/>
  <c r="D112" i="16" l="1"/>
  <c r="I112" i="16"/>
  <c r="J112" i="16" s="1"/>
  <c r="I113" i="16" l="1"/>
  <c r="J113" i="16" s="1"/>
  <c r="D113" i="16"/>
  <c r="I114" i="16" l="1"/>
  <c r="J114" i="16" s="1"/>
  <c r="D114" i="16"/>
  <c r="I115" i="16" l="1"/>
  <c r="J115" i="16" s="1"/>
  <c r="D115" i="16"/>
  <c r="I116" i="16" l="1"/>
  <c r="J116" i="16" s="1"/>
  <c r="D116" i="16"/>
  <c r="I117" i="16" l="1"/>
  <c r="J117" i="16" s="1"/>
  <c r="D117" i="16"/>
  <c r="D118" i="16" l="1"/>
  <c r="I118" i="16"/>
  <c r="J118" i="16" s="1"/>
  <c r="I119" i="16" l="1"/>
  <c r="J119" i="16" s="1"/>
  <c r="D119" i="16"/>
  <c r="D120" i="16" l="1"/>
  <c r="I120" i="16"/>
  <c r="J120" i="16" s="1"/>
  <c r="I121" i="16" l="1"/>
  <c r="J121" i="16" s="1"/>
  <c r="D121" i="16"/>
  <c r="I122" i="16" l="1"/>
  <c r="J122" i="16" s="1"/>
  <c r="D122" i="16"/>
  <c r="I123" i="16" l="1"/>
  <c r="J123" i="16" s="1"/>
  <c r="D123" i="16"/>
  <c r="I124" i="16" l="1"/>
  <c r="J124" i="16" s="1"/>
  <c r="D124" i="16"/>
  <c r="I125" i="16" l="1"/>
  <c r="J125" i="16" s="1"/>
  <c r="D125" i="16"/>
  <c r="D126" i="16" l="1"/>
  <c r="I126" i="16"/>
  <c r="J126" i="16" s="1"/>
  <c r="I127" i="16" l="1"/>
  <c r="J127" i="16" s="1"/>
  <c r="D127" i="16"/>
  <c r="D128" i="16" l="1"/>
  <c r="I128" i="16"/>
  <c r="J128" i="16" s="1"/>
  <c r="I129" i="16" l="1"/>
  <c r="J129" i="16" s="1"/>
  <c r="D129" i="16"/>
  <c r="I130" i="16" l="1"/>
  <c r="J130" i="16" s="1"/>
  <c r="D130" i="16"/>
  <c r="I131" i="16" l="1"/>
  <c r="J131" i="16" s="1"/>
  <c r="D131" i="16"/>
  <c r="I132" i="16" l="1"/>
  <c r="J132" i="16" s="1"/>
  <c r="D132" i="16"/>
  <c r="I133" i="16" l="1"/>
  <c r="J133" i="16" s="1"/>
  <c r="D133" i="16"/>
  <c r="D134" i="16" l="1"/>
  <c r="I134" i="16"/>
  <c r="J134" i="16" s="1"/>
  <c r="I135" i="16" l="1"/>
  <c r="J135" i="16" s="1"/>
  <c r="D135" i="16"/>
  <c r="D136" i="16" l="1"/>
  <c r="I136" i="16"/>
  <c r="J136" i="16" s="1"/>
  <c r="I137" i="16" l="1"/>
  <c r="J137" i="16" s="1"/>
  <c r="D137" i="16"/>
  <c r="D138" i="16" l="1"/>
  <c r="I138" i="16"/>
  <c r="J138" i="16" s="1"/>
  <c r="D139" i="16" l="1"/>
  <c r="I139" i="16"/>
  <c r="J139" i="16" s="1"/>
  <c r="I140" i="16" l="1"/>
  <c r="J140" i="16" s="1"/>
  <c r="D140" i="16"/>
  <c r="I141" i="16" l="1"/>
  <c r="J141" i="16" s="1"/>
  <c r="D141" i="16"/>
  <c r="I142" i="16" l="1"/>
  <c r="J142" i="16" s="1"/>
  <c r="D142" i="16"/>
  <c r="I143" i="16" l="1"/>
  <c r="J143" i="16" s="1"/>
  <c r="D143" i="16"/>
  <c r="D146" i="16" l="1"/>
  <c r="I146" i="16"/>
  <c r="J146" i="16" s="1"/>
  <c r="D145" i="16"/>
  <c r="I145" i="16"/>
  <c r="J145" i="16" s="1"/>
  <c r="D144" i="16"/>
  <c r="I144" i="16"/>
  <c r="J144" i="16" s="1"/>
  <c r="D148" i="16" l="1"/>
  <c r="I148" i="16"/>
  <c r="J148" i="16" s="1"/>
  <c r="D147" i="16"/>
  <c r="I147" i="16"/>
  <c r="J147" i="16" s="1"/>
  <c r="L141" i="1" l="1"/>
  <c r="L142" i="1" l="1"/>
  <c r="L143" i="1" l="1"/>
  <c r="L144" i="1" l="1"/>
  <c r="L145" i="1" l="1"/>
  <c r="L146" i="1" l="1"/>
  <c r="A170" i="15" l="1"/>
  <c r="A171" i="15" l="1"/>
  <c r="A172" i="15" l="1"/>
  <c r="A173" i="15" l="1"/>
  <c r="A174" i="15" l="1"/>
  <c r="A175" i="15" l="1"/>
  <c r="A176" i="15" l="1"/>
  <c r="A177" i="15" l="1"/>
  <c r="A178" i="15" l="1"/>
  <c r="A179" i="15" l="1"/>
  <c r="A180" i="15" l="1"/>
  <c r="A181" i="15" l="1"/>
  <c r="A182" i="15" l="1"/>
  <c r="A183" i="15" l="1"/>
  <c r="A184" i="15" l="1"/>
  <c r="A185" i="15" l="1"/>
  <c r="A186" i="15" l="1"/>
  <c r="A187" i="15" l="1"/>
  <c r="A188" i="15" l="1"/>
  <c r="A189" i="15" l="1"/>
  <c r="A190" i="15" l="1"/>
  <c r="A191" i="15" l="1"/>
  <c r="A192" i="15" l="1"/>
  <c r="A193" i="15" l="1"/>
  <c r="A194" i="15" l="1"/>
  <c r="A195" i="15" l="1"/>
  <c r="A196" i="15" l="1"/>
  <c r="A197" i="15" l="1"/>
  <c r="A198" i="15" l="1"/>
  <c r="A199" i="15" l="1"/>
  <c r="A200" i="15" l="1"/>
  <c r="A201" i="15" l="1"/>
  <c r="A202" i="15" l="1"/>
  <c r="A203" i="15" l="1"/>
  <c r="A204" i="15" l="1"/>
  <c r="A205" i="15" l="1"/>
  <c r="C10" i="15" l="1"/>
  <c r="M7" i="1"/>
  <c r="N7" i="1" s="1"/>
  <c r="Q9" i="15"/>
  <c r="G5" i="1"/>
  <c r="O7" i="1" l="1"/>
  <c r="A9" i="15"/>
  <c r="B6" i="12"/>
  <c r="Q10" i="15"/>
  <c r="Q11" i="15" s="1"/>
  <c r="B11" i="15"/>
  <c r="A10" i="15"/>
  <c r="C15" i="16"/>
  <c r="C10" i="13"/>
  <c r="B9" i="13"/>
  <c r="L7" i="1"/>
  <c r="P7" i="1"/>
  <c r="C7" i="12"/>
  <c r="R7" i="1" l="1" a="1"/>
  <c r="R7" i="1" s="1"/>
  <c r="C11" i="15"/>
  <c r="Q12" i="15"/>
  <c r="C8" i="12"/>
  <c r="B7" i="12"/>
  <c r="M8" i="1"/>
  <c r="C11" i="13"/>
  <c r="C16" i="16"/>
  <c r="B10" i="13"/>
  <c r="B15" i="16"/>
  <c r="A11" i="15" l="1"/>
  <c r="T7" i="1"/>
  <c r="Q8" i="1"/>
  <c r="S8" i="1" s="1"/>
  <c r="B12" i="15"/>
  <c r="C12" i="15" s="1"/>
  <c r="B13" i="15" s="1"/>
  <c r="C13" i="15" s="1"/>
  <c r="Q13" i="15"/>
  <c r="O8" i="1"/>
  <c r="N8" i="1"/>
  <c r="B16" i="16"/>
  <c r="C12" i="13"/>
  <c r="C17" i="16"/>
  <c r="B11" i="13"/>
  <c r="C9" i="12"/>
  <c r="M9" i="1"/>
  <c r="O9" i="1" s="1"/>
  <c r="B8" i="12"/>
  <c r="A12" i="15" l="1"/>
  <c r="Q14" i="15"/>
  <c r="B14" i="15"/>
  <c r="C14" i="15" s="1"/>
  <c r="A13" i="15"/>
  <c r="B9" i="12"/>
  <c r="C10" i="12"/>
  <c r="M10" i="1"/>
  <c r="O10" i="1" s="1"/>
  <c r="B17" i="16"/>
  <c r="N9" i="1"/>
  <c r="P8" i="1"/>
  <c r="L8" i="1"/>
  <c r="C18" i="16"/>
  <c r="B12" i="13"/>
  <c r="C13" i="13"/>
  <c r="R8" i="1" l="1" a="1"/>
  <c r="R8" i="1" s="1"/>
  <c r="Q15" i="15"/>
  <c r="B15" i="15"/>
  <c r="C15" i="15" s="1"/>
  <c r="A14" i="15"/>
  <c r="B18" i="16"/>
  <c r="B10" i="12"/>
  <c r="C11" i="12"/>
  <c r="M11" i="1"/>
  <c r="O11" i="1" s="1"/>
  <c r="N10" i="1"/>
  <c r="P9" i="1"/>
  <c r="L9" i="1"/>
  <c r="C14" i="13"/>
  <c r="B13" i="13"/>
  <c r="C19" i="16"/>
  <c r="Q9" i="1" l="1"/>
  <c r="S9" i="1" s="1"/>
  <c r="T8" i="1"/>
  <c r="R9" i="1" a="1"/>
  <c r="R9" i="1" s="1"/>
  <c r="Q16" i="15"/>
  <c r="C20" i="16"/>
  <c r="C15" i="13"/>
  <c r="B14" i="13"/>
  <c r="P10" i="1"/>
  <c r="L10" i="1"/>
  <c r="N11" i="1"/>
  <c r="B11" i="12"/>
  <c r="C12" i="12"/>
  <c r="M12" i="1"/>
  <c r="O12" i="1" s="1"/>
  <c r="B16" i="15"/>
  <c r="C16" i="15" s="1"/>
  <c r="A15" i="15"/>
  <c r="B19" i="16"/>
  <c r="Q10" i="1" l="1"/>
  <c r="S10" i="1" s="1"/>
  <c r="T9" i="1"/>
  <c r="R10" i="1" a="1"/>
  <c r="R10" i="1" s="1"/>
  <c r="Q17" i="15"/>
  <c r="A16" i="15"/>
  <c r="B17" i="15"/>
  <c r="C17" i="15" s="1"/>
  <c r="P11" i="1"/>
  <c r="L11" i="1"/>
  <c r="N12" i="1"/>
  <c r="M13" i="1"/>
  <c r="O13" i="1" s="1"/>
  <c r="B12" i="12"/>
  <c r="C13" i="12"/>
  <c r="C21" i="16"/>
  <c r="C16" i="13"/>
  <c r="B15" i="13"/>
  <c r="B20" i="16"/>
  <c r="T10" i="1" l="1"/>
  <c r="Q11" i="1"/>
  <c r="S11" i="1" s="1"/>
  <c r="R11" i="1" a="1"/>
  <c r="R11" i="1" s="1"/>
  <c r="Q18" i="15"/>
  <c r="B21" i="16"/>
  <c r="L12" i="1"/>
  <c r="P12" i="1"/>
  <c r="N13" i="1"/>
  <c r="A17" i="15"/>
  <c r="B18" i="15"/>
  <c r="C18" i="15" s="1"/>
  <c r="B16" i="13"/>
  <c r="C22" i="16"/>
  <c r="C17" i="13"/>
  <c r="C14" i="12"/>
  <c r="B13" i="12"/>
  <c r="M14" i="1"/>
  <c r="O14" i="1" s="1"/>
  <c r="Q12" i="1" l="1"/>
  <c r="S12" i="1" s="1"/>
  <c r="T11" i="1"/>
  <c r="R12" i="1" a="1"/>
  <c r="R12" i="1" s="1"/>
  <c r="Q19" i="15"/>
  <c r="B19" i="15"/>
  <c r="C19" i="15" s="1"/>
  <c r="A18" i="15"/>
  <c r="N14" i="1"/>
  <c r="P13" i="1"/>
  <c r="L13" i="1"/>
  <c r="C18" i="13"/>
  <c r="B17" i="13"/>
  <c r="C23" i="16"/>
  <c r="B23" i="16" s="1"/>
  <c r="C15" i="12"/>
  <c r="M15" i="1"/>
  <c r="O15" i="1" s="1"/>
  <c r="B14" i="12"/>
  <c r="B22" i="16"/>
  <c r="Q13" i="1" l="1"/>
  <c r="S13" i="1" s="1"/>
  <c r="T12" i="1"/>
  <c r="R13" i="1" a="1"/>
  <c r="R13" i="1" s="1"/>
  <c r="Q20" i="15"/>
  <c r="C19" i="13"/>
  <c r="C24" i="16"/>
  <c r="B24" i="16" s="1"/>
  <c r="B18" i="13"/>
  <c r="P14" i="1"/>
  <c r="L14" i="1"/>
  <c r="N15" i="1"/>
  <c r="B20" i="15"/>
  <c r="C20" i="15" s="1"/>
  <c r="A19" i="15"/>
  <c r="M16" i="1"/>
  <c r="O16" i="1" s="1"/>
  <c r="C16" i="12"/>
  <c r="B15" i="12"/>
  <c r="T13" i="1" l="1"/>
  <c r="Q14" i="1"/>
  <c r="S14" i="1" s="1"/>
  <c r="R14" i="1" a="1"/>
  <c r="R14" i="1" s="1"/>
  <c r="Q21" i="15"/>
  <c r="B21" i="15"/>
  <c r="C21" i="15" s="1"/>
  <c r="A20" i="15"/>
  <c r="L15" i="1"/>
  <c r="N16" i="1"/>
  <c r="P15" i="1"/>
  <c r="B16" i="12"/>
  <c r="C17" i="12"/>
  <c r="M17" i="1"/>
  <c r="O17" i="1" s="1"/>
  <c r="C20" i="13"/>
  <c r="B19" i="13"/>
  <c r="C25" i="16"/>
  <c r="B25" i="16" s="1"/>
  <c r="Q15" i="1" l="1"/>
  <c r="S15" i="1" s="1"/>
  <c r="T14" i="1"/>
  <c r="R15" i="1" a="1"/>
  <c r="R15" i="1" s="1"/>
  <c r="Q22" i="15"/>
  <c r="C26" i="16"/>
  <c r="B26" i="16" s="1"/>
  <c r="C21" i="13"/>
  <c r="B20" i="13"/>
  <c r="B22" i="15"/>
  <c r="C22" i="15"/>
  <c r="A21" i="15"/>
  <c r="B17" i="12"/>
  <c r="C18" i="12"/>
  <c r="M18" i="1"/>
  <c r="O18" i="1" s="1"/>
  <c r="P16" i="1"/>
  <c r="N17" i="1"/>
  <c r="L16" i="1"/>
  <c r="T15" i="1" l="1"/>
  <c r="Q16" i="1"/>
  <c r="S16" i="1" s="1"/>
  <c r="R16" i="1" a="1"/>
  <c r="R16" i="1" s="1"/>
  <c r="Q23" i="15"/>
  <c r="M19" i="1"/>
  <c r="O19" i="1" s="1"/>
  <c r="C19" i="12"/>
  <c r="B18" i="12"/>
  <c r="B21" i="13"/>
  <c r="C22" i="13"/>
  <c r="C27" i="16"/>
  <c r="B27" i="16" s="1"/>
  <c r="B23" i="15"/>
  <c r="C23" i="15" s="1"/>
  <c r="A22" i="15"/>
  <c r="L17" i="1"/>
  <c r="P17" i="1"/>
  <c r="N18" i="1"/>
  <c r="T16" i="1" l="1"/>
  <c r="Q17" i="1"/>
  <c r="S17" i="1" s="1"/>
  <c r="R17" i="1" a="1"/>
  <c r="R17" i="1" s="1"/>
  <c r="Q24" i="15"/>
  <c r="C20" i="12"/>
  <c r="B19" i="12"/>
  <c r="M20" i="1"/>
  <c r="O20" i="1" s="1"/>
  <c r="A23" i="15"/>
  <c r="B24" i="15"/>
  <c r="C24" i="15" s="1"/>
  <c r="N19" i="1"/>
  <c r="L18" i="1"/>
  <c r="P18" i="1"/>
  <c r="B22" i="13"/>
  <c r="C28" i="16"/>
  <c r="B28" i="16" s="1"/>
  <c r="C23" i="13"/>
  <c r="T17" i="1" l="1"/>
  <c r="Q18" i="1"/>
  <c r="S18" i="1" s="1"/>
  <c r="R18" i="1" a="1"/>
  <c r="R18" i="1" s="1"/>
  <c r="Q25" i="15"/>
  <c r="B25" i="15"/>
  <c r="C25" i="15" s="1"/>
  <c r="A24" i="15"/>
  <c r="C29" i="16"/>
  <c r="B29" i="16" s="1"/>
  <c r="C24" i="13"/>
  <c r="B23" i="13"/>
  <c r="M21" i="1"/>
  <c r="O21" i="1" s="1"/>
  <c r="C21" i="12"/>
  <c r="B20" i="12"/>
  <c r="P19" i="1"/>
  <c r="L19" i="1"/>
  <c r="N20" i="1"/>
  <c r="T18" i="1" l="1"/>
  <c r="Q19" i="1"/>
  <c r="S19" i="1" s="1"/>
  <c r="R19" i="1" a="1"/>
  <c r="R19" i="1" s="1"/>
  <c r="Q26" i="15"/>
  <c r="C25" i="13"/>
  <c r="B24" i="13"/>
  <c r="C30" i="16"/>
  <c r="B30" i="16" s="1"/>
  <c r="B21" i="12"/>
  <c r="M22" i="1"/>
  <c r="O22" i="1" s="1"/>
  <c r="C22" i="12"/>
  <c r="B26" i="15"/>
  <c r="C26" i="15"/>
  <c r="A25" i="15"/>
  <c r="L20" i="1"/>
  <c r="P20" i="1"/>
  <c r="N21" i="1"/>
  <c r="T19" i="1" l="1"/>
  <c r="Q20" i="1"/>
  <c r="S20" i="1" s="1"/>
  <c r="R20" i="1" a="1"/>
  <c r="R20" i="1" s="1"/>
  <c r="Q27" i="15"/>
  <c r="C23" i="12"/>
  <c r="B22" i="12"/>
  <c r="M23" i="1"/>
  <c r="O23" i="1" s="1"/>
  <c r="C31" i="16"/>
  <c r="B31" i="16" s="1"/>
  <c r="C26" i="13"/>
  <c r="B25" i="13"/>
  <c r="B27" i="15"/>
  <c r="C27" i="15" s="1"/>
  <c r="A26" i="15"/>
  <c r="P21" i="1"/>
  <c r="L21" i="1"/>
  <c r="N22" i="1"/>
  <c r="Q21" i="1" l="1"/>
  <c r="S21" i="1" s="1"/>
  <c r="T20" i="1"/>
  <c r="R21" i="1" a="1"/>
  <c r="R21" i="1" s="1"/>
  <c r="Q28" i="15"/>
  <c r="P22" i="1"/>
  <c r="N23" i="1"/>
  <c r="L22" i="1"/>
  <c r="B26" i="13"/>
  <c r="C27" i="13"/>
  <c r="C32" i="16"/>
  <c r="B32" i="16" s="1"/>
  <c r="B28" i="15"/>
  <c r="C28" i="15"/>
  <c r="A27" i="15"/>
  <c r="B23" i="12"/>
  <c r="M24" i="1"/>
  <c r="O24" i="1" s="1"/>
  <c r="C24" i="12"/>
  <c r="Q22" i="1" l="1"/>
  <c r="S22" i="1" s="1"/>
  <c r="T21" i="1"/>
  <c r="R22" i="1" a="1"/>
  <c r="R22" i="1" s="1"/>
  <c r="Q29" i="15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C28" i="13"/>
  <c r="B27" i="13"/>
  <c r="C33" i="16"/>
  <c r="B33" i="16" s="1"/>
  <c r="A28" i="15"/>
  <c r="B29" i="15"/>
  <c r="C29" i="15" s="1"/>
  <c r="M25" i="1"/>
  <c r="O25" i="1" s="1"/>
  <c r="C25" i="12"/>
  <c r="B24" i="12"/>
  <c r="P23" i="1"/>
  <c r="L23" i="1"/>
  <c r="N24" i="1"/>
  <c r="Q23" i="1" l="1"/>
  <c r="S23" i="1" s="1"/>
  <c r="T22" i="1"/>
  <c r="R23" i="1" a="1"/>
  <c r="R23" i="1" s="1"/>
  <c r="T55" i="15"/>
  <c r="T54" i="15"/>
  <c r="B30" i="15"/>
  <c r="C30" i="15" s="1"/>
  <c r="A29" i="15"/>
  <c r="M26" i="1"/>
  <c r="O26" i="1" s="1"/>
  <c r="B25" i="12"/>
  <c r="C26" i="12"/>
  <c r="N25" i="1"/>
  <c r="L24" i="1"/>
  <c r="P24" i="1"/>
  <c r="C34" i="16"/>
  <c r="B34" i="16" s="1"/>
  <c r="C29" i="13"/>
  <c r="B28" i="13"/>
  <c r="T23" i="1" l="1"/>
  <c r="Q24" i="1"/>
  <c r="S24" i="1" s="1"/>
  <c r="R24" i="1" a="1"/>
  <c r="R24" i="1" s="1"/>
  <c r="P25" i="1"/>
  <c r="L25" i="1"/>
  <c r="N26" i="1"/>
  <c r="B29" i="13"/>
  <c r="C30" i="13"/>
  <c r="C35" i="16"/>
  <c r="B35" i="16" s="1"/>
  <c r="B31" i="15"/>
  <c r="C31" i="15"/>
  <c r="A30" i="15"/>
  <c r="B26" i="12"/>
  <c r="C27" i="12"/>
  <c r="M27" i="1"/>
  <c r="O27" i="1" s="1"/>
  <c r="Q25" i="1" l="1"/>
  <c r="S25" i="1" s="1"/>
  <c r="T24" i="1"/>
  <c r="R25" i="1" a="1"/>
  <c r="R25" i="1" s="1"/>
  <c r="N27" i="1"/>
  <c r="L26" i="1"/>
  <c r="P26" i="1"/>
  <c r="B30" i="13"/>
  <c r="C31" i="13"/>
  <c r="C36" i="16"/>
  <c r="B36" i="16" s="1"/>
  <c r="B32" i="15"/>
  <c r="A31" i="15"/>
  <c r="C32" i="15"/>
  <c r="M28" i="1"/>
  <c r="O28" i="1" s="1"/>
  <c r="C28" i="12"/>
  <c r="B27" i="12"/>
  <c r="Q26" i="1" l="1"/>
  <c r="S26" i="1" s="1"/>
  <c r="T25" i="1"/>
  <c r="R26" i="1" a="1"/>
  <c r="R26" i="1" s="1"/>
  <c r="B31" i="13"/>
  <c r="C32" i="13"/>
  <c r="C37" i="16"/>
  <c r="B37" i="16" s="1"/>
  <c r="B33" i="15"/>
  <c r="C33" i="15" s="1"/>
  <c r="A32" i="15"/>
  <c r="M29" i="1"/>
  <c r="O29" i="1" s="1"/>
  <c r="B28" i="12"/>
  <c r="C29" i="12"/>
  <c r="P27" i="1"/>
  <c r="L27" i="1"/>
  <c r="N28" i="1"/>
  <c r="Q27" i="1" l="1"/>
  <c r="S27" i="1" s="1"/>
  <c r="T26" i="1"/>
  <c r="R27" i="1" a="1"/>
  <c r="R27" i="1" s="1"/>
  <c r="B34" i="15"/>
  <c r="C34" i="15" s="1"/>
  <c r="A33" i="15"/>
  <c r="N29" i="1"/>
  <c r="L28" i="1"/>
  <c r="P28" i="1"/>
  <c r="B32" i="13"/>
  <c r="C38" i="16"/>
  <c r="B38" i="16" s="1"/>
  <c r="C33" i="13"/>
  <c r="C30" i="12"/>
  <c r="M30" i="1"/>
  <c r="O30" i="1" s="1"/>
  <c r="B29" i="12"/>
  <c r="T27" i="1" l="1"/>
  <c r="Q28" i="1"/>
  <c r="S28" i="1" s="1"/>
  <c r="R28" i="1" a="1"/>
  <c r="R28" i="1" s="1"/>
  <c r="P29" i="1"/>
  <c r="L29" i="1"/>
  <c r="N30" i="1"/>
  <c r="C34" i="13"/>
  <c r="B33" i="13"/>
  <c r="C39" i="16"/>
  <c r="B39" i="16" s="1"/>
  <c r="M31" i="1"/>
  <c r="O31" i="1" s="1"/>
  <c r="C31" i="12"/>
  <c r="B30" i="12"/>
  <c r="A34" i="15"/>
  <c r="B35" i="15"/>
  <c r="C35" i="15" s="1"/>
  <c r="T28" i="1" l="1"/>
  <c r="Q29" i="1"/>
  <c r="S29" i="1" s="1"/>
  <c r="R29" i="1" a="1"/>
  <c r="R29" i="1" s="1"/>
  <c r="A35" i="15"/>
  <c r="B36" i="15"/>
  <c r="C36" i="15" s="1"/>
  <c r="C35" i="13"/>
  <c r="C40" i="16"/>
  <c r="B40" i="16" s="1"/>
  <c r="B34" i="13"/>
  <c r="C32" i="12"/>
  <c r="M32" i="1"/>
  <c r="O32" i="1" s="1"/>
  <c r="B31" i="12"/>
  <c r="N31" i="1"/>
  <c r="P30" i="1"/>
  <c r="L30" i="1"/>
  <c r="Q30" i="1" l="1"/>
  <c r="S30" i="1" s="1"/>
  <c r="T29" i="1"/>
  <c r="R30" i="1" a="1"/>
  <c r="R30" i="1" s="1"/>
  <c r="B35" i="13"/>
  <c r="C41" i="16"/>
  <c r="B41" i="16" s="1"/>
  <c r="C36" i="13"/>
  <c r="B32" i="12"/>
  <c r="C33" i="12"/>
  <c r="M33" i="1"/>
  <c r="O33" i="1" s="1"/>
  <c r="A36" i="15"/>
  <c r="B37" i="15"/>
  <c r="C37" i="15" s="1"/>
  <c r="P31" i="1"/>
  <c r="L31" i="1"/>
  <c r="N32" i="1"/>
  <c r="T30" i="1" l="1"/>
  <c r="Q31" i="1"/>
  <c r="S31" i="1" s="1"/>
  <c r="R31" i="1" a="1"/>
  <c r="R31" i="1" s="1"/>
  <c r="B38" i="15"/>
  <c r="C38" i="15" s="1"/>
  <c r="A37" i="15"/>
  <c r="N33" i="1"/>
  <c r="P32" i="1"/>
  <c r="L32" i="1"/>
  <c r="C37" i="13"/>
  <c r="B36" i="13"/>
  <c r="C42" i="16"/>
  <c r="B42" i="16" s="1"/>
  <c r="M34" i="1"/>
  <c r="O34" i="1" s="1"/>
  <c r="B33" i="12"/>
  <c r="C34" i="12"/>
  <c r="T31" i="1" l="1"/>
  <c r="Q32" i="1"/>
  <c r="S32" i="1" s="1"/>
  <c r="R32" i="1" a="1"/>
  <c r="R32" i="1" s="1"/>
  <c r="N34" i="1"/>
  <c r="P33" i="1"/>
  <c r="L33" i="1"/>
  <c r="A38" i="15"/>
  <c r="B39" i="15"/>
  <c r="C39" i="15" s="1"/>
  <c r="B34" i="12"/>
  <c r="M35" i="1"/>
  <c r="O35" i="1" s="1"/>
  <c r="C35" i="12"/>
  <c r="C43" i="16"/>
  <c r="B43" i="16" s="1"/>
  <c r="C38" i="13"/>
  <c r="B37" i="13"/>
  <c r="T32" i="1" l="1"/>
  <c r="Q33" i="1"/>
  <c r="S33" i="1" s="1"/>
  <c r="R33" i="1" a="1"/>
  <c r="R33" i="1" s="1"/>
  <c r="N35" i="1"/>
  <c r="P34" i="1"/>
  <c r="L34" i="1"/>
  <c r="M36" i="1"/>
  <c r="O36" i="1" s="1"/>
  <c r="B35" i="12"/>
  <c r="C36" i="12"/>
  <c r="C39" i="13"/>
  <c r="C44" i="16"/>
  <c r="B44" i="16" s="1"/>
  <c r="B38" i="13"/>
  <c r="A39" i="15"/>
  <c r="B40" i="15"/>
  <c r="C40" i="15" s="1"/>
  <c r="T33" i="1" l="1"/>
  <c r="Q34" i="1"/>
  <c r="S34" i="1" s="1"/>
  <c r="R34" i="1" a="1"/>
  <c r="R34" i="1" s="1"/>
  <c r="B36" i="12"/>
  <c r="C37" i="12"/>
  <c r="M37" i="1"/>
  <c r="O37" i="1" s="1"/>
  <c r="L35" i="1"/>
  <c r="N36" i="1"/>
  <c r="P35" i="1"/>
  <c r="B41" i="15"/>
  <c r="C41" i="15"/>
  <c r="A40" i="15"/>
  <c r="C40" i="13"/>
  <c r="C45" i="16"/>
  <c r="B45" i="16" s="1"/>
  <c r="B39" i="13"/>
  <c r="T34" i="1" l="1"/>
  <c r="Q35" i="1"/>
  <c r="S35" i="1" s="1"/>
  <c r="R35" i="1" a="1"/>
  <c r="R35" i="1" s="1"/>
  <c r="C46" i="16"/>
  <c r="B46" i="16" s="1"/>
  <c r="C41" i="13"/>
  <c r="B40" i="13"/>
  <c r="M38" i="1"/>
  <c r="O38" i="1" s="1"/>
  <c r="B37" i="12"/>
  <c r="C38" i="12"/>
  <c r="L36" i="1"/>
  <c r="P36" i="1"/>
  <c r="N37" i="1"/>
  <c r="A41" i="15"/>
  <c r="B42" i="15"/>
  <c r="C42" i="15" s="1"/>
  <c r="T35" i="1" l="1"/>
  <c r="Q36" i="1"/>
  <c r="S36" i="1" s="1"/>
  <c r="R36" i="1" a="1"/>
  <c r="R36" i="1" s="1"/>
  <c r="A42" i="15"/>
  <c r="B43" i="15"/>
  <c r="C43" i="15" s="1"/>
  <c r="B41" i="13"/>
  <c r="C42" i="13"/>
  <c r="C47" i="16"/>
  <c r="B47" i="16" s="1"/>
  <c r="L37" i="1"/>
  <c r="N38" i="1"/>
  <c r="P37" i="1"/>
  <c r="B38" i="12"/>
  <c r="C39" i="12"/>
  <c r="M39" i="1"/>
  <c r="O39" i="1" s="1"/>
  <c r="Q37" i="1" l="1"/>
  <c r="S37" i="1" s="1"/>
  <c r="T36" i="1"/>
  <c r="R37" i="1" a="1"/>
  <c r="R37" i="1" s="1"/>
  <c r="M40" i="1"/>
  <c r="O40" i="1" s="1"/>
  <c r="B39" i="12"/>
  <c r="C40" i="12"/>
  <c r="N39" i="1"/>
  <c r="P38" i="1"/>
  <c r="L38" i="1"/>
  <c r="A43" i="15"/>
  <c r="B44" i="15"/>
  <c r="C44" i="15" s="1"/>
  <c r="C48" i="16"/>
  <c r="B48" i="16" s="1"/>
  <c r="C43" i="13"/>
  <c r="B42" i="13"/>
  <c r="Q38" i="1" l="1"/>
  <c r="S38" i="1" s="1"/>
  <c r="T37" i="1"/>
  <c r="R38" i="1" a="1"/>
  <c r="R38" i="1" s="1"/>
  <c r="P39" i="1"/>
  <c r="N40" i="1"/>
  <c r="L39" i="1"/>
  <c r="B40" i="12"/>
  <c r="M41" i="1"/>
  <c r="O41" i="1" s="1"/>
  <c r="C41" i="12"/>
  <c r="A44" i="15"/>
  <c r="B45" i="15"/>
  <c r="C45" i="15" s="1"/>
  <c r="B43" i="13"/>
  <c r="C49" i="16"/>
  <c r="B49" i="16" s="1"/>
  <c r="C44" i="13"/>
  <c r="Q39" i="1" l="1"/>
  <c r="S39" i="1" s="1"/>
  <c r="T38" i="1"/>
  <c r="R39" i="1" a="1"/>
  <c r="R39" i="1" s="1"/>
  <c r="B46" i="15"/>
  <c r="C46" i="15" s="1"/>
  <c r="A45" i="15"/>
  <c r="B41" i="12"/>
  <c r="C42" i="12"/>
  <c r="M42" i="1"/>
  <c r="O42" i="1" s="1"/>
  <c r="C45" i="13"/>
  <c r="C50" i="16"/>
  <c r="B50" i="16" s="1"/>
  <c r="B44" i="13"/>
  <c r="N41" i="1"/>
  <c r="P40" i="1"/>
  <c r="L40" i="1"/>
  <c r="Q40" i="1" l="1"/>
  <c r="S40" i="1" s="1"/>
  <c r="T39" i="1"/>
  <c r="R40" i="1" a="1"/>
  <c r="R40" i="1" s="1"/>
  <c r="A46" i="15"/>
  <c r="B47" i="15"/>
  <c r="C47" i="15" s="1"/>
  <c r="C43" i="12"/>
  <c r="B42" i="12"/>
  <c r="M43" i="1"/>
  <c r="O43" i="1" s="1"/>
  <c r="N42" i="1"/>
  <c r="L41" i="1"/>
  <c r="P41" i="1"/>
  <c r="C46" i="13"/>
  <c r="C51" i="16"/>
  <c r="B51" i="16" s="1"/>
  <c r="B45" i="13"/>
  <c r="Q41" i="1" l="1"/>
  <c r="S41" i="1" s="1"/>
  <c r="T40" i="1"/>
  <c r="R41" i="1" a="1"/>
  <c r="R41" i="1" s="1"/>
  <c r="A47" i="15"/>
  <c r="B48" i="15"/>
  <c r="C48" i="15" s="1"/>
  <c r="M44" i="1"/>
  <c r="O44" i="1" s="1"/>
  <c r="B43" i="12"/>
  <c r="C44" i="12"/>
  <c r="C47" i="13"/>
  <c r="B46" i="13"/>
  <c r="C52" i="16"/>
  <c r="B52" i="16" s="1"/>
  <c r="N43" i="1"/>
  <c r="P42" i="1"/>
  <c r="L42" i="1"/>
  <c r="Q42" i="1" l="1"/>
  <c r="S42" i="1" s="1"/>
  <c r="T41" i="1"/>
  <c r="R42" i="1" a="1"/>
  <c r="R42" i="1" s="1"/>
  <c r="B44" i="12"/>
  <c r="M45" i="1"/>
  <c r="O45" i="1" s="1"/>
  <c r="C45" i="12"/>
  <c r="B49" i="15"/>
  <c r="C49" i="15" s="1"/>
  <c r="A48" i="15"/>
  <c r="N44" i="1"/>
  <c r="P43" i="1"/>
  <c r="L43" i="1"/>
  <c r="B47" i="13"/>
  <c r="C48" i="13"/>
  <c r="C53" i="16"/>
  <c r="B53" i="16" s="1"/>
  <c r="Q43" i="1" l="1"/>
  <c r="S43" i="1" s="1"/>
  <c r="T42" i="1"/>
  <c r="R43" i="1" a="1"/>
  <c r="R43" i="1" s="1"/>
  <c r="P44" i="1"/>
  <c r="L44" i="1"/>
  <c r="N45" i="1"/>
  <c r="C54" i="16"/>
  <c r="B54" i="16" s="1"/>
  <c r="C49" i="13"/>
  <c r="B48" i="13"/>
  <c r="M46" i="1"/>
  <c r="O46" i="1" s="1"/>
  <c r="B45" i="12"/>
  <c r="C46" i="12"/>
  <c r="A49" i="15"/>
  <c r="B50" i="15"/>
  <c r="C50" i="15" s="1"/>
  <c r="T43" i="1" l="1"/>
  <c r="Q44" i="1"/>
  <c r="S44" i="1" s="1"/>
  <c r="R44" i="1" a="1"/>
  <c r="R44" i="1" s="1"/>
  <c r="C55" i="16"/>
  <c r="B55" i="16" s="1"/>
  <c r="B49" i="13"/>
  <c r="C50" i="13"/>
  <c r="N46" i="1"/>
  <c r="L45" i="1"/>
  <c r="P45" i="1"/>
  <c r="A50" i="15"/>
  <c r="B51" i="15"/>
  <c r="C51" i="15" s="1"/>
  <c r="B46" i="12"/>
  <c r="M47" i="1"/>
  <c r="O47" i="1" s="1"/>
  <c r="C47" i="12"/>
  <c r="Q45" i="1" l="1"/>
  <c r="S45" i="1" s="1"/>
  <c r="T44" i="1"/>
  <c r="R45" i="1" a="1"/>
  <c r="R45" i="1" s="1"/>
  <c r="A51" i="15"/>
  <c r="B52" i="15"/>
  <c r="C52" i="15" s="1"/>
  <c r="N47" i="1"/>
  <c r="L46" i="1"/>
  <c r="P46" i="1"/>
  <c r="B47" i="12"/>
  <c r="M48" i="1"/>
  <c r="O48" i="1" s="1"/>
  <c r="C48" i="12"/>
  <c r="C56" i="16"/>
  <c r="B56" i="16" s="1"/>
  <c r="C51" i="13"/>
  <c r="B50" i="13"/>
  <c r="T45" i="1" l="1"/>
  <c r="Q46" i="1"/>
  <c r="S46" i="1" s="1"/>
  <c r="R46" i="1" a="1"/>
  <c r="R46" i="1" s="1"/>
  <c r="L47" i="1"/>
  <c r="P47" i="1"/>
  <c r="N48" i="1"/>
  <c r="B53" i="15"/>
  <c r="C53" i="15" s="1"/>
  <c r="A52" i="15"/>
  <c r="B51" i="13"/>
  <c r="C52" i="13"/>
  <c r="C57" i="16"/>
  <c r="B57" i="16" s="1"/>
  <c r="B48" i="12"/>
  <c r="M49" i="1"/>
  <c r="O49" i="1" s="1"/>
  <c r="C49" i="12"/>
  <c r="Q47" i="1" l="1"/>
  <c r="S47" i="1" s="1"/>
  <c r="T46" i="1"/>
  <c r="R47" i="1" a="1"/>
  <c r="R47" i="1" s="1"/>
  <c r="A53" i="15"/>
  <c r="B54" i="15"/>
  <c r="C54" i="15" s="1"/>
  <c r="M50" i="1"/>
  <c r="O50" i="1" s="1"/>
  <c r="C50" i="12"/>
  <c r="B49" i="12"/>
  <c r="N49" i="1"/>
  <c r="L48" i="1"/>
  <c r="P48" i="1"/>
  <c r="C53" i="13"/>
  <c r="C58" i="16"/>
  <c r="B58" i="16" s="1"/>
  <c r="B52" i="13"/>
  <c r="T47" i="1" l="1"/>
  <c r="Q48" i="1"/>
  <c r="S48" i="1" s="1"/>
  <c r="R48" i="1" a="1"/>
  <c r="R48" i="1" s="1"/>
  <c r="B55" i="15"/>
  <c r="C55" i="15"/>
  <c r="A54" i="15"/>
  <c r="L49" i="1"/>
  <c r="N50" i="1"/>
  <c r="P49" i="1"/>
  <c r="B53" i="13"/>
  <c r="C59" i="16"/>
  <c r="B59" i="16" s="1"/>
  <c r="C54" i="13"/>
  <c r="M51" i="1"/>
  <c r="O51" i="1" s="1"/>
  <c r="C51" i="12"/>
  <c r="B50" i="12"/>
  <c r="Q49" i="1" l="1"/>
  <c r="S49" i="1" s="1"/>
  <c r="T48" i="1"/>
  <c r="R49" i="1" a="1"/>
  <c r="R49" i="1" s="1"/>
  <c r="L50" i="1"/>
  <c r="P50" i="1"/>
  <c r="N51" i="1"/>
  <c r="M52" i="1"/>
  <c r="O52" i="1" s="1"/>
  <c r="B51" i="12"/>
  <c r="C52" i="12"/>
  <c r="B56" i="15"/>
  <c r="C56" i="15" s="1"/>
  <c r="A55" i="15"/>
  <c r="C55" i="13"/>
  <c r="B54" i="13"/>
  <c r="C60" i="16"/>
  <c r="B60" i="16" s="1"/>
  <c r="Q50" i="1" l="1"/>
  <c r="S50" i="1" s="1"/>
  <c r="T49" i="1"/>
  <c r="R50" i="1" a="1"/>
  <c r="R50" i="1" s="1"/>
  <c r="B52" i="12"/>
  <c r="M53" i="1"/>
  <c r="O53" i="1" s="1"/>
  <c r="C53" i="12"/>
  <c r="P51" i="1"/>
  <c r="N52" i="1"/>
  <c r="L51" i="1"/>
  <c r="B55" i="13"/>
  <c r="C61" i="16"/>
  <c r="B61" i="16" s="1"/>
  <c r="C56" i="13"/>
  <c r="A56" i="15"/>
  <c r="B57" i="15"/>
  <c r="C57" i="15" s="1"/>
  <c r="T50" i="1" l="1"/>
  <c r="Q51" i="1"/>
  <c r="S51" i="1" s="1"/>
  <c r="R51" i="1" a="1"/>
  <c r="R51" i="1" s="1"/>
  <c r="B58" i="15"/>
  <c r="A57" i="15"/>
  <c r="C58" i="15"/>
  <c r="M54" i="1"/>
  <c r="O54" i="1" s="1"/>
  <c r="B53" i="12"/>
  <c r="C54" i="12"/>
  <c r="C57" i="13"/>
  <c r="B56" i="13"/>
  <c r="C62" i="16"/>
  <c r="B62" i="16" s="1"/>
  <c r="L52" i="1"/>
  <c r="P52" i="1"/>
  <c r="N53" i="1"/>
  <c r="Q52" i="1" l="1"/>
  <c r="S52" i="1" s="1"/>
  <c r="T51" i="1"/>
  <c r="R52" i="1" a="1"/>
  <c r="R52" i="1" s="1"/>
  <c r="B54" i="12"/>
  <c r="C55" i="12"/>
  <c r="M55" i="1"/>
  <c r="O55" i="1" s="1"/>
  <c r="N54" i="1"/>
  <c r="L53" i="1"/>
  <c r="P53" i="1"/>
  <c r="A58" i="15"/>
  <c r="B59" i="15"/>
  <c r="C59" i="15" s="1"/>
  <c r="C63" i="16"/>
  <c r="B63" i="16" s="1"/>
  <c r="B57" i="13"/>
  <c r="C58" i="13"/>
  <c r="T52" i="1" l="1"/>
  <c r="Q53" i="1"/>
  <c r="S53" i="1" s="1"/>
  <c r="R53" i="1" a="1"/>
  <c r="R53" i="1" s="1"/>
  <c r="B60" i="15"/>
  <c r="C60" i="15" s="1"/>
  <c r="A59" i="15"/>
  <c r="P54" i="1"/>
  <c r="L54" i="1"/>
  <c r="N55" i="1"/>
  <c r="M56" i="1"/>
  <c r="O56" i="1" s="1"/>
  <c r="B55" i="12"/>
  <c r="C56" i="12"/>
  <c r="B58" i="13"/>
  <c r="C64" i="16"/>
  <c r="B64" i="16" s="1"/>
  <c r="C59" i="13"/>
  <c r="Q54" i="1" l="1"/>
  <c r="S54" i="1" s="1"/>
  <c r="T53" i="1"/>
  <c r="R54" i="1" a="1"/>
  <c r="R54" i="1" s="1"/>
  <c r="P55" i="1"/>
  <c r="L55" i="1"/>
  <c r="N56" i="1"/>
  <c r="C60" i="13"/>
  <c r="B59" i="13"/>
  <c r="C65" i="16"/>
  <c r="B65" i="16" s="1"/>
  <c r="B56" i="12"/>
  <c r="M57" i="1"/>
  <c r="O57" i="1" s="1"/>
  <c r="C57" i="12"/>
  <c r="B61" i="15"/>
  <c r="C61" i="15" s="1"/>
  <c r="A60" i="15"/>
  <c r="Q55" i="1" l="1"/>
  <c r="S55" i="1" s="1"/>
  <c r="T54" i="1"/>
  <c r="R55" i="1" a="1"/>
  <c r="R55" i="1" s="1"/>
  <c r="B62" i="15"/>
  <c r="C62" i="15" s="1"/>
  <c r="A61" i="15"/>
  <c r="C61" i="13"/>
  <c r="B60" i="13"/>
  <c r="C66" i="16"/>
  <c r="B66" i="16" s="1"/>
  <c r="M58" i="1"/>
  <c r="O58" i="1" s="1"/>
  <c r="C58" i="12"/>
  <c r="B57" i="12"/>
  <c r="P56" i="1"/>
  <c r="N57" i="1"/>
  <c r="L56" i="1"/>
  <c r="T55" i="1" l="1"/>
  <c r="Q56" i="1"/>
  <c r="S56" i="1" s="1"/>
  <c r="R56" i="1" a="1"/>
  <c r="R56" i="1" s="1"/>
  <c r="C62" i="13"/>
  <c r="C67" i="16"/>
  <c r="B67" i="16" s="1"/>
  <c r="B61" i="13"/>
  <c r="C59" i="12"/>
  <c r="B58" i="12"/>
  <c r="M59" i="1"/>
  <c r="O59" i="1" s="1"/>
  <c r="P57" i="1"/>
  <c r="N58" i="1"/>
  <c r="L57" i="1"/>
  <c r="A62" i="15"/>
  <c r="B63" i="15"/>
  <c r="C63" i="15" s="1"/>
  <c r="Q57" i="1" l="1"/>
  <c r="S57" i="1" s="1"/>
  <c r="T56" i="1"/>
  <c r="R57" i="1" a="1"/>
  <c r="R57" i="1" s="1"/>
  <c r="A63" i="15"/>
  <c r="B64" i="15"/>
  <c r="C64" i="15"/>
  <c r="C60" i="12"/>
  <c r="M60" i="1"/>
  <c r="O60" i="1" s="1"/>
  <c r="B59" i="12"/>
  <c r="L58" i="1"/>
  <c r="P58" i="1"/>
  <c r="N59" i="1"/>
  <c r="C63" i="13"/>
  <c r="C68" i="16"/>
  <c r="B68" i="16" s="1"/>
  <c r="B62" i="13"/>
  <c r="Q58" i="1" l="1"/>
  <c r="S58" i="1" s="1"/>
  <c r="T57" i="1"/>
  <c r="R58" i="1" a="1"/>
  <c r="R58" i="1" s="1"/>
  <c r="C64" i="13"/>
  <c r="B63" i="13"/>
  <c r="C69" i="16"/>
  <c r="B69" i="16" s="1"/>
  <c r="B65" i="15"/>
  <c r="C65" i="15" s="1"/>
  <c r="A64" i="15"/>
  <c r="M61" i="1"/>
  <c r="O61" i="1" s="1"/>
  <c r="C61" i="12"/>
  <c r="B60" i="12"/>
  <c r="P59" i="1"/>
  <c r="N60" i="1"/>
  <c r="L59" i="1"/>
  <c r="T58" i="1" l="1"/>
  <c r="Q59" i="1"/>
  <c r="S59" i="1" s="1"/>
  <c r="R59" i="1" a="1"/>
  <c r="R59" i="1" s="1"/>
  <c r="A65" i="15"/>
  <c r="B66" i="15"/>
  <c r="C66" i="15" s="1"/>
  <c r="M62" i="1"/>
  <c r="O62" i="1" s="1"/>
  <c r="B61" i="12"/>
  <c r="C62" i="12"/>
  <c r="P60" i="1"/>
  <c r="L60" i="1"/>
  <c r="N61" i="1"/>
  <c r="B64" i="13"/>
  <c r="C65" i="13"/>
  <c r="C70" i="16"/>
  <c r="B70" i="16" s="1"/>
  <c r="T59" i="1" l="1"/>
  <c r="Q60" i="1"/>
  <c r="S60" i="1" s="1"/>
  <c r="R60" i="1" a="1"/>
  <c r="R60" i="1" s="1"/>
  <c r="B67" i="15"/>
  <c r="C67" i="15" s="1"/>
  <c r="A66" i="15"/>
  <c r="B62" i="12"/>
  <c r="M63" i="1"/>
  <c r="O63" i="1" s="1"/>
  <c r="C63" i="12"/>
  <c r="C71" i="16"/>
  <c r="B71" i="16" s="1"/>
  <c r="B65" i="13"/>
  <c r="C66" i="13"/>
  <c r="P61" i="1"/>
  <c r="N62" i="1"/>
  <c r="L61" i="1"/>
  <c r="Q61" i="1" l="1"/>
  <c r="S61" i="1" s="1"/>
  <c r="T60" i="1"/>
  <c r="R61" i="1" a="1"/>
  <c r="R61" i="1" s="1"/>
  <c r="B63" i="12"/>
  <c r="M64" i="1"/>
  <c r="O64" i="1" s="1"/>
  <c r="C64" i="12"/>
  <c r="P62" i="1"/>
  <c r="N63" i="1"/>
  <c r="L62" i="1"/>
  <c r="B66" i="13"/>
  <c r="C67" i="13"/>
  <c r="C72" i="16"/>
  <c r="B72" i="16" s="1"/>
  <c r="A67" i="15"/>
  <c r="B68" i="15"/>
  <c r="C68" i="15" s="1"/>
  <c r="T61" i="1" l="1"/>
  <c r="Q62" i="1"/>
  <c r="S62" i="1" s="1"/>
  <c r="R62" i="1" a="1"/>
  <c r="R62" i="1" s="1"/>
  <c r="B69" i="15"/>
  <c r="C69" i="15"/>
  <c r="A68" i="15"/>
  <c r="P63" i="1"/>
  <c r="L63" i="1"/>
  <c r="N64" i="1"/>
  <c r="B64" i="12"/>
  <c r="M65" i="1"/>
  <c r="O65" i="1" s="1"/>
  <c r="C65" i="12"/>
  <c r="B67" i="13"/>
  <c r="C68" i="13"/>
  <c r="C73" i="16"/>
  <c r="B73" i="16" s="1"/>
  <c r="Q63" i="1" l="1"/>
  <c r="S63" i="1" s="1"/>
  <c r="T62" i="1"/>
  <c r="R63" i="1" a="1"/>
  <c r="R63" i="1" s="1"/>
  <c r="C69" i="13"/>
  <c r="C74" i="16"/>
  <c r="B74" i="16" s="1"/>
  <c r="B68" i="13"/>
  <c r="M66" i="1"/>
  <c r="O66" i="1" s="1"/>
  <c r="B65" i="12"/>
  <c r="C66" i="12"/>
  <c r="B70" i="15"/>
  <c r="C70" i="15" s="1"/>
  <c r="A69" i="15"/>
  <c r="P64" i="1"/>
  <c r="N65" i="1"/>
  <c r="L64" i="1"/>
  <c r="Q64" i="1" l="1"/>
  <c r="S64" i="1" s="1"/>
  <c r="T63" i="1"/>
  <c r="R64" i="1" a="1"/>
  <c r="R64" i="1" s="1"/>
  <c r="B66" i="12"/>
  <c r="C67" i="12"/>
  <c r="M67" i="1"/>
  <c r="O67" i="1" s="1"/>
  <c r="P65" i="1"/>
  <c r="L65" i="1"/>
  <c r="N66" i="1"/>
  <c r="B71" i="15"/>
  <c r="C71" i="15"/>
  <c r="A70" i="15"/>
  <c r="C70" i="13"/>
  <c r="B69" i="13"/>
  <c r="C75" i="16"/>
  <c r="B75" i="16" s="1"/>
  <c r="Q65" i="1" l="1"/>
  <c r="S65" i="1" s="1"/>
  <c r="T64" i="1"/>
  <c r="R65" i="1" a="1"/>
  <c r="R65" i="1" s="1"/>
  <c r="M68" i="1"/>
  <c r="O68" i="1" s="1"/>
  <c r="B67" i="12"/>
  <c r="C68" i="12"/>
  <c r="A71" i="15"/>
  <c r="B72" i="15"/>
  <c r="C72" i="15" s="1"/>
  <c r="C71" i="13"/>
  <c r="B70" i="13"/>
  <c r="C76" i="16"/>
  <c r="B76" i="16" s="1"/>
  <c r="N67" i="1"/>
  <c r="P66" i="1"/>
  <c r="L66" i="1"/>
  <c r="T65" i="1" l="1"/>
  <c r="Q66" i="1"/>
  <c r="S66" i="1" s="1"/>
  <c r="R66" i="1" a="1"/>
  <c r="R66" i="1" s="1"/>
  <c r="A72" i="15"/>
  <c r="B73" i="15"/>
  <c r="C73" i="15" s="1"/>
  <c r="B71" i="13"/>
  <c r="C77" i="16"/>
  <c r="B77" i="16" s="1"/>
  <c r="C72" i="13"/>
  <c r="B68" i="12"/>
  <c r="M69" i="1"/>
  <c r="O69" i="1" s="1"/>
  <c r="C69" i="12"/>
  <c r="L67" i="1"/>
  <c r="P67" i="1"/>
  <c r="N68" i="1"/>
  <c r="T66" i="1" l="1"/>
  <c r="Q67" i="1"/>
  <c r="S67" i="1" s="1"/>
  <c r="R67" i="1" a="1"/>
  <c r="R67" i="1" s="1"/>
  <c r="A73" i="15"/>
  <c r="B74" i="15"/>
  <c r="C74" i="15" s="1"/>
  <c r="N69" i="1"/>
  <c r="P68" i="1"/>
  <c r="L68" i="1"/>
  <c r="B72" i="13"/>
  <c r="C78" i="16"/>
  <c r="B78" i="16" s="1"/>
  <c r="C73" i="13"/>
  <c r="M70" i="1"/>
  <c r="O70" i="1" s="1"/>
  <c r="B69" i="12"/>
  <c r="C70" i="12"/>
  <c r="Q68" i="1" l="1"/>
  <c r="S68" i="1" s="1"/>
  <c r="T67" i="1"/>
  <c r="R68" i="1" a="1"/>
  <c r="R68" i="1" s="1"/>
  <c r="C74" i="13"/>
  <c r="C79" i="16"/>
  <c r="B79" i="16" s="1"/>
  <c r="B73" i="13"/>
  <c r="B70" i="12"/>
  <c r="M71" i="1"/>
  <c r="O71" i="1" s="1"/>
  <c r="C71" i="12"/>
  <c r="B75" i="15"/>
  <c r="C75" i="15" s="1"/>
  <c r="A74" i="15"/>
  <c r="L69" i="1"/>
  <c r="N70" i="1"/>
  <c r="P69" i="1"/>
  <c r="T68" i="1" l="1"/>
  <c r="Q69" i="1"/>
  <c r="S69" i="1" s="1"/>
  <c r="R69" i="1" a="1"/>
  <c r="R69" i="1" s="1"/>
  <c r="A75" i="15"/>
  <c r="B76" i="15"/>
  <c r="C76" i="15"/>
  <c r="M72" i="1"/>
  <c r="O72" i="1" s="1"/>
  <c r="C72" i="12"/>
  <c r="B71" i="12"/>
  <c r="P70" i="1"/>
  <c r="N71" i="1"/>
  <c r="L70" i="1"/>
  <c r="C75" i="13"/>
  <c r="B74" i="13"/>
  <c r="C80" i="16"/>
  <c r="B80" i="16" s="1"/>
  <c r="T69" i="1" l="1"/>
  <c r="Q70" i="1"/>
  <c r="S70" i="1" s="1"/>
  <c r="R70" i="1" a="1"/>
  <c r="R70" i="1" s="1"/>
  <c r="B72" i="12"/>
  <c r="C73" i="12"/>
  <c r="M73" i="1"/>
  <c r="O73" i="1" s="1"/>
  <c r="B77" i="15"/>
  <c r="C77" i="15"/>
  <c r="A76" i="15"/>
  <c r="P71" i="1"/>
  <c r="L71" i="1"/>
  <c r="N72" i="1"/>
  <c r="C76" i="13"/>
  <c r="B75" i="13"/>
  <c r="C81" i="16"/>
  <c r="B81" i="16" s="1"/>
  <c r="Q71" i="1" l="1"/>
  <c r="S71" i="1" s="1"/>
  <c r="T70" i="1"/>
  <c r="R71" i="1" a="1"/>
  <c r="R71" i="1" s="1"/>
  <c r="B78" i="15"/>
  <c r="C78" i="15" s="1"/>
  <c r="A77" i="15"/>
  <c r="C77" i="13"/>
  <c r="B76" i="13"/>
  <c r="C82" i="16"/>
  <c r="B82" i="16" s="1"/>
  <c r="C74" i="12"/>
  <c r="M74" i="1"/>
  <c r="O74" i="1" s="1"/>
  <c r="B73" i="12"/>
  <c r="P72" i="1"/>
  <c r="N73" i="1"/>
  <c r="L72" i="1"/>
  <c r="T71" i="1" l="1"/>
  <c r="Q72" i="1"/>
  <c r="S72" i="1" s="1"/>
  <c r="R72" i="1" a="1"/>
  <c r="R72" i="1" s="1"/>
  <c r="P73" i="1"/>
  <c r="L73" i="1"/>
  <c r="N74" i="1"/>
  <c r="C78" i="13"/>
  <c r="B77" i="13"/>
  <c r="C83" i="16"/>
  <c r="B83" i="16" s="1"/>
  <c r="B74" i="12"/>
  <c r="C75" i="12"/>
  <c r="M75" i="1"/>
  <c r="O75" i="1" s="1"/>
  <c r="A78" i="15"/>
  <c r="B79" i="15"/>
  <c r="C79" i="15" s="1"/>
  <c r="Q73" i="1" l="1"/>
  <c r="S73" i="1" s="1"/>
  <c r="T72" i="1"/>
  <c r="R73" i="1" a="1"/>
  <c r="R73" i="1" s="1"/>
  <c r="C76" i="12"/>
  <c r="M76" i="1"/>
  <c r="O76" i="1" s="1"/>
  <c r="B75" i="12"/>
  <c r="B78" i="13"/>
  <c r="C84" i="16"/>
  <c r="B84" i="16" s="1"/>
  <c r="C79" i="13"/>
  <c r="N75" i="1"/>
  <c r="P74" i="1"/>
  <c r="L74" i="1"/>
  <c r="B80" i="15"/>
  <c r="C80" i="15" s="1"/>
  <c r="A79" i="15"/>
  <c r="T73" i="1" l="1"/>
  <c r="Q74" i="1"/>
  <c r="S74" i="1" s="1"/>
  <c r="R74" i="1" a="1"/>
  <c r="R74" i="1" s="1"/>
  <c r="B79" i="13"/>
  <c r="C85" i="16"/>
  <c r="B85" i="16" s="1"/>
  <c r="C80" i="13"/>
  <c r="M77" i="1"/>
  <c r="O77" i="1" s="1"/>
  <c r="C77" i="12"/>
  <c r="B76" i="12"/>
  <c r="B81" i="15"/>
  <c r="C81" i="15" s="1"/>
  <c r="A80" i="15"/>
  <c r="L75" i="1"/>
  <c r="N76" i="1"/>
  <c r="P75" i="1"/>
  <c r="Q75" i="1" l="1"/>
  <c r="S75" i="1" s="1"/>
  <c r="T74" i="1"/>
  <c r="R75" i="1" a="1"/>
  <c r="R75" i="1" s="1"/>
  <c r="A81" i="15"/>
  <c r="B82" i="15"/>
  <c r="C82" i="15" s="1"/>
  <c r="L76" i="1"/>
  <c r="N77" i="1"/>
  <c r="P76" i="1"/>
  <c r="C78" i="12"/>
  <c r="M78" i="1"/>
  <c r="O78" i="1" s="1"/>
  <c r="B77" i="12"/>
  <c r="C81" i="13"/>
  <c r="C86" i="16"/>
  <c r="B86" i="16" s="1"/>
  <c r="B80" i="13"/>
  <c r="T75" i="1" l="1"/>
  <c r="Q76" i="1"/>
  <c r="S76" i="1" s="1"/>
  <c r="R76" i="1" a="1"/>
  <c r="R76" i="1" s="1"/>
  <c r="A82" i="15"/>
  <c r="B83" i="15"/>
  <c r="C83" i="15" s="1"/>
  <c r="P77" i="1"/>
  <c r="L77" i="1"/>
  <c r="N78" i="1"/>
  <c r="C79" i="12"/>
  <c r="B78" i="12"/>
  <c r="M79" i="1"/>
  <c r="O79" i="1" s="1"/>
  <c r="C82" i="13"/>
  <c r="B81" i="13"/>
  <c r="C87" i="16"/>
  <c r="B87" i="16" s="1"/>
  <c r="T76" i="1" l="1"/>
  <c r="Q77" i="1"/>
  <c r="S77" i="1" s="1"/>
  <c r="R77" i="1" a="1"/>
  <c r="R77" i="1" s="1"/>
  <c r="B82" i="13"/>
  <c r="C88" i="16"/>
  <c r="B88" i="16" s="1"/>
  <c r="C83" i="13"/>
  <c r="C80" i="12"/>
  <c r="M80" i="1"/>
  <c r="O80" i="1" s="1"/>
  <c r="B79" i="12"/>
  <c r="L78" i="1"/>
  <c r="P78" i="1"/>
  <c r="N79" i="1"/>
  <c r="A83" i="15"/>
  <c r="B84" i="15"/>
  <c r="C84" i="15" s="1"/>
  <c r="T77" i="1" l="1"/>
  <c r="Q78" i="1"/>
  <c r="S78" i="1" s="1"/>
  <c r="R78" i="1" a="1"/>
  <c r="R78" i="1" s="1"/>
  <c r="A84" i="15"/>
  <c r="B85" i="15"/>
  <c r="C85" i="15" s="1"/>
  <c r="B80" i="12"/>
  <c r="C81" i="12"/>
  <c r="M81" i="1"/>
  <c r="O81" i="1" s="1"/>
  <c r="C84" i="13"/>
  <c r="C89" i="16"/>
  <c r="B89" i="16" s="1"/>
  <c r="B83" i="13"/>
  <c r="P79" i="1"/>
  <c r="L79" i="1"/>
  <c r="N80" i="1"/>
  <c r="Q79" i="1" l="1"/>
  <c r="S79" i="1" s="1"/>
  <c r="T78" i="1"/>
  <c r="R79" i="1" a="1"/>
  <c r="R79" i="1" s="1"/>
  <c r="M82" i="1"/>
  <c r="O82" i="1" s="1"/>
  <c r="C82" i="12"/>
  <c r="B81" i="12"/>
  <c r="B86" i="15"/>
  <c r="C86" i="15" s="1"/>
  <c r="A85" i="15"/>
  <c r="P80" i="1"/>
  <c r="L80" i="1"/>
  <c r="N81" i="1"/>
  <c r="B84" i="13"/>
  <c r="C85" i="13"/>
  <c r="C90" i="16"/>
  <c r="B90" i="16" s="1"/>
  <c r="T79" i="1" l="1"/>
  <c r="Q80" i="1"/>
  <c r="S80" i="1" s="1"/>
  <c r="R80" i="1" a="1"/>
  <c r="R80" i="1" s="1"/>
  <c r="C86" i="13"/>
  <c r="B85" i="13"/>
  <c r="C91" i="16"/>
  <c r="B91" i="16" s="1"/>
  <c r="M83" i="1"/>
  <c r="O83" i="1" s="1"/>
  <c r="B82" i="12"/>
  <c r="C83" i="12"/>
  <c r="A86" i="15"/>
  <c r="B87" i="15"/>
  <c r="C87" i="15" s="1"/>
  <c r="P81" i="1"/>
  <c r="N82" i="1"/>
  <c r="L81" i="1"/>
  <c r="Q81" i="1" l="1"/>
  <c r="S81" i="1" s="1"/>
  <c r="T80" i="1"/>
  <c r="R81" i="1" a="1"/>
  <c r="R81" i="1" s="1"/>
  <c r="A87" i="15"/>
  <c r="B88" i="15"/>
  <c r="C88" i="15" s="1"/>
  <c r="B83" i="12"/>
  <c r="M84" i="1"/>
  <c r="O84" i="1" s="1"/>
  <c r="C84" i="12"/>
  <c r="P82" i="1"/>
  <c r="N83" i="1"/>
  <c r="L82" i="1"/>
  <c r="B86" i="13"/>
  <c r="C87" i="13"/>
  <c r="C92" i="16"/>
  <c r="B92" i="16" s="1"/>
  <c r="Q82" i="1" l="1"/>
  <c r="S82" i="1" s="1"/>
  <c r="T81" i="1"/>
  <c r="R82" i="1" a="1"/>
  <c r="R82" i="1" s="1"/>
  <c r="B89" i="15"/>
  <c r="C89" i="15"/>
  <c r="A88" i="15"/>
  <c r="C85" i="12"/>
  <c r="M85" i="1"/>
  <c r="O85" i="1" s="1"/>
  <c r="B84" i="12"/>
  <c r="P83" i="1"/>
  <c r="N84" i="1"/>
  <c r="L83" i="1"/>
  <c r="C88" i="13"/>
  <c r="C93" i="16"/>
  <c r="B93" i="16" s="1"/>
  <c r="B87" i="13"/>
  <c r="Q83" i="1" l="1"/>
  <c r="S83" i="1" s="1"/>
  <c r="T82" i="1"/>
  <c r="R83" i="1" a="1"/>
  <c r="R83" i="1" s="1"/>
  <c r="C86" i="12"/>
  <c r="M86" i="1"/>
  <c r="O86" i="1" s="1"/>
  <c r="B85" i="12"/>
  <c r="B88" i="13"/>
  <c r="C89" i="13"/>
  <c r="C94" i="16"/>
  <c r="B94" i="16" s="1"/>
  <c r="A89" i="15"/>
  <c r="B90" i="15"/>
  <c r="C90" i="15" s="1"/>
  <c r="L84" i="1"/>
  <c r="P84" i="1"/>
  <c r="N85" i="1"/>
  <c r="Q84" i="1" l="1"/>
  <c r="S84" i="1" s="1"/>
  <c r="T83" i="1"/>
  <c r="R84" i="1" a="1"/>
  <c r="R84" i="1" s="1"/>
  <c r="A90" i="15"/>
  <c r="B91" i="15"/>
  <c r="C91" i="15" s="1"/>
  <c r="P85" i="1"/>
  <c r="L85" i="1"/>
  <c r="N86" i="1"/>
  <c r="C95" i="16"/>
  <c r="B95" i="16" s="1"/>
  <c r="B89" i="13"/>
  <c r="C90" i="13"/>
  <c r="B86" i="12"/>
  <c r="C87" i="12"/>
  <c r="M87" i="1"/>
  <c r="O87" i="1" s="1"/>
  <c r="T84" i="1" l="1"/>
  <c r="Q85" i="1"/>
  <c r="S85" i="1" s="1"/>
  <c r="R85" i="1" a="1"/>
  <c r="R85" i="1" s="1"/>
  <c r="B92" i="15"/>
  <c r="C92" i="15"/>
  <c r="A91" i="15"/>
  <c r="N87" i="1"/>
  <c r="P86" i="1"/>
  <c r="L86" i="1"/>
  <c r="C88" i="12"/>
  <c r="B87" i="12"/>
  <c r="M88" i="1"/>
  <c r="O88" i="1" s="1"/>
  <c r="C91" i="13"/>
  <c r="B90" i="13"/>
  <c r="C96" i="16"/>
  <c r="B96" i="16" s="1"/>
  <c r="Q86" i="1" l="1"/>
  <c r="S86" i="1" s="1"/>
  <c r="T85" i="1"/>
  <c r="R86" i="1" a="1"/>
  <c r="R86" i="1" s="1"/>
  <c r="C92" i="13"/>
  <c r="C97" i="16"/>
  <c r="B97" i="16" s="1"/>
  <c r="B91" i="13"/>
  <c r="M89" i="1"/>
  <c r="O89" i="1" s="1"/>
  <c r="C89" i="12"/>
  <c r="B88" i="12"/>
  <c r="B93" i="15"/>
  <c r="C93" i="15" s="1"/>
  <c r="A92" i="15"/>
  <c r="P87" i="1"/>
  <c r="N88" i="1"/>
  <c r="L87" i="1"/>
  <c r="Q87" i="1" l="1"/>
  <c r="S87" i="1" s="1"/>
  <c r="T86" i="1"/>
  <c r="R87" i="1" a="1"/>
  <c r="R87" i="1" s="1"/>
  <c r="B92" i="13"/>
  <c r="C93" i="13"/>
  <c r="C98" i="16"/>
  <c r="B98" i="16" s="1"/>
  <c r="P88" i="1"/>
  <c r="L88" i="1"/>
  <c r="N89" i="1"/>
  <c r="C94" i="15"/>
  <c r="B94" i="15"/>
  <c r="A93" i="15"/>
  <c r="C90" i="12"/>
  <c r="M90" i="1"/>
  <c r="O90" i="1" s="1"/>
  <c r="B89" i="12"/>
  <c r="Q88" i="1" l="1"/>
  <c r="S88" i="1" s="1"/>
  <c r="T87" i="1"/>
  <c r="R88" i="1" a="1"/>
  <c r="R88" i="1" s="1"/>
  <c r="A94" i="15"/>
  <c r="B95" i="15"/>
  <c r="C95" i="15" s="1"/>
  <c r="C94" i="13"/>
  <c r="C99" i="16"/>
  <c r="B99" i="16" s="1"/>
  <c r="B93" i="13"/>
  <c r="B90" i="12"/>
  <c r="M91" i="1"/>
  <c r="O91" i="1" s="1"/>
  <c r="C91" i="12"/>
  <c r="L89" i="1"/>
  <c r="N90" i="1"/>
  <c r="P89" i="1"/>
  <c r="Q89" i="1" l="1"/>
  <c r="S89" i="1" s="1"/>
  <c r="T88" i="1"/>
  <c r="R89" i="1" a="1"/>
  <c r="R89" i="1" s="1"/>
  <c r="A95" i="15"/>
  <c r="B96" i="15"/>
  <c r="C96" i="15" s="1"/>
  <c r="C95" i="13"/>
  <c r="B94" i="13"/>
  <c r="C100" i="16"/>
  <c r="B100" i="16" s="1"/>
  <c r="N91" i="1"/>
  <c r="P90" i="1"/>
  <c r="L90" i="1"/>
  <c r="B91" i="12"/>
  <c r="C92" i="12"/>
  <c r="M92" i="1"/>
  <c r="O92" i="1" s="1"/>
  <c r="T89" i="1" l="1"/>
  <c r="Q90" i="1"/>
  <c r="S90" i="1" s="1"/>
  <c r="R90" i="1" a="1"/>
  <c r="R90" i="1" s="1"/>
  <c r="B97" i="15"/>
  <c r="C97" i="15"/>
  <c r="A96" i="15"/>
  <c r="B95" i="13"/>
  <c r="C101" i="16"/>
  <c r="B101" i="16" s="1"/>
  <c r="C96" i="13"/>
  <c r="N92" i="1"/>
  <c r="P91" i="1"/>
  <c r="L91" i="1"/>
  <c r="B92" i="12"/>
  <c r="M93" i="1"/>
  <c r="O93" i="1" s="1"/>
  <c r="C93" i="12"/>
  <c r="T90" i="1" l="1"/>
  <c r="Q91" i="1"/>
  <c r="S91" i="1" s="1"/>
  <c r="R91" i="1" a="1"/>
  <c r="R91" i="1" s="1"/>
  <c r="M94" i="1"/>
  <c r="C94" i="12"/>
  <c r="B93" i="12"/>
  <c r="B98" i="15"/>
  <c r="C98" i="15"/>
  <c r="A97" i="15"/>
  <c r="C97" i="13"/>
  <c r="B96" i="13"/>
  <c r="C102" i="16"/>
  <c r="B102" i="16" s="1"/>
  <c r="P92" i="1"/>
  <c r="N93" i="1"/>
  <c r="L92" i="1"/>
  <c r="Q92" i="1" l="1"/>
  <c r="S92" i="1" s="1"/>
  <c r="T91" i="1"/>
  <c r="R92" i="1" a="1"/>
  <c r="R92" i="1" s="1"/>
  <c r="A98" i="15"/>
  <c r="B99" i="15"/>
  <c r="C99" i="15" s="1"/>
  <c r="P93" i="1"/>
  <c r="L93" i="1"/>
  <c r="N94" i="1"/>
  <c r="M95" i="1"/>
  <c r="O95" i="1" s="1"/>
  <c r="B94" i="12"/>
  <c r="C95" i="12"/>
  <c r="C98" i="13"/>
  <c r="C103" i="16"/>
  <c r="B103" i="16" s="1"/>
  <c r="B97" i="13"/>
  <c r="O94" i="1"/>
  <c r="Q93" i="1" l="1"/>
  <c r="S93" i="1" s="1"/>
  <c r="T92" i="1"/>
  <c r="R93" i="1" a="1"/>
  <c r="R93" i="1" s="1"/>
  <c r="A99" i="15"/>
  <c r="B100" i="15"/>
  <c r="C100" i="15" s="1"/>
  <c r="N95" i="1"/>
  <c r="P94" i="1"/>
  <c r="L94" i="1"/>
  <c r="C99" i="13"/>
  <c r="C104" i="16"/>
  <c r="B104" i="16" s="1"/>
  <c r="B98" i="13"/>
  <c r="C96" i="12"/>
  <c r="B95" i="12"/>
  <c r="M96" i="1"/>
  <c r="O96" i="1" s="1"/>
  <c r="Q94" i="1" l="1"/>
  <c r="S94" i="1" s="1"/>
  <c r="T93" i="1"/>
  <c r="R94" i="1" a="1"/>
  <c r="R94" i="1" s="1"/>
  <c r="A100" i="15"/>
  <c r="B101" i="15"/>
  <c r="C101" i="15" s="1"/>
  <c r="P95" i="1"/>
  <c r="L95" i="1"/>
  <c r="N96" i="1"/>
  <c r="C100" i="13"/>
  <c r="C105" i="16"/>
  <c r="B105" i="16" s="1"/>
  <c r="B99" i="13"/>
  <c r="C97" i="12"/>
  <c r="M97" i="1"/>
  <c r="O97" i="1" s="1"/>
  <c r="B96" i="12"/>
  <c r="T94" i="1" l="1"/>
  <c r="Q95" i="1"/>
  <c r="S95" i="1" s="1"/>
  <c r="R95" i="1" a="1"/>
  <c r="R95" i="1" s="1"/>
  <c r="B102" i="15"/>
  <c r="A101" i="15"/>
  <c r="C102" i="15"/>
  <c r="P96" i="1"/>
  <c r="L96" i="1"/>
  <c r="N97" i="1"/>
  <c r="C98" i="12"/>
  <c r="M98" i="1"/>
  <c r="O98" i="1" s="1"/>
  <c r="B97" i="12"/>
  <c r="C101" i="13"/>
  <c r="B100" i="13"/>
  <c r="C106" i="16"/>
  <c r="B106" i="16" s="1"/>
  <c r="Q96" i="1" l="1"/>
  <c r="S96" i="1" s="1"/>
  <c r="T95" i="1"/>
  <c r="R96" i="1" a="1"/>
  <c r="R96" i="1" s="1"/>
  <c r="A102" i="15"/>
  <c r="B103" i="15"/>
  <c r="C103" i="15" s="1"/>
  <c r="C99" i="12"/>
  <c r="M100" i="1" s="1"/>
  <c r="O100" i="1" s="1"/>
  <c r="B98" i="12"/>
  <c r="M99" i="1"/>
  <c r="C102" i="13"/>
  <c r="B101" i="13"/>
  <c r="C107" i="16"/>
  <c r="B107" i="16" s="1"/>
  <c r="P97" i="1"/>
  <c r="N98" i="1"/>
  <c r="L97" i="1"/>
  <c r="Q97" i="1" l="1"/>
  <c r="S97" i="1" s="1"/>
  <c r="T96" i="1"/>
  <c r="R97" i="1" a="1"/>
  <c r="R97" i="1" s="1"/>
  <c r="P98" i="1"/>
  <c r="N99" i="1"/>
  <c r="N100" i="1" s="1"/>
  <c r="L98" i="1"/>
  <c r="A103" i="15"/>
  <c r="B104" i="15"/>
  <c r="C104" i="15" s="1"/>
  <c r="O99" i="1"/>
  <c r="C100" i="12"/>
  <c r="M101" i="1" s="1"/>
  <c r="O101" i="1" s="1"/>
  <c r="B99" i="12"/>
  <c r="C103" i="13"/>
  <c r="C108" i="16"/>
  <c r="B108" i="16" s="1"/>
  <c r="B102" i="13"/>
  <c r="N101" i="1" l="1"/>
  <c r="P100" i="1"/>
  <c r="R100" i="1" s="1" a="1"/>
  <c r="R100" i="1" s="1"/>
  <c r="L100" i="1"/>
  <c r="Q98" i="1"/>
  <c r="S98" i="1" s="1"/>
  <c r="T97" i="1"/>
  <c r="R98" i="1" a="1"/>
  <c r="R98" i="1" s="1"/>
  <c r="B105" i="15"/>
  <c r="C105" i="15" s="1"/>
  <c r="A104" i="15"/>
  <c r="C109" i="16"/>
  <c r="B109" i="16" s="1"/>
  <c r="C104" i="13"/>
  <c r="B103" i="13"/>
  <c r="C101" i="12"/>
  <c r="M102" i="1" s="1"/>
  <c r="O102" i="1" s="1"/>
  <c r="B100" i="12"/>
  <c r="L99" i="1"/>
  <c r="P99" i="1"/>
  <c r="Q101" i="1" l="1"/>
  <c r="S101" i="1" s="1"/>
  <c r="T100" i="1"/>
  <c r="N102" i="1"/>
  <c r="P101" i="1"/>
  <c r="R101" i="1" s="1" a="1"/>
  <c r="R101" i="1" s="1"/>
  <c r="L101" i="1"/>
  <c r="T98" i="1"/>
  <c r="Q99" i="1"/>
  <c r="S99" i="1" s="1"/>
  <c r="R99" i="1" a="1"/>
  <c r="R99" i="1" s="1"/>
  <c r="B106" i="15"/>
  <c r="C106" i="15" s="1"/>
  <c r="A105" i="15"/>
  <c r="C110" i="16"/>
  <c r="B104" i="13"/>
  <c r="C105" i="13"/>
  <c r="C102" i="12"/>
  <c r="M103" i="1" s="1"/>
  <c r="O103" i="1" s="1"/>
  <c r="B101" i="12"/>
  <c r="T101" i="1" l="1"/>
  <c r="Q102" i="1"/>
  <c r="S102" i="1" s="1"/>
  <c r="P102" i="1"/>
  <c r="R102" i="1" s="1" a="1"/>
  <c r="R102" i="1" s="1"/>
  <c r="N103" i="1"/>
  <c r="L102" i="1"/>
  <c r="T99" i="1"/>
  <c r="Q100" i="1"/>
  <c r="S100" i="1" s="1"/>
  <c r="C106" i="13"/>
  <c r="B105" i="13"/>
  <c r="C111" i="16"/>
  <c r="B111" i="16" s="1"/>
  <c r="B102" i="12"/>
  <c r="C103" i="12"/>
  <c r="M104" i="1" s="1"/>
  <c r="O104" i="1" s="1"/>
  <c r="B110" i="16"/>
  <c r="B107" i="15"/>
  <c r="C107" i="15" s="1"/>
  <c r="A106" i="15"/>
  <c r="T102" i="1" l="1"/>
  <c r="Q103" i="1"/>
  <c r="S103" i="1" s="1"/>
  <c r="N104" i="1"/>
  <c r="P103" i="1"/>
  <c r="R103" i="1" s="1" a="1"/>
  <c r="R103" i="1" s="1"/>
  <c r="L103" i="1"/>
  <c r="B108" i="15"/>
  <c r="A107" i="15"/>
  <c r="C104" i="12"/>
  <c r="M105" i="1" s="1"/>
  <c r="O105" i="1" s="1"/>
  <c r="B103" i="12"/>
  <c r="C112" i="16"/>
  <c r="C107" i="13"/>
  <c r="B106" i="13"/>
  <c r="Q104" i="1" l="1"/>
  <c r="S104" i="1" s="1"/>
  <c r="T103" i="1"/>
  <c r="N105" i="1"/>
  <c r="P104" i="1"/>
  <c r="R104" i="1" s="1" a="1"/>
  <c r="R104" i="1" s="1"/>
  <c r="L104" i="1"/>
  <c r="C108" i="15"/>
  <c r="B109" i="15" s="1"/>
  <c r="C109" i="15" s="1"/>
  <c r="B112" i="16"/>
  <c r="C105" i="12"/>
  <c r="M106" i="1" s="1"/>
  <c r="O106" i="1" s="1"/>
  <c r="B104" i="12"/>
  <c r="C113" i="16"/>
  <c r="B113" i="16" s="1"/>
  <c r="C108" i="13"/>
  <c r="B107" i="13"/>
  <c r="Q105" i="1" l="1"/>
  <c r="S105" i="1" s="1"/>
  <c r="T104" i="1"/>
  <c r="P105" i="1"/>
  <c r="R105" i="1" s="1" a="1"/>
  <c r="R105" i="1" s="1"/>
  <c r="N106" i="1"/>
  <c r="L105" i="1"/>
  <c r="A108" i="15"/>
  <c r="B105" i="12"/>
  <c r="C106" i="12"/>
  <c r="M107" i="1" s="1"/>
  <c r="O107" i="1" s="1"/>
  <c r="C109" i="13"/>
  <c r="C114" i="16"/>
  <c r="B108" i="13"/>
  <c r="A109" i="15"/>
  <c r="B110" i="15"/>
  <c r="C110" i="15" s="1"/>
  <c r="N107" i="1" l="1"/>
  <c r="P106" i="1"/>
  <c r="R106" i="1" s="1" a="1"/>
  <c r="R106" i="1" s="1"/>
  <c r="L106" i="1"/>
  <c r="Q106" i="1"/>
  <c r="S106" i="1" s="1"/>
  <c r="T105" i="1"/>
  <c r="B114" i="16"/>
  <c r="B111" i="15"/>
  <c r="A110" i="15"/>
  <c r="C111" i="15"/>
  <c r="C107" i="12"/>
  <c r="M108" i="1" s="1"/>
  <c r="O108" i="1" s="1"/>
  <c r="B106" i="12"/>
  <c r="C115" i="16"/>
  <c r="B109" i="13"/>
  <c r="C110" i="13"/>
  <c r="Q107" i="1" l="1"/>
  <c r="S107" i="1" s="1"/>
  <c r="T106" i="1"/>
  <c r="N108" i="1"/>
  <c r="P107" i="1"/>
  <c r="R107" i="1" s="1" a="1"/>
  <c r="R107" i="1" s="1"/>
  <c r="L107" i="1"/>
  <c r="B115" i="16"/>
  <c r="B112" i="15"/>
  <c r="C112" i="15" s="1"/>
  <c r="A111" i="15"/>
  <c r="C108" i="12"/>
  <c r="M109" i="1" s="1"/>
  <c r="O109" i="1" s="1"/>
  <c r="B107" i="12"/>
  <c r="B110" i="13"/>
  <c r="C116" i="16"/>
  <c r="B116" i="16" s="1"/>
  <c r="C111" i="13"/>
  <c r="Q108" i="1" l="1"/>
  <c r="S108" i="1" s="1"/>
  <c r="T107" i="1"/>
  <c r="P108" i="1"/>
  <c r="R108" i="1" s="1" a="1"/>
  <c r="R108" i="1" s="1"/>
  <c r="N109" i="1"/>
  <c r="L108" i="1"/>
  <c r="B108" i="12"/>
  <c r="C109" i="12"/>
  <c r="M110" i="1" s="1"/>
  <c r="O110" i="1" s="1"/>
  <c r="B113" i="15"/>
  <c r="C113" i="15" s="1"/>
  <c r="A112" i="15"/>
  <c r="C112" i="13"/>
  <c r="B111" i="13"/>
  <c r="C117" i="16"/>
  <c r="N110" i="1" l="1"/>
  <c r="P109" i="1"/>
  <c r="R109" i="1" s="1" a="1"/>
  <c r="R109" i="1" s="1"/>
  <c r="L109" i="1"/>
  <c r="T108" i="1"/>
  <c r="Q109" i="1"/>
  <c r="S109" i="1" s="1"/>
  <c r="B117" i="16"/>
  <c r="B112" i="13"/>
  <c r="C118" i="16"/>
  <c r="B118" i="16" s="1"/>
  <c r="C113" i="13"/>
  <c r="B109" i="12"/>
  <c r="C110" i="12"/>
  <c r="M111" i="1" s="1"/>
  <c r="O111" i="1" s="1"/>
  <c r="B114" i="15"/>
  <c r="C114" i="15" s="1"/>
  <c r="A113" i="15"/>
  <c r="T109" i="1" l="1"/>
  <c r="Q110" i="1"/>
  <c r="S110" i="1" s="1"/>
  <c r="P110" i="1"/>
  <c r="R110" i="1" s="1" a="1"/>
  <c r="R110" i="1" s="1"/>
  <c r="N111" i="1"/>
  <c r="L110" i="1"/>
  <c r="B115" i="15"/>
  <c r="C115" i="15" s="1"/>
  <c r="A114" i="15"/>
  <c r="B110" i="12"/>
  <c r="C111" i="12"/>
  <c r="M112" i="1" s="1"/>
  <c r="O112" i="1" s="1"/>
  <c r="C114" i="13"/>
  <c r="B113" i="13"/>
  <c r="C119" i="16"/>
  <c r="P111" i="1" l="1"/>
  <c r="R111" i="1" s="1" a="1"/>
  <c r="R111" i="1" s="1"/>
  <c r="N112" i="1"/>
  <c r="L111" i="1"/>
  <c r="Q111" i="1"/>
  <c r="S111" i="1" s="1"/>
  <c r="T110" i="1"/>
  <c r="B119" i="16"/>
  <c r="C112" i="12"/>
  <c r="M113" i="1" s="1"/>
  <c r="O113" i="1" s="1"/>
  <c r="B111" i="12"/>
  <c r="C115" i="13"/>
  <c r="C120" i="16"/>
  <c r="B120" i="16" s="1"/>
  <c r="B114" i="13"/>
  <c r="B116" i="15"/>
  <c r="C116" i="15" s="1"/>
  <c r="A115" i="15"/>
  <c r="N113" i="1" l="1"/>
  <c r="P112" i="1"/>
  <c r="R112" i="1" s="1" a="1"/>
  <c r="R112" i="1" s="1"/>
  <c r="L112" i="1"/>
  <c r="Q112" i="1"/>
  <c r="S112" i="1" s="1"/>
  <c r="T111" i="1"/>
  <c r="B117" i="15"/>
  <c r="C117" i="15" s="1"/>
  <c r="A116" i="15"/>
  <c r="C121" i="16"/>
  <c r="B121" i="16" s="1"/>
  <c r="B115" i="13"/>
  <c r="C116" i="13"/>
  <c r="B112" i="12"/>
  <c r="C113" i="12"/>
  <c r="M114" i="1" s="1"/>
  <c r="O114" i="1" s="1"/>
  <c r="T112" i="1" l="1"/>
  <c r="Q113" i="1"/>
  <c r="S113" i="1" s="1"/>
  <c r="N114" i="1"/>
  <c r="P113" i="1"/>
  <c r="R113" i="1" s="1" a="1"/>
  <c r="R113" i="1" s="1"/>
  <c r="L113" i="1"/>
  <c r="C122" i="16"/>
  <c r="B122" i="16" s="1"/>
  <c r="C117" i="13"/>
  <c r="B116" i="13"/>
  <c r="C114" i="12"/>
  <c r="M115" i="1" s="1"/>
  <c r="O115" i="1" s="1"/>
  <c r="B113" i="12"/>
  <c r="A117" i="15"/>
  <c r="B118" i="15"/>
  <c r="C118" i="15" s="1"/>
  <c r="Q114" i="1" l="1"/>
  <c r="S114" i="1" s="1"/>
  <c r="T113" i="1"/>
  <c r="N115" i="1"/>
  <c r="P114" i="1"/>
  <c r="R114" i="1" s="1" a="1"/>
  <c r="R114" i="1" s="1"/>
  <c r="L114" i="1"/>
  <c r="B117" i="13"/>
  <c r="C123" i="16"/>
  <c r="B123" i="16" s="1"/>
  <c r="C118" i="13"/>
  <c r="C115" i="12"/>
  <c r="M116" i="1" s="1"/>
  <c r="O116" i="1" s="1"/>
  <c r="B114" i="12"/>
  <c r="A118" i="15"/>
  <c r="B119" i="15"/>
  <c r="C119" i="15" s="1"/>
  <c r="T114" i="1" l="1"/>
  <c r="Q115" i="1"/>
  <c r="S115" i="1" s="1"/>
  <c r="N116" i="1"/>
  <c r="P115" i="1"/>
  <c r="R115" i="1" s="1" a="1"/>
  <c r="R115" i="1" s="1"/>
  <c r="L115" i="1"/>
  <c r="C116" i="12"/>
  <c r="M117" i="1" s="1"/>
  <c r="O117" i="1" s="1"/>
  <c r="B115" i="12"/>
  <c r="C124" i="16"/>
  <c r="B124" i="16" s="1"/>
  <c r="C119" i="13"/>
  <c r="B118" i="13"/>
  <c r="B120" i="15"/>
  <c r="C120" i="15" s="1"/>
  <c r="A119" i="15"/>
  <c r="N117" i="1" l="1"/>
  <c r="P116" i="1"/>
  <c r="R116" i="1" s="1" a="1"/>
  <c r="R116" i="1" s="1"/>
  <c r="L116" i="1"/>
  <c r="Q116" i="1"/>
  <c r="S116" i="1" s="1"/>
  <c r="T115" i="1"/>
  <c r="A120" i="15"/>
  <c r="B121" i="15"/>
  <c r="C121" i="15" s="1"/>
  <c r="C120" i="13"/>
  <c r="C125" i="16"/>
  <c r="B125" i="16" s="1"/>
  <c r="B119" i="13"/>
  <c r="B116" i="12"/>
  <c r="C117" i="12"/>
  <c r="M118" i="1" s="1"/>
  <c r="O118" i="1" s="1"/>
  <c r="T116" i="1" l="1"/>
  <c r="Q117" i="1"/>
  <c r="S117" i="1" s="1"/>
  <c r="N118" i="1"/>
  <c r="P117" i="1"/>
  <c r="R117" i="1" s="1" a="1"/>
  <c r="R117" i="1" s="1"/>
  <c r="L117" i="1"/>
  <c r="C126" i="16"/>
  <c r="B126" i="16" s="1"/>
  <c r="B120" i="13"/>
  <c r="C121" i="13"/>
  <c r="A121" i="15"/>
  <c r="B122" i="15"/>
  <c r="C122" i="15" s="1"/>
  <c r="C118" i="12"/>
  <c r="M119" i="1" s="1"/>
  <c r="O119" i="1" s="1"/>
  <c r="B117" i="12"/>
  <c r="T117" i="1" l="1"/>
  <c r="Q118" i="1"/>
  <c r="S118" i="1" s="1"/>
  <c r="P118" i="1"/>
  <c r="R118" i="1" s="1" a="1"/>
  <c r="R118" i="1" s="1"/>
  <c r="N119" i="1"/>
  <c r="L118" i="1"/>
  <c r="A122" i="15"/>
  <c r="B123" i="15"/>
  <c r="C123" i="15" s="1"/>
  <c r="C127" i="16"/>
  <c r="B127" i="16" s="1"/>
  <c r="C122" i="13"/>
  <c r="B121" i="13"/>
  <c r="B118" i="12"/>
  <c r="C119" i="12"/>
  <c r="M120" i="1" s="1"/>
  <c r="O120" i="1" s="1"/>
  <c r="N120" i="1" l="1"/>
  <c r="P119" i="1"/>
  <c r="R119" i="1" s="1" a="1"/>
  <c r="R119" i="1" s="1"/>
  <c r="L119" i="1"/>
  <c r="T118" i="1"/>
  <c r="Q119" i="1"/>
  <c r="S119" i="1" s="1"/>
  <c r="C123" i="13"/>
  <c r="B122" i="13"/>
  <c r="C128" i="16"/>
  <c r="B128" i="16" s="1"/>
  <c r="B119" i="12"/>
  <c r="C120" i="12"/>
  <c r="M121" i="1" s="1"/>
  <c r="O121" i="1" s="1"/>
  <c r="A123" i="15"/>
  <c r="B124" i="15"/>
  <c r="C124" i="15"/>
  <c r="Q120" i="1" l="1"/>
  <c r="S120" i="1" s="1"/>
  <c r="T119" i="1"/>
  <c r="N121" i="1"/>
  <c r="P120" i="1"/>
  <c r="R120" i="1" s="1" a="1"/>
  <c r="R120" i="1" s="1"/>
  <c r="L120" i="1"/>
  <c r="B120" i="12"/>
  <c r="C121" i="12"/>
  <c r="M122" i="1" s="1"/>
  <c r="O122" i="1" s="1"/>
  <c r="A124" i="15"/>
  <c r="B125" i="15"/>
  <c r="C125" i="15" s="1"/>
  <c r="B123" i="13"/>
  <c r="C129" i="16"/>
  <c r="B129" i="16" s="1"/>
  <c r="C124" i="13"/>
  <c r="Q121" i="1" l="1"/>
  <c r="S121" i="1" s="1"/>
  <c r="T120" i="1"/>
  <c r="P121" i="1"/>
  <c r="R121" i="1" s="1" a="1"/>
  <c r="R121" i="1" s="1"/>
  <c r="N122" i="1"/>
  <c r="L121" i="1"/>
  <c r="A125" i="15"/>
  <c r="B126" i="15"/>
  <c r="C126" i="15"/>
  <c r="C122" i="12"/>
  <c r="M123" i="1" s="1"/>
  <c r="O123" i="1" s="1"/>
  <c r="B121" i="12"/>
  <c r="C130" i="16"/>
  <c r="B130" i="16" s="1"/>
  <c r="B124" i="13"/>
  <c r="C125" i="13"/>
  <c r="N123" i="1" l="1"/>
  <c r="P122" i="1"/>
  <c r="R122" i="1" s="1" a="1"/>
  <c r="R122" i="1" s="1"/>
  <c r="L122" i="1"/>
  <c r="T121" i="1"/>
  <c r="Q122" i="1"/>
  <c r="S122" i="1" s="1"/>
  <c r="C131" i="16"/>
  <c r="B131" i="16" s="1"/>
  <c r="C126" i="13"/>
  <c r="B125" i="13"/>
  <c r="C123" i="12"/>
  <c r="M124" i="1" s="1"/>
  <c r="O124" i="1" s="1"/>
  <c r="B122" i="12"/>
  <c r="B127" i="15"/>
  <c r="C127" i="15" s="1"/>
  <c r="A126" i="15"/>
  <c r="Q123" i="1" l="1"/>
  <c r="S123" i="1" s="1"/>
  <c r="T122" i="1"/>
  <c r="N124" i="1"/>
  <c r="P123" i="1"/>
  <c r="R123" i="1" s="1" a="1"/>
  <c r="R123" i="1" s="1"/>
  <c r="L123" i="1"/>
  <c r="C124" i="12"/>
  <c r="M125" i="1" s="1"/>
  <c r="O125" i="1" s="1"/>
  <c r="B123" i="12"/>
  <c r="A127" i="15"/>
  <c r="B128" i="15"/>
  <c r="C128" i="15" s="1"/>
  <c r="C132" i="16"/>
  <c r="B132" i="16" s="1"/>
  <c r="C127" i="13"/>
  <c r="B126" i="13"/>
  <c r="Q124" i="1" l="1"/>
  <c r="S124" i="1" s="1"/>
  <c r="T123" i="1"/>
  <c r="N125" i="1"/>
  <c r="P124" i="1"/>
  <c r="R124" i="1" s="1" a="1"/>
  <c r="R124" i="1" s="1"/>
  <c r="L124" i="1"/>
  <c r="B129" i="15"/>
  <c r="C129" i="15" s="1"/>
  <c r="A128" i="15"/>
  <c r="C125" i="12"/>
  <c r="M126" i="1" s="1"/>
  <c r="O126" i="1" s="1"/>
  <c r="B124" i="12"/>
  <c r="C128" i="13"/>
  <c r="B127" i="13"/>
  <c r="C133" i="16"/>
  <c r="B133" i="16" s="1"/>
  <c r="T124" i="1" l="1"/>
  <c r="Q125" i="1"/>
  <c r="S125" i="1" s="1"/>
  <c r="N126" i="1"/>
  <c r="P125" i="1"/>
  <c r="R125" i="1" s="1" a="1"/>
  <c r="R125" i="1" s="1"/>
  <c r="L125" i="1"/>
  <c r="B130" i="15"/>
  <c r="C130" i="15" s="1"/>
  <c r="C126" i="12"/>
  <c r="B125" i="12"/>
  <c r="B128" i="13"/>
  <c r="C134" i="16"/>
  <c r="B134" i="16" s="1"/>
  <c r="C129" i="13"/>
  <c r="A129" i="15"/>
  <c r="M127" i="1" l="1"/>
  <c r="O127" i="1" s="1"/>
  <c r="Q126" i="1"/>
  <c r="S126" i="1" s="1"/>
  <c r="T125" i="1"/>
  <c r="N127" i="1"/>
  <c r="P126" i="1"/>
  <c r="R126" i="1" s="1" a="1"/>
  <c r="R126" i="1" s="1"/>
  <c r="L126" i="1"/>
  <c r="B131" i="15"/>
  <c r="A130" i="15"/>
  <c r="B129" i="13"/>
  <c r="C135" i="16"/>
  <c r="B135" i="16" s="1"/>
  <c r="C130" i="13"/>
  <c r="C127" i="12"/>
  <c r="M128" i="1" s="1"/>
  <c r="O128" i="1" s="1"/>
  <c r="B126" i="12"/>
  <c r="Q127" i="1" l="1"/>
  <c r="S127" i="1" s="1"/>
  <c r="T126" i="1"/>
  <c r="P127" i="1"/>
  <c r="R127" i="1" s="1" a="1"/>
  <c r="R127" i="1" s="1"/>
  <c r="N128" i="1"/>
  <c r="L127" i="1"/>
  <c r="C131" i="15"/>
  <c r="C128" i="12"/>
  <c r="M129" i="1" s="1"/>
  <c r="O129" i="1" s="1"/>
  <c r="B127" i="12"/>
  <c r="C136" i="16"/>
  <c r="B136" i="16" s="1"/>
  <c r="C131" i="13"/>
  <c r="B130" i="13"/>
  <c r="N129" i="1" l="1"/>
  <c r="P128" i="1"/>
  <c r="R128" i="1" s="1" a="1"/>
  <c r="R128" i="1" s="1"/>
  <c r="L128" i="1"/>
  <c r="Q128" i="1"/>
  <c r="S128" i="1" s="1"/>
  <c r="T127" i="1"/>
  <c r="B132" i="15"/>
  <c r="C132" i="15" s="1"/>
  <c r="A131" i="15"/>
  <c r="C137" i="16"/>
  <c r="B137" i="16" s="1"/>
  <c r="C132" i="13"/>
  <c r="B131" i="13"/>
  <c r="C129" i="12"/>
  <c r="M130" i="1" s="1"/>
  <c r="O130" i="1" s="1"/>
  <c r="B128" i="12"/>
  <c r="T128" i="1" l="1"/>
  <c r="Q129" i="1"/>
  <c r="S129" i="1" s="1"/>
  <c r="P129" i="1"/>
  <c r="R129" i="1" s="1" a="1"/>
  <c r="R129" i="1" s="1"/>
  <c r="N130" i="1"/>
  <c r="L129" i="1"/>
  <c r="B133" i="15"/>
  <c r="C133" i="15" s="1"/>
  <c r="A132" i="15"/>
  <c r="C130" i="12"/>
  <c r="M131" i="1" s="1"/>
  <c r="O131" i="1" s="1"/>
  <c r="B129" i="12"/>
  <c r="C133" i="13"/>
  <c r="B132" i="13"/>
  <c r="C138" i="16"/>
  <c r="B138" i="16" s="1"/>
  <c r="N131" i="1" l="1"/>
  <c r="P130" i="1"/>
  <c r="R130" i="1" s="1" a="1"/>
  <c r="R130" i="1" s="1"/>
  <c r="L130" i="1"/>
  <c r="Q130" i="1"/>
  <c r="S130" i="1" s="1"/>
  <c r="T129" i="1"/>
  <c r="B134" i="15"/>
  <c r="C134" i="15"/>
  <c r="A133" i="15"/>
  <c r="B133" i="13"/>
  <c r="C134" i="13"/>
  <c r="C139" i="16"/>
  <c r="B139" i="16" s="1"/>
  <c r="B130" i="12"/>
  <c r="C131" i="12"/>
  <c r="M132" i="1" s="1"/>
  <c r="O132" i="1" s="1"/>
  <c r="Q131" i="1" l="1"/>
  <c r="S131" i="1" s="1"/>
  <c r="T130" i="1"/>
  <c r="P131" i="1"/>
  <c r="R131" i="1" s="1" a="1"/>
  <c r="R131" i="1" s="1"/>
  <c r="N132" i="1"/>
  <c r="L131" i="1"/>
  <c r="B135" i="15"/>
  <c r="C135" i="15" s="1"/>
  <c r="A134" i="15"/>
  <c r="B131" i="12"/>
  <c r="C132" i="12"/>
  <c r="M133" i="1" s="1"/>
  <c r="O133" i="1" s="1"/>
  <c r="C140" i="16"/>
  <c r="B140" i="16" s="1"/>
  <c r="C135" i="13"/>
  <c r="B134" i="13"/>
  <c r="P132" i="1" l="1"/>
  <c r="R132" i="1" s="1" a="1"/>
  <c r="R132" i="1" s="1"/>
  <c r="N133" i="1"/>
  <c r="L132" i="1"/>
  <c r="Q132" i="1"/>
  <c r="S132" i="1" s="1"/>
  <c r="T131" i="1"/>
  <c r="B136" i="15"/>
  <c r="C136" i="15"/>
  <c r="A135" i="15"/>
  <c r="C141" i="16"/>
  <c r="B141" i="16" s="1"/>
  <c r="B135" i="13"/>
  <c r="C136" i="13"/>
  <c r="B132" i="12"/>
  <c r="C133" i="12"/>
  <c r="M134" i="1" s="1"/>
  <c r="O134" i="1" s="1"/>
  <c r="N134" i="1" l="1"/>
  <c r="P133" i="1"/>
  <c r="R133" i="1" s="1" a="1"/>
  <c r="R133" i="1" s="1"/>
  <c r="L133" i="1"/>
  <c r="Q133" i="1"/>
  <c r="S133" i="1" s="1"/>
  <c r="T132" i="1"/>
  <c r="B137" i="15"/>
  <c r="C137" i="15" s="1"/>
  <c r="A136" i="15"/>
  <c r="C134" i="12"/>
  <c r="M135" i="1" s="1"/>
  <c r="O135" i="1" s="1"/>
  <c r="B133" i="12"/>
  <c r="B136" i="13"/>
  <c r="C137" i="13"/>
  <c r="C142" i="16"/>
  <c r="B142" i="16" s="1"/>
  <c r="Q134" i="1" l="1"/>
  <c r="S134" i="1" s="1"/>
  <c r="T133" i="1"/>
  <c r="P134" i="1"/>
  <c r="R134" i="1" s="1" a="1"/>
  <c r="R134" i="1" s="1"/>
  <c r="N135" i="1"/>
  <c r="L134" i="1"/>
  <c r="B138" i="15"/>
  <c r="C138" i="15" s="1"/>
  <c r="A137" i="15"/>
  <c r="B137" i="13"/>
  <c r="C143" i="16"/>
  <c r="B143" i="16" s="1"/>
  <c r="C138" i="13"/>
  <c r="C135" i="12"/>
  <c r="M136" i="1" s="1"/>
  <c r="O136" i="1" s="1"/>
  <c r="B134" i="12"/>
  <c r="P135" i="1" l="1"/>
  <c r="R135" i="1" s="1" a="1"/>
  <c r="R135" i="1" s="1"/>
  <c r="N136" i="1"/>
  <c r="L135" i="1"/>
  <c r="T134" i="1"/>
  <c r="Q135" i="1"/>
  <c r="S135" i="1" s="1"/>
  <c r="B139" i="15"/>
  <c r="C139" i="15" s="1"/>
  <c r="A139" i="15" s="1"/>
  <c r="A138" i="15"/>
  <c r="C144" i="16"/>
  <c r="B144" i="16" s="1"/>
  <c r="B138" i="13"/>
  <c r="C139" i="13"/>
  <c r="C136" i="12"/>
  <c r="B135" i="12"/>
  <c r="M137" i="1" l="1"/>
  <c r="O137" i="1" s="1"/>
  <c r="B136" i="12"/>
  <c r="N137" i="1"/>
  <c r="P136" i="1"/>
  <c r="R136" i="1" s="1" a="1"/>
  <c r="R136" i="1" s="1"/>
  <c r="L136" i="1"/>
  <c r="Q136" i="1"/>
  <c r="S136" i="1" s="1"/>
  <c r="T135" i="1"/>
  <c r="B140" i="15"/>
  <c r="C140" i="15" s="1"/>
  <c r="C137" i="12"/>
  <c r="M138" i="1" s="1"/>
  <c r="C140" i="13"/>
  <c r="B139" i="13"/>
  <c r="C145" i="16"/>
  <c r="B145" i="16" s="1"/>
  <c r="Q137" i="1" l="1"/>
  <c r="S137" i="1" s="1"/>
  <c r="T136" i="1"/>
  <c r="P137" i="1"/>
  <c r="R137" i="1" s="1" a="1"/>
  <c r="R137" i="1" s="1"/>
  <c r="N138" i="1"/>
  <c r="L137" i="1"/>
  <c r="O138" i="1"/>
  <c r="B141" i="15"/>
  <c r="C141" i="15" s="1"/>
  <c r="A140" i="15"/>
  <c r="B140" i="13"/>
  <c r="C146" i="16"/>
  <c r="B146" i="16" s="1"/>
  <c r="C141" i="13"/>
  <c r="C138" i="12"/>
  <c r="M139" i="1" s="1"/>
  <c r="O139" i="1" s="1"/>
  <c r="B137" i="12"/>
  <c r="N139" i="1" l="1"/>
  <c r="P138" i="1"/>
  <c r="R138" i="1" s="1" a="1"/>
  <c r="R138" i="1" s="1"/>
  <c r="L138" i="1"/>
  <c r="T137" i="1"/>
  <c r="Q138" i="1"/>
  <c r="S138" i="1" s="1"/>
  <c r="B142" i="15"/>
  <c r="A141" i="15"/>
  <c r="C142" i="13"/>
  <c r="C147" i="16"/>
  <c r="B147" i="16" s="1"/>
  <c r="B141" i="13"/>
  <c r="C139" i="12"/>
  <c r="M140" i="1" s="1"/>
  <c r="B138" i="12"/>
  <c r="T138" i="1" l="1"/>
  <c r="Q139" i="1"/>
  <c r="S139" i="1" s="1"/>
  <c r="O140" i="1"/>
  <c r="N140" i="1"/>
  <c r="P139" i="1"/>
  <c r="R139" i="1" s="1" a="1"/>
  <c r="R139" i="1" s="1"/>
  <c r="L139" i="1"/>
  <c r="C142" i="15"/>
  <c r="C140" i="12"/>
  <c r="B139" i="12"/>
  <c r="C148" i="16"/>
  <c r="B148" i="16" s="1"/>
  <c r="B142" i="13"/>
  <c r="C143" i="13"/>
  <c r="Q140" i="1" l="1"/>
  <c r="S140" i="1" s="1"/>
  <c r="S3" i="1" s="1"/>
  <c r="BS4" i="7" s="1"/>
  <c r="T139" i="1"/>
  <c r="P140" i="1"/>
  <c r="R140" i="1" s="1" a="1"/>
  <c r="R140" i="1" s="1"/>
  <c r="T140" i="1" s="1"/>
  <c r="T3" i="1" s="1"/>
  <c r="BU4" i="7" s="1"/>
  <c r="L140" i="1"/>
  <c r="A142" i="15"/>
  <c r="B143" i="15"/>
  <c r="C143" i="15" s="1"/>
  <c r="C149" i="16"/>
  <c r="B149" i="16" s="1"/>
  <c r="B143" i="13"/>
  <c r="C144" i="13"/>
  <c r="C141" i="12"/>
  <c r="B140" i="12"/>
  <c r="B144" i="15" l="1"/>
  <c r="C144" i="15" s="1"/>
  <c r="A143" i="15"/>
  <c r="C142" i="12"/>
  <c r="B141" i="12"/>
  <c r="C145" i="13"/>
  <c r="C150" i="16"/>
  <c r="B150" i="16" s="1"/>
  <c r="B144" i="13"/>
  <c r="B145" i="15" l="1"/>
  <c r="C145" i="15"/>
  <c r="A144" i="15"/>
  <c r="B145" i="13"/>
  <c r="C146" i="13"/>
  <c r="C151" i="16"/>
  <c r="B151" i="16" s="1"/>
  <c r="C143" i="12"/>
  <c r="B142" i="12"/>
  <c r="C146" i="15" l="1"/>
  <c r="B146" i="15"/>
  <c r="A145" i="15"/>
  <c r="C144" i="12"/>
  <c r="B143" i="12"/>
  <c r="B146" i="13"/>
  <c r="C152" i="16"/>
  <c r="B152" i="16" s="1"/>
  <c r="C147" i="13"/>
  <c r="C147" i="15" l="1"/>
  <c r="B147" i="15"/>
  <c r="A146" i="15"/>
  <c r="C148" i="13"/>
  <c r="B147" i="13"/>
  <c r="C153" i="16"/>
  <c r="B153" i="16" s="1"/>
  <c r="C145" i="12"/>
  <c r="B144" i="12"/>
  <c r="B148" i="15" l="1"/>
  <c r="C148" i="15"/>
  <c r="A147" i="15"/>
  <c r="C146" i="12"/>
  <c r="B145" i="12"/>
  <c r="B148" i="13"/>
  <c r="C154" i="16"/>
  <c r="B154" i="16" s="1"/>
  <c r="C149" i="13"/>
  <c r="B149" i="15" l="1"/>
  <c r="C149" i="15"/>
  <c r="A148" i="15"/>
  <c r="C155" i="16"/>
  <c r="B149" i="13"/>
  <c r="C150" i="13"/>
  <c r="C147" i="12"/>
  <c r="B146" i="12"/>
  <c r="B150" i="15" l="1"/>
  <c r="C150" i="15"/>
  <c r="A149" i="15"/>
  <c r="C148" i="12"/>
  <c r="B147" i="12"/>
  <c r="B155" i="16"/>
  <c r="C151" i="13"/>
  <c r="B150" i="13"/>
  <c r="C156" i="16"/>
  <c r="B156" i="16" s="1"/>
  <c r="B151" i="15" l="1"/>
  <c r="C151" i="15" s="1"/>
  <c r="A150" i="15"/>
  <c r="C157" i="16"/>
  <c r="B157" i="16" s="1"/>
  <c r="B151" i="13"/>
  <c r="C152" i="13"/>
  <c r="C149" i="12"/>
  <c r="B148" i="12"/>
  <c r="B152" i="15" l="1"/>
  <c r="C152" i="15" s="1"/>
  <c r="A151" i="15"/>
  <c r="C153" i="13"/>
  <c r="C158" i="16"/>
  <c r="B158" i="16" s="1"/>
  <c r="B152" i="13"/>
  <c r="C150" i="12"/>
  <c r="B149" i="12"/>
  <c r="B153" i="15" l="1"/>
  <c r="C153" i="15" s="1"/>
  <c r="A152" i="15"/>
  <c r="C151" i="12"/>
  <c r="C152" i="12" s="1"/>
  <c r="C153" i="12" s="1"/>
  <c r="C154" i="12" s="1"/>
  <c r="C155" i="12" s="1"/>
  <c r="C156" i="12" s="1"/>
  <c r="C157" i="12" s="1"/>
  <c r="C158" i="12" s="1"/>
  <c r="C159" i="12" s="1"/>
  <c r="B150" i="12"/>
  <c r="C159" i="16"/>
  <c r="B159" i="16" s="1"/>
  <c r="B153" i="13"/>
  <c r="C154" i="13"/>
  <c r="B154" i="15" l="1"/>
  <c r="C154" i="15"/>
  <c r="A153" i="15"/>
  <c r="H8" i="11"/>
  <c r="H9" i="11" s="1"/>
  <c r="AH30" i="7"/>
  <c r="BD69" i="7" s="1"/>
  <c r="AD30" i="7"/>
  <c r="AD31" i="7"/>
  <c r="AH31" i="7"/>
  <c r="I8" i="11"/>
  <c r="J8" i="11" s="1"/>
  <c r="B151" i="12"/>
  <c r="C160" i="16"/>
  <c r="B160" i="16" s="1"/>
  <c r="B154" i="13"/>
  <c r="C155" i="13"/>
  <c r="B155" i="15" l="1"/>
  <c r="C155" i="15"/>
  <c r="A154" i="15"/>
  <c r="AH32" i="7"/>
  <c r="BD73" i="7"/>
  <c r="BD77" i="7" s="1"/>
  <c r="I9" i="11"/>
  <c r="C161" i="16"/>
  <c r="B161" i="16" s="1"/>
  <c r="B155" i="13"/>
  <c r="C156" i="13"/>
  <c r="B156" i="15" l="1"/>
  <c r="C156" i="15"/>
  <c r="A155" i="15"/>
  <c r="B156" i="13"/>
  <c r="C162" i="16"/>
  <c r="B162" i="16" s="1"/>
  <c r="C157" i="13"/>
  <c r="B157" i="15" l="1"/>
  <c r="C157" i="15"/>
  <c r="A156" i="15"/>
  <c r="C163" i="16"/>
  <c r="B163" i="16" s="1"/>
  <c r="B157" i="13"/>
  <c r="C158" i="13"/>
  <c r="B158" i="15" l="1"/>
  <c r="C158" i="15"/>
  <c r="A157" i="15"/>
  <c r="C164" i="16"/>
  <c r="B164" i="16" s="1"/>
  <c r="B158" i="13"/>
  <c r="C159" i="13"/>
  <c r="B159" i="15" l="1"/>
  <c r="C159" i="15"/>
  <c r="A158" i="15"/>
  <c r="B159" i="13"/>
  <c r="C165" i="16"/>
  <c r="B165" i="16" s="1"/>
  <c r="C160" i="13"/>
  <c r="B160" i="15" l="1"/>
  <c r="C160" i="15" s="1"/>
  <c r="A159" i="15"/>
  <c r="B160" i="13"/>
  <c r="C166" i="16"/>
  <c r="B166" i="16" s="1"/>
  <c r="C161" i="13"/>
  <c r="C162" i="13" s="1"/>
  <c r="B161" i="15" l="1"/>
  <c r="C161" i="15"/>
  <c r="A160" i="15"/>
  <c r="B161" i="13"/>
  <c r="C167" i="16"/>
  <c r="B167" i="16" s="1"/>
  <c r="B162" i="15" l="1"/>
  <c r="C162" i="15"/>
  <c r="A161" i="15"/>
  <c r="B162" i="13"/>
  <c r="C168" i="16"/>
  <c r="B168" i="16" s="1"/>
  <c r="C163" i="13"/>
  <c r="B163" i="15" l="1"/>
  <c r="C163" i="15"/>
  <c r="A162" i="15"/>
  <c r="B163" i="13"/>
  <c r="C169" i="16"/>
  <c r="B169" i="16" s="1"/>
  <c r="C164" i="13"/>
  <c r="C164" i="15" l="1"/>
  <c r="B164" i="15"/>
  <c r="A163" i="15"/>
  <c r="B164" i="13"/>
  <c r="C170" i="16"/>
  <c r="C165" i="13"/>
  <c r="B165" i="15" l="1"/>
  <c r="C165" i="15"/>
  <c r="A164" i="15"/>
  <c r="B170" i="16"/>
  <c r="AB94" i="7"/>
  <c r="AB91" i="7"/>
  <c r="AB97" i="7"/>
  <c r="AB100" i="7"/>
  <c r="B165" i="13"/>
  <c r="C171" i="16"/>
  <c r="B171" i="16" s="1"/>
  <c r="C166" i="13"/>
  <c r="C166" i="15" l="1"/>
  <c r="B166" i="15"/>
  <c r="A165" i="15"/>
  <c r="B166" i="13"/>
  <c r="C172" i="16"/>
  <c r="B172" i="16" s="1"/>
  <c r="C167" i="13"/>
  <c r="B167" i="15" l="1"/>
  <c r="C167" i="15"/>
  <c r="A166" i="15"/>
  <c r="BA69" i="7"/>
  <c r="B167" i="13"/>
  <c r="C173" i="16"/>
  <c r="B173" i="16" s="1"/>
  <c r="C168" i="13"/>
  <c r="C168" i="15" l="1"/>
  <c r="B168" i="15"/>
  <c r="A167" i="15"/>
  <c r="C174" i="16"/>
  <c r="B174" i="16" s="1"/>
  <c r="B168" i="13"/>
  <c r="C169" i="13"/>
  <c r="B169" i="15" l="1"/>
  <c r="L5" i="15" s="1"/>
  <c r="BU7" i="7" s="1"/>
  <c r="C169" i="15"/>
  <c r="A168" i="15"/>
  <c r="B169" i="13"/>
  <c r="C175" i="16"/>
  <c r="B175" i="16" s="1"/>
  <c r="C170" i="13"/>
  <c r="N5" i="15" l="1"/>
  <c r="BU10" i="7" s="1"/>
  <c r="A169" i="15"/>
  <c r="K5" i="15"/>
  <c r="BS7" i="7" s="1"/>
  <c r="BA73" i="7"/>
  <c r="M5" i="15"/>
  <c r="BS10" i="7" s="1"/>
  <c r="B170" i="13"/>
  <c r="C176" i="16"/>
  <c r="B176" i="16" s="1"/>
  <c r="C171" i="13"/>
  <c r="BA77" i="7" l="1"/>
  <c r="BX51" i="7"/>
  <c r="B171" i="13"/>
  <c r="C177" i="16"/>
  <c r="B177" i="16" s="1"/>
  <c r="C172" i="13"/>
  <c r="C173" i="13" l="1"/>
  <c r="B172" i="13"/>
  <c r="C178" i="16"/>
  <c r="B178" i="16" s="1"/>
  <c r="C179" i="16" l="1"/>
  <c r="B179" i="16" s="1"/>
  <c r="B173" i="13"/>
  <c r="C174" i="13"/>
  <c r="C180" i="16" l="1"/>
  <c r="B180" i="16" s="1"/>
  <c r="B174" i="13"/>
  <c r="C175" i="13"/>
  <c r="C176" i="13" l="1"/>
  <c r="C181" i="16"/>
  <c r="B181" i="16" s="1"/>
  <c r="B175" i="13"/>
  <c r="C177" i="13" l="1"/>
  <c r="B176" i="13"/>
  <c r="C182" i="16"/>
  <c r="B182" i="16" s="1"/>
  <c r="B177" i="13" l="1"/>
  <c r="C178" i="13"/>
  <c r="C183" i="16"/>
  <c r="B183" i="16" s="1"/>
  <c r="AD32" i="7" l="1"/>
  <c r="AM30" i="7"/>
  <c r="AM32" i="7" s="1"/>
  <c r="B178" i="13"/>
  <c r="C179" i="13"/>
  <c r="C184" i="16"/>
  <c r="B184" i="16" s="1"/>
  <c r="C185" i="16" l="1"/>
  <c r="B185" i="16" s="1"/>
  <c r="C180" i="13"/>
  <c r="B179" i="13"/>
  <c r="C181" i="13" l="1"/>
  <c r="B180" i="13"/>
  <c r="C186" i="16"/>
  <c r="B186" i="16" s="1"/>
  <c r="C182" i="13" l="1"/>
  <c r="C187" i="16"/>
  <c r="B187" i="16" s="1"/>
  <c r="B181" i="13"/>
  <c r="B182" i="13" l="1"/>
  <c r="C183" i="13"/>
  <c r="C188" i="16"/>
  <c r="B188" i="16" s="1"/>
  <c r="B183" i="13" l="1"/>
  <c r="C184" i="13"/>
  <c r="C189" i="16"/>
  <c r="B189" i="16" s="1"/>
  <c r="C190" i="16" l="1"/>
  <c r="B190" i="16" s="1"/>
  <c r="B184" i="13"/>
  <c r="C185" i="13"/>
  <c r="C186" i="13" l="1"/>
  <c r="B185" i="13"/>
  <c r="C191" i="16"/>
  <c r="B191" i="16" s="1"/>
  <c r="C192" i="16" l="1"/>
  <c r="B192" i="16" s="1"/>
  <c r="B186" i="13"/>
  <c r="C187" i="13"/>
  <c r="C188" i="13" l="1"/>
  <c r="B187" i="13"/>
  <c r="C193" i="16"/>
  <c r="B193" i="16" s="1"/>
  <c r="B188" i="13" l="1"/>
  <c r="C194" i="16"/>
  <c r="B194" i="16" s="1"/>
  <c r="C189" i="13"/>
  <c r="C190" i="13" l="1"/>
  <c r="B189" i="13"/>
  <c r="C195" i="16"/>
  <c r="B195" i="16" s="1"/>
  <c r="B190" i="13" l="1"/>
  <c r="C196" i="16"/>
  <c r="B196" i="16" s="1"/>
  <c r="C191" i="13"/>
  <c r="C192" i="13" l="1"/>
  <c r="B191" i="13"/>
  <c r="C197" i="16"/>
  <c r="B197" i="16" s="1"/>
  <c r="B192" i="13" l="1"/>
  <c r="C198" i="16"/>
  <c r="B198" i="16" s="1"/>
  <c r="C193" i="13"/>
  <c r="C194" i="13" l="1"/>
  <c r="B193" i="13"/>
  <c r="C199" i="16"/>
  <c r="B199" i="16" s="1"/>
  <c r="C200" i="16" l="1"/>
  <c r="B200" i="16" s="1"/>
  <c r="B194" i="13"/>
  <c r="C195" i="13"/>
  <c r="C196" i="13" l="1"/>
  <c r="B195" i="13"/>
  <c r="C201" i="16"/>
  <c r="B201" i="16" s="1"/>
  <c r="C202" i="16" l="1"/>
  <c r="B202" i="16" s="1"/>
  <c r="B196" i="13"/>
  <c r="C197" i="13"/>
  <c r="C198" i="13" l="1"/>
  <c r="B197" i="13"/>
  <c r="C203" i="16"/>
  <c r="B203" i="16" s="1"/>
  <c r="C204" i="16" l="1"/>
  <c r="B204" i="16" s="1"/>
  <c r="B198" i="13"/>
  <c r="C199" i="13"/>
  <c r="C200" i="13" l="1"/>
  <c r="B199" i="13"/>
  <c r="C205" i="16"/>
  <c r="B205" i="16" s="1"/>
  <c r="C206" i="16" l="1"/>
  <c r="B200" i="13"/>
  <c r="F4" i="16" l="1"/>
  <c r="F6" i="16"/>
  <c r="D2" i="16" s="1"/>
  <c r="F7" i="16"/>
  <c r="E1" i="16" s="1"/>
  <c r="F8" i="16"/>
  <c r="F5" i="16"/>
  <c r="B206" i="16"/>
  <c r="AL89" i="7"/>
  <c r="G4" i="16"/>
  <c r="G6" i="16"/>
  <c r="E2" i="16" s="1"/>
  <c r="G5" i="16"/>
  <c r="G7" i="16"/>
  <c r="D1" i="16" s="1"/>
  <c r="G8" i="16"/>
  <c r="BY17" i="7" l="1"/>
  <c r="CB17" i="7"/>
  <c r="I5" i="12"/>
  <c r="M5" i="12"/>
  <c r="CE1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MME</author>
  </authors>
  <commentList>
    <comment ref="S32" authorId="0" shapeId="0" xr:uid="{9C0503E6-2551-4203-AC59-46830A66113D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  <comment ref="S33" authorId="0" shapeId="0" xr:uid="{7318FCC3-1B76-4C31-8C2B-4CE2558678B8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  <comment ref="S34" authorId="0" shapeId="0" xr:uid="{00768FF7-A825-43CE-BFC8-E96D38A8D009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  <comment ref="S35" authorId="0" shapeId="0" xr:uid="{E270ACDD-F130-4B2F-B3D6-BA9E853B216A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  <comment ref="S36" authorId="0" shapeId="0" xr:uid="{485DA32F-A12C-4376-9705-B8B1C9046A0F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  <comment ref="S37" authorId="0" shapeId="0" xr:uid="{CBEEAA21-7676-4175-BFE5-AEA24F6C980F}">
      <text>
        <r>
          <rPr>
            <b/>
            <sz val="9"/>
            <color indexed="81"/>
            <rFont val="Tahoma"/>
            <family val="2"/>
          </rPr>
          <t>MME:</t>
        </r>
        <r>
          <rPr>
            <sz val="9"/>
            <color indexed="81"/>
            <rFont val="Tahoma"/>
            <family val="2"/>
          </rPr>
          <t xml:space="preserve">
Under approval</t>
        </r>
      </text>
    </comment>
  </commentList>
</comments>
</file>

<file path=xl/sharedStrings.xml><?xml version="1.0" encoding="utf-8"?>
<sst xmlns="http://schemas.openxmlformats.org/spreadsheetml/2006/main" count="368" uniqueCount="212">
  <si>
    <t>Program</t>
  </si>
  <si>
    <t>Date</t>
  </si>
  <si>
    <t>Start Date</t>
  </si>
  <si>
    <t>Forecast End Date</t>
  </si>
  <si>
    <t>Variance</t>
  </si>
  <si>
    <t>Critical Path Updates</t>
  </si>
  <si>
    <t>Veriance Justification</t>
  </si>
  <si>
    <t>Baseline</t>
  </si>
  <si>
    <t>Actual</t>
  </si>
  <si>
    <t>Package</t>
  </si>
  <si>
    <t>Contractor</t>
  </si>
  <si>
    <t>Construction Director</t>
  </si>
  <si>
    <t>Planned Progress</t>
  </si>
  <si>
    <t>Actual Progress</t>
  </si>
  <si>
    <t>Overall Progress</t>
  </si>
  <si>
    <t>Asset Information</t>
  </si>
  <si>
    <t>Weekly Actual</t>
  </si>
  <si>
    <t>Weekly Plan</t>
  </si>
  <si>
    <t>Cumulative Actual</t>
  </si>
  <si>
    <t>Cumulative Plan</t>
  </si>
  <si>
    <t>Weekly Average Actual Last 2 Months</t>
  </si>
  <si>
    <t>Report Week Date</t>
  </si>
  <si>
    <t>Weekly Average Plan Next 2 Months</t>
  </si>
  <si>
    <t>Requirment to Meet Plan</t>
  </si>
  <si>
    <t>Construction</t>
  </si>
  <si>
    <t>Procurement</t>
  </si>
  <si>
    <t>Engineering</t>
  </si>
  <si>
    <t>Prelims</t>
  </si>
  <si>
    <t>Overall Variance</t>
  </si>
  <si>
    <t>Construction Actual %</t>
  </si>
  <si>
    <t>Construction Planned %</t>
  </si>
  <si>
    <t>Procurement Planned %</t>
  </si>
  <si>
    <t>Procurement Actual %</t>
  </si>
  <si>
    <t>Engineering Planned %</t>
  </si>
  <si>
    <t>Engineering Actual %</t>
  </si>
  <si>
    <t>Prelims Planned %</t>
  </si>
  <si>
    <t>Overall Planned</t>
  </si>
  <si>
    <t>Construction Variance</t>
  </si>
  <si>
    <t>Procurement Variance</t>
  </si>
  <si>
    <t>Engineering Variance</t>
  </si>
  <si>
    <t>Prelims Actual %</t>
  </si>
  <si>
    <t>Prelims Variance</t>
  </si>
  <si>
    <t>Overall Actual</t>
  </si>
  <si>
    <t>This Week Variance</t>
  </si>
  <si>
    <t>Last Week Variance</t>
  </si>
  <si>
    <t>Planned</t>
  </si>
  <si>
    <r>
      <t xml:space="preserve">Monthly Cashflow | </t>
    </r>
    <r>
      <rPr>
        <sz val="18"/>
        <color theme="1" tint="0.499984740745262"/>
        <rFont val="Amaala Sans"/>
      </rPr>
      <t>DATA INPUT</t>
    </r>
  </si>
  <si>
    <t>SPI</t>
  </si>
  <si>
    <t>Monthly Plan Cashflow</t>
  </si>
  <si>
    <t>Monthly Actual Cashflow</t>
  </si>
  <si>
    <t>Cumulative Planned Cashflow</t>
  </si>
  <si>
    <t>Cumulative Actual Cashlow</t>
  </si>
  <si>
    <t>Current Contract Vaule</t>
  </si>
  <si>
    <t>Original Contract Vaule</t>
  </si>
  <si>
    <t>Approved Variations</t>
  </si>
  <si>
    <t>Potiental Cost Impact</t>
  </si>
  <si>
    <t>% Increase in Contract Vaule</t>
  </si>
  <si>
    <t>% Certified to Date (inc. advance)</t>
  </si>
  <si>
    <t>Weekly Contract Package Dashboard</t>
  </si>
  <si>
    <t>PROGRAM</t>
  </si>
  <si>
    <t>PACKAGE</t>
  </si>
  <si>
    <t>CONTRACTOR</t>
  </si>
  <si>
    <t>PROJECT DIRECTOR</t>
  </si>
  <si>
    <t>Data Cutoff:</t>
  </si>
  <si>
    <t>Contract Timeline</t>
  </si>
  <si>
    <t>Escalation - Issue &amp; Actions</t>
  </si>
  <si>
    <t>#</t>
  </si>
  <si>
    <t>Issue</t>
  </si>
  <si>
    <t>Required Action</t>
  </si>
  <si>
    <t>Owner</t>
  </si>
  <si>
    <t>Weekly Trend</t>
  </si>
  <si>
    <t>Progress S  Curve &amp; Variance Analysis</t>
  </si>
  <si>
    <t>Top Contributors to the variance</t>
  </si>
  <si>
    <t>Proposed Mitigations to Recover Variance</t>
  </si>
  <si>
    <t>Direct Manpower</t>
  </si>
  <si>
    <t>This Week Manpower</t>
  </si>
  <si>
    <t>Reason for Variance:</t>
  </si>
  <si>
    <t>Cumulative (Milion SAR)</t>
  </si>
  <si>
    <t>Top 3 Early Warnings &amp; Potential Cost Impact</t>
  </si>
  <si>
    <t>Status</t>
  </si>
  <si>
    <t>Description</t>
  </si>
  <si>
    <t>3 Months Look Ahead AMAALA Planned (Million SAR)</t>
  </si>
  <si>
    <t>Plan</t>
  </si>
  <si>
    <t>Plan Date</t>
  </si>
  <si>
    <t>Last Week Actual/ Update</t>
  </si>
  <si>
    <t>This Week Actual/ Update</t>
  </si>
  <si>
    <t>Variance From Plan</t>
  </si>
  <si>
    <t>Target Date</t>
  </si>
  <si>
    <t>This Week Actual/ Forecast Date</t>
  </si>
  <si>
    <t>Activities/ Interface</t>
  </si>
  <si>
    <t>Look Ahead - Major Activties &amp; Milestones</t>
  </si>
  <si>
    <t>Schedule</t>
  </si>
  <si>
    <t>This Period Updated Finish Date</t>
  </si>
  <si>
    <t>Last Period Updated Date</t>
  </si>
  <si>
    <t>This Period Variance</t>
  </si>
  <si>
    <t>Last Period Variance</t>
  </si>
  <si>
    <t>Baseline Finish Date</t>
  </si>
  <si>
    <t>Last</t>
  </si>
  <si>
    <t>This</t>
  </si>
  <si>
    <t>Last Period FC</t>
  </si>
  <si>
    <t>This Period FC</t>
  </si>
  <si>
    <t>Pending Variations</t>
  </si>
  <si>
    <t>EWs</t>
  </si>
  <si>
    <t>Last Period EAC</t>
  </si>
  <si>
    <t>This Period EAC</t>
  </si>
  <si>
    <r>
      <t xml:space="preserve">Contract FC &amp; EAC | </t>
    </r>
    <r>
      <rPr>
        <sz val="18"/>
        <color theme="1" tint="0.499984740745262"/>
        <rFont val="Amaala Sans"/>
      </rPr>
      <t>DATA INPUT</t>
    </r>
  </si>
  <si>
    <t>Data Cutoff</t>
  </si>
  <si>
    <t>Report Week Date (first day of the reported week)</t>
  </si>
  <si>
    <t>Forecast</t>
  </si>
  <si>
    <t>Anticipated Length (weeks)</t>
  </si>
  <si>
    <t>Cost 
(Million Sar)</t>
  </si>
  <si>
    <t>Time 
(Days)</t>
  </si>
  <si>
    <t>AMAALA Delivery Director Name</t>
  </si>
  <si>
    <t>Project</t>
  </si>
  <si>
    <t>PROJECT</t>
  </si>
  <si>
    <t>Last Report Date</t>
  </si>
  <si>
    <t>This Report Date</t>
  </si>
  <si>
    <t>V8.9</t>
  </si>
  <si>
    <t>AMAALA</t>
  </si>
  <si>
    <t>Including  Adv. Payment</t>
  </si>
  <si>
    <t>EOT-01</t>
  </si>
  <si>
    <t>EOT-02</t>
  </si>
  <si>
    <r>
      <t xml:space="preserve">OverAll S CURVE | </t>
    </r>
    <r>
      <rPr>
        <sz val="18"/>
        <color theme="1" tint="0.499984740745262"/>
        <rFont val="Amaala Sans"/>
      </rPr>
      <t>DATA INPUT</t>
    </r>
  </si>
  <si>
    <t>EOT No. 1</t>
  </si>
  <si>
    <t>EOT No. 2</t>
  </si>
  <si>
    <t>EOT No. 3</t>
  </si>
  <si>
    <t>Base Line</t>
  </si>
  <si>
    <t>EOT No.1</t>
  </si>
  <si>
    <t>EOT No.2</t>
  </si>
  <si>
    <t>EOT NO.3</t>
  </si>
  <si>
    <t>Project Time Line</t>
  </si>
  <si>
    <t>Contractual Duration</t>
  </si>
  <si>
    <t>title</t>
  </si>
  <si>
    <t>supporting data</t>
  </si>
  <si>
    <t>duration</t>
  </si>
  <si>
    <t>discription</t>
  </si>
  <si>
    <t>Amalla</t>
  </si>
  <si>
    <t>-</t>
  </si>
  <si>
    <t>Weekly Plan Cashflow</t>
  </si>
  <si>
    <t>Weekly Actual Cashflow</t>
  </si>
  <si>
    <t>Start</t>
  </si>
  <si>
    <t>Finish</t>
  </si>
  <si>
    <t>Last Week</t>
  </si>
  <si>
    <t>This Week</t>
  </si>
  <si>
    <t>Variance &amp; KPI's</t>
  </si>
  <si>
    <t>SV</t>
  </si>
  <si>
    <t>CV</t>
  </si>
  <si>
    <t>CPI</t>
  </si>
  <si>
    <t>Weekly progress</t>
  </si>
  <si>
    <t>Hasco</t>
  </si>
  <si>
    <t>Approval to demolish of Royal Saudi airforce Buildings</t>
  </si>
  <si>
    <t>Cashflow( Certified Amount), Variations, &amp; KPI</t>
  </si>
  <si>
    <t>Weekly forecast</t>
  </si>
  <si>
    <t>Cummulative forecast</t>
  </si>
  <si>
    <t>Demolish of unused coastgaurd</t>
  </si>
  <si>
    <t>Activity</t>
  </si>
  <si>
    <t>Access Road Maintainance</t>
  </si>
  <si>
    <t>Finalize of required permits to open the Pending  work for Hasco/ Hasco to submit Revised program showing the required resources to finish the remaining works on time and work at site accordingly</t>
  </si>
  <si>
    <t>PLANNED</t>
  </si>
  <si>
    <t xml:space="preserve">ACTUAL </t>
  </si>
  <si>
    <t xml:space="preserve"> FORECAST</t>
  </si>
  <si>
    <t>Activity ID</t>
  </si>
  <si>
    <t>Activity Name</t>
  </si>
  <si>
    <t>Original Duration</t>
  </si>
  <si>
    <t>Budgeted Total Cost</t>
  </si>
  <si>
    <t>Actual Total Cost</t>
  </si>
  <si>
    <t>Schedule % Complete</t>
  </si>
  <si>
    <t>Performance % Complete</t>
  </si>
  <si>
    <t>Spreadsheet Field</t>
  </si>
  <si>
    <t>23-Jun-19 A</t>
  </si>
  <si>
    <t>Cum Actual Total Cost</t>
  </si>
  <si>
    <t>Preliminaries</t>
  </si>
  <si>
    <t>Total Float</t>
  </si>
  <si>
    <t xml:space="preserve">EOT No.4 </t>
  </si>
  <si>
    <t>CUTTING (EXCAVATION)</t>
  </si>
  <si>
    <t>Triple Bay Early Earth Works (Marina)</t>
  </si>
  <si>
    <t>EOT No. 04</t>
  </si>
  <si>
    <t>Forecast End date</t>
  </si>
  <si>
    <t>Forecast End data</t>
  </si>
  <si>
    <t>Cost % Complete</t>
  </si>
  <si>
    <t>BL Project Start</t>
  </si>
  <si>
    <t>BL Project Finish</t>
  </si>
  <si>
    <t>EOT # 05 Finish Date</t>
  </si>
  <si>
    <t>Percent Complete Type</t>
  </si>
  <si>
    <t>Earned Value Cost</t>
  </si>
  <si>
    <t>BL Project Duration</t>
  </si>
  <si>
    <t>Cutting p1 &amp;2 - Ripping Consolidated Material around RSMLI Building Area</t>
  </si>
  <si>
    <t>Cutting 1&amp; 2 - Heavy Breaking of Rock around  RSMLI Building Area</t>
  </si>
  <si>
    <t>Cutting Around RSMLI</t>
  </si>
  <si>
    <t xml:space="preserve">Excavation &amp; Transportation to stock pile location within 3 Km of TB area for  Around RSMLI Building 
</t>
  </si>
  <si>
    <t>Hasco Submitted Revised Baseline Programme</t>
  </si>
  <si>
    <t>BL Project Total Float</t>
  </si>
  <si>
    <t>AMAAALA Approved to Start the Demolition of RAF Building</t>
  </si>
  <si>
    <t>RAF BUILDING DEMOLITION  WORK STARTED</t>
  </si>
  <si>
    <t>Excavation &amp; Transportation to stock pile location within 3 Km of TB area for under RAF, Air force Office ,&amp; Around RSMLI Building 
( Forecast Finish Date)</t>
  </si>
  <si>
    <t>Cutting 3 &amp; 4 - Heavy Breaking of Rock around  RSMLI Building Area</t>
  </si>
  <si>
    <t>Cutting p3 &amp; 4 - Ripping Consolidated Material around RSMLI Building Area</t>
  </si>
  <si>
    <t>Cutting p5 &amp; 6 - Ripping Consolidated Material around RSMLI Building Area</t>
  </si>
  <si>
    <t>30/03/2022</t>
  </si>
  <si>
    <t>Price / Unit</t>
  </si>
  <si>
    <t>Budgeted Units</t>
  </si>
  <si>
    <t>Resource ID Name</t>
  </si>
  <si>
    <t>sar UNIT</t>
  </si>
  <si>
    <t>---</t>
  </si>
  <si>
    <t>Actual Cost</t>
  </si>
  <si>
    <t>Cum Actual Cost</t>
  </si>
  <si>
    <t>Earned Value Labor Units</t>
  </si>
  <si>
    <t>Planned Value Labor Units</t>
  </si>
  <si>
    <t xml:space="preserve">  Project: AM-BL-UP  TB1100101 EW P1-BL-PO- UP- 20220505</t>
  </si>
  <si>
    <t>Priority 5 &amp; 6 - Heavy Breaking of Rock around  RSMLI Building Area</t>
  </si>
  <si>
    <t>Priority 7 &amp; 8 - Ripping Consolidated Material around RSMLI Building Area</t>
  </si>
  <si>
    <t>TB1100101 EW P1-BL-PO- UP- 20220512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</si>
</sst>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dd\-mmm\-yy;@"/>
    <numFmt numFmtId="167" formatCode="mmm\-yyyy"/>
    <numFmt numFmtId="168" formatCode="[$-F800]dddd\,\ mmmm\ dd\,\ yyyy"/>
    <numFmt numFmtId="169" formatCode="0.0"/>
    <numFmt numFmtId="170" formatCode="[$-409]d\-mmm\-yy;@"/>
    <numFmt numFmtId="171" formatCode="[$-409]dd/mmm/yy;@"/>
    <numFmt numFmtId="172" formatCode="[$-409]d/mmm/yy;@"/>
    <numFmt numFmtId="173" formatCode="[$-409]mmm/yy;@"/>
    <numFmt numFmtId="174" formatCode="_(* #,##0.000_);_(* \(#,##0.000\);_(* &quot;-&quot;??_);_(@_)"/>
    <numFmt numFmtId="175" formatCode="_(* #,##0.00000_);_(* \(#,##0.00000\);_(* &quot;-&quot;??_);_(@_)"/>
    <numFmt numFmtId="176" formatCode="0.000"/>
    <numFmt numFmtId="177" formatCode="#,##0.0000"/>
    <numFmt numFmtId="178" formatCode="[$SAR]\ #,##0.00_);\([$SAR]\ #,##0.00\)"/>
    <numFmt numFmtId="179" formatCode="0.00000%"/>
    <numFmt numFmtId="180" formatCode="#,##0.0"/>
  </numFmts>
  <fonts count="8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color rgb="FFD4B98E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3E4D65"/>
      <name val="Amaala Sans"/>
    </font>
    <font>
      <b/>
      <sz val="11"/>
      <color theme="1"/>
      <name val="Calibri"/>
      <family val="2"/>
      <scheme val="minor"/>
    </font>
    <font>
      <b/>
      <sz val="11"/>
      <color rgb="FFD4B98E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3E4D65"/>
      <name val="Amaala Sans"/>
    </font>
    <font>
      <sz val="14"/>
      <color theme="1" tint="0.499984740745262"/>
      <name val="Amaala Sans"/>
    </font>
    <font>
      <sz val="12"/>
      <color theme="1"/>
      <name val="Amaala Open Eye Medium"/>
    </font>
    <font>
      <sz val="18"/>
      <color theme="1" tint="0.499984740745262"/>
      <name val="Amaala Sans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E4D65"/>
      <name val="Amaala Sans"/>
    </font>
    <font>
      <sz val="14"/>
      <color rgb="FF3E4D65"/>
      <name val="Amaala Sans"/>
    </font>
    <font>
      <sz val="10"/>
      <color rgb="FF3E4D65"/>
      <name val="Amaala Sans"/>
    </font>
    <font>
      <sz val="11"/>
      <color theme="1"/>
      <name val="Amaala Sans Medium"/>
    </font>
    <font>
      <sz val="11"/>
      <color rgb="FF3E4D65"/>
      <name val="Amaala Sans Medium"/>
    </font>
    <font>
      <sz val="12"/>
      <color rgb="FF3E4D65"/>
      <name val="Amaala Sans Medium"/>
    </font>
    <font>
      <sz val="14"/>
      <color rgb="FF3E4D65"/>
      <name val="Amaala Sans Medium"/>
    </font>
    <font>
      <sz val="16"/>
      <color rgb="FF3E4D65"/>
      <name val="Amaala Sans Medium"/>
    </font>
    <font>
      <sz val="14"/>
      <color theme="0"/>
      <name val="Amaala Open Eye Medium"/>
    </font>
    <font>
      <sz val="36"/>
      <color rgb="FF3E4D65"/>
      <name val="Amaala Open Eye Extrabold"/>
      <family val="3"/>
    </font>
    <font>
      <sz val="30"/>
      <color rgb="FF3E4D65"/>
      <name val="Amaala Open Eye Extrabold"/>
      <family val="3"/>
    </font>
    <font>
      <sz val="14"/>
      <color rgb="FF3E4D65"/>
      <name val="Amaala Sans Light"/>
    </font>
    <font>
      <sz val="16"/>
      <color theme="0"/>
      <name val="Amaala Sans Medium"/>
    </font>
    <font>
      <sz val="16"/>
      <color theme="1"/>
      <name val="Amaala Sans Medium"/>
    </font>
    <font>
      <sz val="16"/>
      <color rgb="FFD4B98E"/>
      <name val="Amaala Sans Medium"/>
    </font>
    <font>
      <sz val="16"/>
      <color rgb="FFFF0000"/>
      <name val="Amaala Sans Medium"/>
    </font>
    <font>
      <sz val="14"/>
      <color rgb="FF968C8C"/>
      <name val="Amaala Sans Medium"/>
    </font>
    <font>
      <sz val="14"/>
      <color theme="0"/>
      <name val="Amaala Sans Medium"/>
    </font>
    <font>
      <sz val="12"/>
      <color theme="1"/>
      <name val="Amaala Sans Medium"/>
    </font>
    <font>
      <sz val="18"/>
      <color theme="0"/>
      <name val="Amaala Sans Medium"/>
    </font>
    <font>
      <sz val="10"/>
      <name val="Amaala Sans Light"/>
    </font>
    <font>
      <sz val="12"/>
      <color rgb="FFFF0000"/>
      <name val="Amaala Open Eye Medium"/>
    </font>
    <font>
      <sz val="12"/>
      <color rgb="FFFF0000"/>
      <name val="Amaala Sans Medium"/>
    </font>
    <font>
      <sz val="14"/>
      <name val="Amaala Sans Medium"/>
    </font>
    <font>
      <sz val="12"/>
      <name val="Amaala Sans Medium"/>
    </font>
    <font>
      <sz val="16"/>
      <color theme="1"/>
      <name val="Amaala Open Eye Original OpenEy"/>
      <family val="3"/>
    </font>
    <font>
      <sz val="8"/>
      <color rgb="FF3E4D65"/>
      <name val="Amaala Sans"/>
    </font>
    <font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Amaala Open Eye Medium"/>
    </font>
    <font>
      <sz val="22"/>
      <color rgb="FF3E4D65"/>
      <name val="Amaala Sans Medium"/>
    </font>
    <font>
      <sz val="14"/>
      <color theme="1"/>
      <name val="Amaala Open Eye Medium"/>
    </font>
    <font>
      <sz val="16"/>
      <color theme="1" tint="0.499984740745262"/>
      <name val="Amaala Sans"/>
    </font>
    <font>
      <sz val="12"/>
      <color rgb="FF3E4D65"/>
      <name val="Amaala Sans Light"/>
    </font>
    <font>
      <sz val="11"/>
      <color rgb="FF3E4D65"/>
      <name val="Amaala Sans Light"/>
    </font>
    <font>
      <b/>
      <sz val="11"/>
      <color theme="0"/>
      <name val="Calibri"/>
      <family val="2"/>
      <scheme val="minor"/>
    </font>
    <font>
      <sz val="9"/>
      <color rgb="FFD4B98E"/>
      <name val="Calibri"/>
      <family val="2"/>
      <scheme val="minor"/>
    </font>
    <font>
      <sz val="12"/>
      <color theme="1"/>
      <name val="Amaala Sans"/>
    </font>
    <font>
      <sz val="8"/>
      <name val="Calibri"/>
      <family val="2"/>
      <scheme val="minor"/>
    </font>
    <font>
      <sz val="28"/>
      <color rgb="FF3E4D65"/>
      <name val="Amaala Open Eye Extrabold"/>
      <family val="3"/>
    </font>
    <font>
      <b/>
      <sz val="12"/>
      <color rgb="FF00B050"/>
      <name val="Amaala Sans"/>
    </font>
    <font>
      <sz val="16"/>
      <color rgb="FFC00000"/>
      <name val="Amaala Sans"/>
    </font>
    <font>
      <sz val="11"/>
      <name val="Amaala Sans Medium"/>
    </font>
    <font>
      <sz val="10"/>
      <name val="Amaala Sans Medium"/>
    </font>
    <font>
      <b/>
      <sz val="12"/>
      <color rgb="FF00A44A"/>
      <name val="Amaala Sans Medium"/>
    </font>
    <font>
      <b/>
      <sz val="12"/>
      <color rgb="FF0070C0"/>
      <name val="Amaala Sans Medium"/>
    </font>
    <font>
      <b/>
      <sz val="12"/>
      <color rgb="FF002060"/>
      <name val="Amaala Sans Medium"/>
    </font>
    <font>
      <b/>
      <sz val="13"/>
      <color rgb="FFD4B98E"/>
      <name val="Amaala Sans Medium"/>
    </font>
    <font>
      <b/>
      <sz val="13"/>
      <color rgb="FFC00000"/>
      <name val="Amaala Sans Medium"/>
    </font>
    <font>
      <sz val="9"/>
      <color rgb="FF3E4D65"/>
      <name val="Amaala Sans Medium"/>
    </font>
    <font>
      <sz val="9"/>
      <color rgb="FFFF0000"/>
      <name val="Amaala Sans Medium"/>
    </font>
    <font>
      <sz val="14"/>
      <color rgb="FF3E4D6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maala Sans Medium"/>
    </font>
    <font>
      <b/>
      <sz val="12"/>
      <name val="Amaala Sans Medium"/>
    </font>
    <font>
      <b/>
      <sz val="12"/>
      <color rgb="FFFF0000"/>
      <name val="Amaala Sans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3E4D65"/>
      <name val="Amaala Sans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4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E4D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4B98E"/>
        <bgColor indexed="64"/>
      </patternFill>
    </fill>
    <fill>
      <patternFill patternType="solid">
        <fgColor rgb="FF968C8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D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1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medium">
        <color rgb="FF3E4D65"/>
      </left>
      <right/>
      <top style="medium">
        <color rgb="FF3E4D65"/>
      </top>
      <bottom style="medium">
        <color rgb="FF3E4D65"/>
      </bottom>
      <diagonal/>
    </border>
    <border>
      <left/>
      <right/>
      <top style="medium">
        <color rgb="FF3E4D65"/>
      </top>
      <bottom style="medium">
        <color rgb="FF3E4D65"/>
      </bottom>
      <diagonal/>
    </border>
    <border>
      <left/>
      <right style="medium">
        <color rgb="FF3E4D65"/>
      </right>
      <top style="medium">
        <color rgb="FF3E4D65"/>
      </top>
      <bottom style="medium">
        <color rgb="FF3E4D65"/>
      </bottom>
      <diagonal/>
    </border>
    <border>
      <left style="medium">
        <color rgb="FF3E4D65"/>
      </left>
      <right/>
      <top/>
      <bottom style="medium">
        <color rgb="FF3E4D65"/>
      </bottom>
      <diagonal/>
    </border>
    <border>
      <left/>
      <right/>
      <top/>
      <bottom style="medium">
        <color rgb="FF3E4D65"/>
      </bottom>
      <diagonal/>
    </border>
    <border>
      <left/>
      <right style="medium">
        <color rgb="FF3E4D65"/>
      </right>
      <top/>
      <bottom style="medium">
        <color rgb="FF3E4D65"/>
      </bottom>
      <diagonal/>
    </border>
    <border>
      <left style="medium">
        <color rgb="FF3E4D65"/>
      </left>
      <right/>
      <top style="medium">
        <color rgb="FF3E4D65"/>
      </top>
      <bottom/>
      <diagonal/>
    </border>
    <border>
      <left/>
      <right/>
      <top style="medium">
        <color rgb="FF3E4D65"/>
      </top>
      <bottom/>
      <diagonal/>
    </border>
    <border>
      <left/>
      <right style="medium">
        <color rgb="FF3E4D65"/>
      </right>
      <top style="medium">
        <color rgb="FF3E4D65"/>
      </top>
      <bottom/>
      <diagonal/>
    </border>
    <border>
      <left style="medium">
        <color rgb="FF3E4D65"/>
      </left>
      <right/>
      <top/>
      <bottom/>
      <diagonal/>
    </border>
    <border>
      <left/>
      <right style="medium">
        <color rgb="FF3E4D65"/>
      </right>
      <top/>
      <bottom/>
      <diagonal/>
    </border>
    <border>
      <left style="thin">
        <color rgb="FF3E4D65"/>
      </left>
      <right style="thin">
        <color rgb="FF3E4D65"/>
      </right>
      <top style="thin">
        <color rgb="FF3E4D65"/>
      </top>
      <bottom style="thin">
        <color rgb="FF3E4D65"/>
      </bottom>
      <diagonal/>
    </border>
    <border>
      <left style="thin">
        <color rgb="FF3E4D65"/>
      </left>
      <right/>
      <top style="thin">
        <color rgb="FF3E4D65"/>
      </top>
      <bottom/>
      <diagonal/>
    </border>
    <border>
      <left/>
      <right style="thin">
        <color rgb="FF3E4D65"/>
      </right>
      <top style="thin">
        <color rgb="FF3E4D65"/>
      </top>
      <bottom/>
      <diagonal/>
    </border>
    <border>
      <left style="thin">
        <color rgb="FF3E4D65"/>
      </left>
      <right/>
      <top/>
      <bottom/>
      <diagonal/>
    </border>
    <border>
      <left/>
      <right style="thin">
        <color rgb="FF3E4D65"/>
      </right>
      <top/>
      <bottom/>
      <diagonal/>
    </border>
    <border>
      <left style="thin">
        <color rgb="FF3E4D65"/>
      </left>
      <right/>
      <top/>
      <bottom style="thin">
        <color rgb="FF3E4D65"/>
      </bottom>
      <diagonal/>
    </border>
    <border>
      <left/>
      <right style="thin">
        <color rgb="FF3E4D65"/>
      </right>
      <top/>
      <bottom style="thin">
        <color rgb="FF3E4D65"/>
      </bottom>
      <diagonal/>
    </border>
    <border>
      <left/>
      <right/>
      <top style="thin">
        <color rgb="FF3E4D65"/>
      </top>
      <bottom/>
      <diagonal/>
    </border>
    <border>
      <left/>
      <right/>
      <top/>
      <bottom style="thin">
        <color rgb="FF3E4D65"/>
      </bottom>
      <diagonal/>
    </border>
    <border>
      <left style="medium">
        <color rgb="FF3E4D65"/>
      </left>
      <right style="medium">
        <color rgb="FF3E4D65"/>
      </right>
      <top style="medium">
        <color rgb="FF3E4D65"/>
      </top>
      <bottom/>
      <diagonal/>
    </border>
    <border>
      <left style="medium">
        <color rgb="FF3E4D65"/>
      </left>
      <right style="medium">
        <color rgb="FF3E4D65"/>
      </right>
      <top/>
      <bottom style="medium">
        <color rgb="FF3E4D65"/>
      </bottom>
      <diagonal/>
    </border>
    <border>
      <left/>
      <right style="medium">
        <color rgb="FF3E4D65"/>
      </right>
      <top/>
      <bottom style="thin">
        <color rgb="FF3E4D65"/>
      </bottom>
      <diagonal/>
    </border>
    <border>
      <left style="thin">
        <color rgb="FF3E4D65"/>
      </left>
      <right style="thin">
        <color rgb="FF3E4D65"/>
      </right>
      <top style="thin">
        <color rgb="FF3E4D65"/>
      </top>
      <bottom style="medium">
        <color rgb="FF3E4D65"/>
      </bottom>
      <diagonal/>
    </border>
    <border>
      <left/>
      <right style="thin">
        <color rgb="FF3E4D65"/>
      </right>
      <top style="thin">
        <color rgb="FF3E4D65"/>
      </top>
      <bottom style="thin">
        <color rgb="FF3E4D65"/>
      </bottom>
      <diagonal/>
    </border>
    <border>
      <left/>
      <right style="thin">
        <color rgb="FF3E4D65"/>
      </right>
      <top style="thin">
        <color rgb="FF3E4D65"/>
      </top>
      <bottom style="medium">
        <color rgb="FF3E4D65"/>
      </bottom>
      <diagonal/>
    </border>
    <border>
      <left/>
      <right style="medium">
        <color rgb="FF3E4D65"/>
      </right>
      <top style="thin">
        <color rgb="FF3E4D65"/>
      </top>
      <bottom/>
      <diagonal/>
    </border>
    <border>
      <left style="thin">
        <color rgb="FF3E4D65"/>
      </left>
      <right/>
      <top/>
      <bottom style="medium">
        <color rgb="FF3E4D65"/>
      </bottom>
      <diagonal/>
    </border>
    <border>
      <left style="thin">
        <color rgb="FF3E4D65"/>
      </left>
      <right/>
      <top style="medium">
        <color rgb="FF3E4D65"/>
      </top>
      <bottom/>
      <diagonal/>
    </border>
    <border>
      <left/>
      <right style="thin">
        <color rgb="FF3E4D65"/>
      </right>
      <top/>
      <bottom style="medium">
        <color rgb="FF3E4D65"/>
      </bottom>
      <diagonal/>
    </border>
    <border>
      <left/>
      <right style="thin">
        <color rgb="FF3E4D65"/>
      </right>
      <top style="medium">
        <color rgb="FF3E4D65"/>
      </top>
      <bottom/>
      <diagonal/>
    </border>
    <border>
      <left style="thin">
        <color rgb="FF3E4D65"/>
      </left>
      <right/>
      <top style="thin">
        <color rgb="FF3E4D65"/>
      </top>
      <bottom style="thin">
        <color rgb="FF3E4D65"/>
      </bottom>
      <diagonal/>
    </border>
    <border>
      <left/>
      <right/>
      <top style="thin">
        <color rgb="FF3E4D65"/>
      </top>
      <bottom style="thin">
        <color rgb="FF3E4D65"/>
      </bottom>
      <diagonal/>
    </border>
    <border>
      <left style="medium">
        <color rgb="FF3E4D65"/>
      </left>
      <right style="thin">
        <color rgb="FF3E4D65"/>
      </right>
      <top/>
      <bottom style="thin">
        <color rgb="FF3E4D65"/>
      </bottom>
      <diagonal/>
    </border>
    <border>
      <left style="medium">
        <color rgb="FF3E4D65"/>
      </left>
      <right style="thin">
        <color rgb="FF3E4D65"/>
      </right>
      <top style="thin">
        <color rgb="FF3E4D65"/>
      </top>
      <bottom style="thin">
        <color rgb="FF3E4D65"/>
      </bottom>
      <diagonal/>
    </border>
    <border>
      <left/>
      <right style="medium">
        <color indexed="64"/>
      </right>
      <top/>
      <bottom style="thin">
        <color rgb="FF3E4D65"/>
      </bottom>
      <diagonal/>
    </border>
    <border>
      <left style="medium">
        <color indexed="64"/>
      </left>
      <right style="thin">
        <color rgb="FF3E4D65"/>
      </right>
      <top style="thin">
        <color rgb="FF3E4D65"/>
      </top>
      <bottom/>
      <diagonal/>
    </border>
    <border>
      <left/>
      <right style="medium">
        <color indexed="64"/>
      </right>
      <top style="thin">
        <color rgb="FF3E4D65"/>
      </top>
      <bottom/>
      <diagonal/>
    </border>
    <border>
      <left style="medium">
        <color indexed="64"/>
      </left>
      <right style="thin">
        <color rgb="FF3E4D65"/>
      </right>
      <top/>
      <bottom style="thin">
        <color rgb="FF3E4D65"/>
      </bottom>
      <diagonal/>
    </border>
    <border>
      <left style="medium">
        <color indexed="64"/>
      </left>
      <right style="thin">
        <color rgb="FF3E4D65"/>
      </right>
      <top/>
      <bottom style="medium">
        <color indexed="64"/>
      </bottom>
      <diagonal/>
    </border>
    <border>
      <left style="thin">
        <color rgb="FF3E4D65"/>
      </left>
      <right/>
      <top/>
      <bottom style="medium">
        <color indexed="64"/>
      </bottom>
      <diagonal/>
    </border>
    <border>
      <left/>
      <right style="thin">
        <color rgb="FF3E4D65"/>
      </right>
      <top/>
      <bottom style="medium">
        <color indexed="64"/>
      </bottom>
      <diagonal/>
    </border>
    <border>
      <left style="medium">
        <color indexed="64"/>
      </left>
      <right style="thin">
        <color rgb="FF3E4D65"/>
      </right>
      <top/>
      <bottom/>
      <diagonal/>
    </border>
    <border>
      <left style="medium">
        <color indexed="64"/>
      </left>
      <right style="medium">
        <color rgb="FF3E4D65"/>
      </right>
      <top style="medium">
        <color indexed="64"/>
      </top>
      <bottom/>
      <diagonal/>
    </border>
    <border>
      <left style="medium">
        <color rgb="FF3E4D65"/>
      </left>
      <right/>
      <top style="medium">
        <color indexed="64"/>
      </top>
      <bottom/>
      <diagonal/>
    </border>
    <border>
      <left/>
      <right style="medium">
        <color rgb="FF3E4D65"/>
      </right>
      <top style="medium">
        <color indexed="64"/>
      </top>
      <bottom/>
      <diagonal/>
    </border>
    <border>
      <left style="medium">
        <color indexed="64"/>
      </left>
      <right style="medium">
        <color rgb="FF3E4D65"/>
      </right>
      <top/>
      <bottom style="medium">
        <color indexed="64"/>
      </bottom>
      <diagonal/>
    </border>
    <border>
      <left style="medium">
        <color rgb="FF3E4D65"/>
      </left>
      <right/>
      <top/>
      <bottom style="medium">
        <color indexed="64"/>
      </bottom>
      <diagonal/>
    </border>
    <border>
      <left/>
      <right style="medium">
        <color rgb="FF3E4D65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rgb="FF3E4D65"/>
      </top>
      <bottom/>
      <diagonal/>
    </border>
    <border>
      <left/>
      <right style="medium">
        <color indexed="64"/>
      </right>
      <top style="medium">
        <color rgb="FF3E4D65"/>
      </top>
      <bottom/>
      <diagonal/>
    </border>
    <border>
      <left style="medium">
        <color indexed="64"/>
      </left>
      <right/>
      <top/>
      <bottom style="medium">
        <color rgb="FF3E4D65"/>
      </bottom>
      <diagonal/>
    </border>
    <border>
      <left/>
      <right style="medium">
        <color indexed="64"/>
      </right>
      <top/>
      <bottom style="medium">
        <color rgb="FF3E4D65"/>
      </bottom>
      <diagonal/>
    </border>
    <border>
      <left/>
      <right style="medium">
        <color indexed="64"/>
      </right>
      <top style="medium">
        <color rgb="FF3E4D65"/>
      </top>
      <bottom style="medium">
        <color rgb="FF3E4D65"/>
      </bottom>
      <diagonal/>
    </border>
    <border>
      <left style="medium">
        <color indexed="64"/>
      </left>
      <right/>
      <top/>
      <bottom style="thin">
        <color rgb="FF3E4D65"/>
      </bottom>
      <diagonal/>
    </border>
    <border>
      <left style="medium">
        <color indexed="64"/>
      </left>
      <right/>
      <top style="thin">
        <color rgb="FF3E4D65"/>
      </top>
      <bottom/>
      <diagonal/>
    </border>
    <border>
      <left style="medium">
        <color rgb="FF3E4D65"/>
      </left>
      <right style="thin">
        <color rgb="FF3E4D65"/>
      </right>
      <top style="thin">
        <color rgb="FF3E4D65"/>
      </top>
      <bottom style="medium">
        <color indexed="64"/>
      </bottom>
      <diagonal/>
    </border>
    <border>
      <left style="thin">
        <color rgb="FF3E4D65"/>
      </left>
      <right/>
      <top style="thin">
        <color rgb="FF3E4D65"/>
      </top>
      <bottom style="medium">
        <color indexed="64"/>
      </bottom>
      <diagonal/>
    </border>
    <border>
      <left/>
      <right/>
      <top style="thin">
        <color rgb="FF3E4D65"/>
      </top>
      <bottom style="medium">
        <color indexed="64"/>
      </bottom>
      <diagonal/>
    </border>
    <border>
      <left/>
      <right style="thin">
        <color rgb="FF3E4D65"/>
      </right>
      <top style="thin">
        <color rgb="FF3E4D65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rgb="FF3E4D65"/>
      </top>
      <bottom style="thin">
        <color rgb="FF3E4D65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3E4D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E4D65"/>
      </top>
      <bottom style="thin">
        <color indexed="64"/>
      </bottom>
      <diagonal/>
    </border>
    <border>
      <left style="medium">
        <color rgb="FF3E4D65"/>
      </left>
      <right/>
      <top/>
      <bottom style="thin">
        <color rgb="FF3E4D65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85">
    <xf numFmtId="0" fontId="0" fillId="0" borderId="0" xfId="0"/>
    <xf numFmtId="10" fontId="13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27" fillId="0" borderId="0" xfId="0" applyFont="1" applyAlignment="1">
      <alignment vertical="center"/>
    </xf>
    <xf numFmtId="0" fontId="25" fillId="0" borderId="0" xfId="0" applyFont="1"/>
    <xf numFmtId="0" fontId="0" fillId="0" borderId="0" xfId="0" applyAlignment="1">
      <alignment vertical="center"/>
    </xf>
    <xf numFmtId="0" fontId="33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10" fontId="0" fillId="0" borderId="12" xfId="4" applyNumberFormat="1" applyFont="1" applyBorder="1" applyAlignment="1">
      <alignment horizontal="center" vertical="center" wrapText="1"/>
    </xf>
    <xf numFmtId="10" fontId="0" fillId="0" borderId="13" xfId="4" applyNumberFormat="1" applyFont="1" applyBorder="1" applyAlignment="1">
      <alignment horizontal="center" vertical="center" wrapText="1"/>
    </xf>
    <xf numFmtId="0" fontId="0" fillId="11" borderId="0" xfId="0" applyFill="1"/>
    <xf numFmtId="0" fontId="7" fillId="11" borderId="0" xfId="0" applyFont="1" applyFill="1" applyAlignment="1">
      <alignment vertical="center" readingOrder="1"/>
    </xf>
    <xf numFmtId="0" fontId="30" fillId="11" borderId="0" xfId="0" applyFont="1" applyFill="1" applyAlignment="1">
      <alignment horizontal="center" vertical="center" wrapText="1" readingOrder="1"/>
    </xf>
    <xf numFmtId="168" fontId="31" fillId="11" borderId="0" xfId="0" applyNumberFormat="1" applyFont="1" applyFill="1" applyAlignment="1">
      <alignment horizontal="left"/>
    </xf>
    <xf numFmtId="0" fontId="37" fillId="0" borderId="0" xfId="0" applyFont="1" applyAlignment="1">
      <alignment vertical="center" wrapText="1"/>
    </xf>
    <xf numFmtId="0" fontId="45" fillId="11" borderId="0" xfId="0" applyFont="1" applyFill="1" applyAlignment="1">
      <alignment vertical="center"/>
    </xf>
    <xf numFmtId="0" fontId="0" fillId="11" borderId="71" xfId="0" applyFill="1" applyBorder="1"/>
    <xf numFmtId="0" fontId="0" fillId="11" borderId="72" xfId="0" applyFill="1" applyBorder="1"/>
    <xf numFmtId="0" fontId="0" fillId="11" borderId="74" xfId="0" applyFill="1" applyBorder="1"/>
    <xf numFmtId="0" fontId="0" fillId="11" borderId="76" xfId="0" applyFill="1" applyBorder="1"/>
    <xf numFmtId="0" fontId="0" fillId="11" borderId="77" xfId="0" applyFill="1" applyBorder="1"/>
    <xf numFmtId="9" fontId="0" fillId="0" borderId="0" xfId="4" applyFont="1" applyFill="1" applyBorder="1"/>
    <xf numFmtId="0" fontId="0" fillId="0" borderId="0" xfId="0" applyAlignment="1">
      <alignment horizontal="center" vertical="center" wrapText="1"/>
    </xf>
    <xf numFmtId="0" fontId="12" fillId="5" borderId="1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49" fillId="11" borderId="0" xfId="0" applyFont="1" applyFill="1" applyAlignment="1">
      <alignment wrapText="1"/>
    </xf>
    <xf numFmtId="0" fontId="50" fillId="11" borderId="0" xfId="0" applyFont="1" applyFill="1" applyAlignment="1">
      <alignment horizontal="center" vertical="center" wrapText="1"/>
    </xf>
    <xf numFmtId="0" fontId="49" fillId="11" borderId="75" xfId="0" applyFont="1" applyFill="1" applyBorder="1" applyAlignment="1">
      <alignment wrapText="1"/>
    </xf>
    <xf numFmtId="0" fontId="51" fillId="11" borderId="0" xfId="0" applyFont="1" applyFill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 readingOrder="1"/>
    </xf>
    <xf numFmtId="0" fontId="0" fillId="13" borderId="0" xfId="0" applyFill="1"/>
    <xf numFmtId="0" fontId="0" fillId="13" borderId="12" xfId="0" applyFill="1" applyBorder="1" applyAlignment="1" applyProtection="1">
      <alignment horizontal="center" vertical="center" wrapText="1"/>
      <protection locked="0"/>
    </xf>
    <xf numFmtId="0" fontId="0" fillId="13" borderId="2" xfId="0" applyFill="1" applyBorder="1" applyAlignment="1" applyProtection="1">
      <alignment horizontal="center" vertical="center" wrapText="1"/>
      <protection locked="0"/>
    </xf>
    <xf numFmtId="0" fontId="0" fillId="13" borderId="13" xfId="0" applyFill="1" applyBorder="1" applyAlignment="1" applyProtection="1">
      <alignment horizontal="center" vertical="center" wrapText="1"/>
      <protection locked="0"/>
    </xf>
    <xf numFmtId="166" fontId="0" fillId="13" borderId="2" xfId="0" applyNumberFormat="1" applyFill="1" applyBorder="1" applyAlignment="1" applyProtection="1">
      <alignment horizontal="center" vertical="center" wrapText="1"/>
      <protection locked="0"/>
    </xf>
    <xf numFmtId="0" fontId="11" fillId="13" borderId="0" xfId="0" applyFont="1" applyFill="1" applyAlignment="1" applyProtection="1">
      <alignment horizontal="center" vertical="center" wrapText="1"/>
      <protection locked="0"/>
    </xf>
    <xf numFmtId="1" fontId="0" fillId="13" borderId="79" xfId="4" applyNumberFormat="1" applyFont="1" applyFill="1" applyBorder="1" applyProtection="1">
      <protection locked="0"/>
    </xf>
    <xf numFmtId="169" fontId="0" fillId="13" borderId="83" xfId="4" applyNumberFormat="1" applyFont="1" applyFill="1" applyBorder="1" applyAlignment="1" applyProtection="1">
      <alignment horizontal="center"/>
      <protection locked="0"/>
    </xf>
    <xf numFmtId="169" fontId="0" fillId="13" borderId="80" xfId="4" applyNumberFormat="1" applyFont="1" applyFill="1" applyBorder="1" applyAlignment="1" applyProtection="1">
      <alignment horizontal="center"/>
      <protection locked="0"/>
    </xf>
    <xf numFmtId="169" fontId="0" fillId="13" borderId="79" xfId="4" applyNumberFormat="1" applyFont="1" applyFill="1" applyBorder="1" applyAlignment="1" applyProtection="1">
      <alignment horizontal="center"/>
      <protection locked="0"/>
    </xf>
    <xf numFmtId="10" fontId="0" fillId="13" borderId="79" xfId="4" applyNumberFormat="1" applyFont="1" applyFill="1" applyBorder="1" applyProtection="1">
      <protection locked="0"/>
    </xf>
    <xf numFmtId="10" fontId="0" fillId="13" borderId="87" xfId="4" applyNumberFormat="1" applyFont="1" applyFill="1" applyBorder="1" applyProtection="1">
      <protection locked="0"/>
    </xf>
    <xf numFmtId="10" fontId="0" fillId="13" borderId="88" xfId="4" applyNumberFormat="1" applyFont="1" applyFill="1" applyBorder="1" applyProtection="1">
      <protection locked="0"/>
    </xf>
    <xf numFmtId="10" fontId="0" fillId="13" borderId="89" xfId="4" applyNumberFormat="1" applyFont="1" applyFill="1" applyBorder="1" applyProtection="1">
      <protection locked="0"/>
    </xf>
    <xf numFmtId="14" fontId="0" fillId="13" borderId="91" xfId="0" applyNumberFormat="1" applyFill="1" applyBorder="1" applyAlignment="1" applyProtection="1">
      <alignment horizontal="center" vertical="center"/>
      <protection locked="0"/>
    </xf>
    <xf numFmtId="0" fontId="0" fillId="13" borderId="79" xfId="0" applyFill="1" applyBorder="1" applyAlignment="1" applyProtection="1">
      <alignment horizontal="center"/>
      <protection locked="0"/>
    </xf>
    <xf numFmtId="0" fontId="0" fillId="11" borderId="3" xfId="0" applyFill="1" applyBorder="1"/>
    <xf numFmtId="0" fontId="0" fillId="11" borderId="9" xfId="0" applyFill="1" applyBorder="1"/>
    <xf numFmtId="0" fontId="28" fillId="11" borderId="9" xfId="0" applyFont="1" applyFill="1" applyBorder="1"/>
    <xf numFmtId="0" fontId="0" fillId="11" borderId="10" xfId="0" applyFill="1" applyBorder="1"/>
    <xf numFmtId="0" fontId="0" fillId="11" borderId="1" xfId="0" applyFill="1" applyBorder="1"/>
    <xf numFmtId="0" fontId="0" fillId="11" borderId="11" xfId="0" applyFill="1" applyBorder="1"/>
    <xf numFmtId="0" fontId="25" fillId="0" borderId="1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5" fillId="0" borderId="1" xfId="0" applyFont="1" applyBorder="1"/>
    <xf numFmtId="0" fontId="0" fillId="0" borderId="11" xfId="0" applyBorder="1"/>
    <xf numFmtId="0" fontId="25" fillId="0" borderId="2" xfId="0" applyFont="1" applyBorder="1"/>
    <xf numFmtId="0" fontId="25" fillId="0" borderId="99" xfId="0" applyFont="1" applyBorder="1" applyAlignment="1">
      <alignment horizontal="center" vertical="center" wrapText="1"/>
    </xf>
    <xf numFmtId="0" fontId="55" fillId="11" borderId="0" xfId="0" applyFont="1" applyFill="1" applyAlignment="1">
      <alignment horizontal="center" vertical="center" wrapText="1" readingOrder="1"/>
    </xf>
    <xf numFmtId="0" fontId="29" fillId="11" borderId="0" xfId="0" applyFont="1" applyFill="1" applyAlignment="1">
      <alignment vertical="center" wrapText="1" readingOrder="1"/>
    </xf>
    <xf numFmtId="0" fontId="7" fillId="0" borderId="0" xfId="0" applyFont="1" applyAlignment="1">
      <alignment vertical="center" readingOrder="1"/>
    </xf>
    <xf numFmtId="0" fontId="7" fillId="0" borderId="0" xfId="0" applyFont="1" applyAlignment="1">
      <alignment horizontal="left" vertical="center" readingOrder="1"/>
    </xf>
    <xf numFmtId="0" fontId="9" fillId="0" borderId="13" xfId="0" applyFont="1" applyBorder="1"/>
    <xf numFmtId="10" fontId="0" fillId="13" borderId="103" xfId="4" applyNumberFormat="1" applyFont="1" applyFill="1" applyBorder="1" applyProtection="1">
      <protection locked="0"/>
    </xf>
    <xf numFmtId="10" fontId="0" fillId="13" borderId="104" xfId="4" applyNumberFormat="1" applyFont="1" applyFill="1" applyBorder="1" applyProtection="1">
      <protection locked="0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14" fontId="0" fillId="0" borderId="11" xfId="0" applyNumberFormat="1" applyBorder="1" applyAlignment="1">
      <alignment horizontal="center"/>
    </xf>
    <xf numFmtId="0" fontId="0" fillId="5" borderId="91" xfId="0" applyFill="1" applyBorder="1" applyAlignment="1">
      <alignment horizontal="center" vertical="center"/>
    </xf>
    <xf numFmtId="14" fontId="7" fillId="0" borderId="0" xfId="0" applyNumberFormat="1" applyFont="1" applyAlignment="1">
      <alignment vertical="center" readingOrder="1"/>
    </xf>
    <xf numFmtId="168" fontId="15" fillId="0" borderId="0" xfId="0" applyNumberFormat="1" applyFont="1" applyAlignment="1">
      <alignment horizontal="left" vertical="center" readingOrder="1"/>
    </xf>
    <xf numFmtId="0" fontId="1" fillId="0" borderId="4" xfId="0" applyFont="1" applyBorder="1" applyAlignment="1">
      <alignment horizontal="center" vertical="center" wrapText="1"/>
    </xf>
    <xf numFmtId="168" fontId="0" fillId="0" borderId="4" xfId="0" applyNumberFormat="1" applyBorder="1" applyAlignment="1">
      <alignment horizontal="left"/>
    </xf>
    <xf numFmtId="168" fontId="0" fillId="3" borderId="5" xfId="0" applyNumberFormat="1" applyFill="1" applyBorder="1" applyAlignment="1">
      <alignment horizontal="left"/>
    </xf>
    <xf numFmtId="0" fontId="9" fillId="0" borderId="6" xfId="0" applyFont="1" applyBorder="1"/>
    <xf numFmtId="166" fontId="9" fillId="0" borderId="6" xfId="0" applyNumberFormat="1" applyFont="1" applyBorder="1"/>
    <xf numFmtId="0" fontId="1" fillId="0" borderId="0" xfId="0" applyFont="1" applyAlignment="1">
      <alignment horizontal="center"/>
    </xf>
    <xf numFmtId="10" fontId="0" fillId="0" borderId="0" xfId="0" applyNumberFormat="1"/>
    <xf numFmtId="0" fontId="21" fillId="0" borderId="0" xfId="0" applyFont="1" applyAlignment="1">
      <alignment horizontal="center" vertical="center"/>
    </xf>
    <xf numFmtId="165" fontId="16" fillId="0" borderId="0" xfId="3" applyNumberFormat="1" applyFont="1" applyAlignment="1" applyProtection="1"/>
    <xf numFmtId="1" fontId="16" fillId="0" borderId="0" xfId="3" applyNumberFormat="1" applyFont="1" applyAlignment="1" applyProtection="1"/>
    <xf numFmtId="14" fontId="0" fillId="0" borderId="0" xfId="0" applyNumberFormat="1"/>
    <xf numFmtId="10" fontId="41" fillId="0" borderId="0" xfId="4" applyNumberFormat="1" applyFont="1" applyAlignment="1" applyProtection="1"/>
    <xf numFmtId="168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4" applyNumberFormat="1" applyFont="1" applyFill="1" applyAlignment="1" applyProtection="1">
      <alignment horizontal="center"/>
    </xf>
    <xf numFmtId="1" fontId="0" fillId="0" borderId="0" xfId="4" applyNumberFormat="1" applyFont="1" applyFill="1" applyProtection="1"/>
    <xf numFmtId="10" fontId="0" fillId="0" borderId="0" xfId="4" applyNumberFormat="1" applyFont="1" applyFill="1" applyAlignment="1" applyProtection="1">
      <alignment horizontal="right"/>
    </xf>
    <xf numFmtId="10" fontId="0" fillId="0" borderId="0" xfId="4" applyNumberFormat="1" applyFont="1" applyFill="1" applyProtection="1"/>
    <xf numFmtId="9" fontId="0" fillId="0" borderId="0" xfId="4" applyFont="1" applyFill="1" applyAlignment="1" applyProtection="1">
      <alignment horizontal="center"/>
    </xf>
    <xf numFmtId="9" fontId="0" fillId="0" borderId="0" xfId="4" applyFont="1" applyFill="1" applyProtection="1"/>
    <xf numFmtId="166" fontId="0" fillId="0" borderId="0" xfId="0" applyNumberFormat="1"/>
    <xf numFmtId="14" fontId="7" fillId="0" borderId="0" xfId="0" applyNumberFormat="1" applyFont="1" applyAlignment="1">
      <alignment horizontal="left" vertical="center" readingOrder="1"/>
    </xf>
    <xf numFmtId="166" fontId="0" fillId="12" borderId="0" xfId="0" applyNumberFormat="1" applyFill="1"/>
    <xf numFmtId="0" fontId="7" fillId="12" borderId="0" xfId="0" applyFont="1" applyFill="1" applyAlignment="1">
      <alignment vertical="center" readingOrder="1"/>
    </xf>
    <xf numFmtId="2" fontId="47" fillId="0" borderId="0" xfId="4" applyNumberFormat="1" applyFont="1" applyBorder="1" applyAlignment="1" applyProtection="1">
      <alignment horizontal="center" vertical="center"/>
    </xf>
    <xf numFmtId="1" fontId="1" fillId="2" borderId="0" xfId="0" applyNumberFormat="1" applyFont="1" applyFill="1"/>
    <xf numFmtId="0" fontId="1" fillId="2" borderId="0" xfId="0" applyFont="1" applyFill="1"/>
    <xf numFmtId="0" fontId="7" fillId="12" borderId="0" xfId="0" applyFont="1" applyFill="1" applyAlignment="1">
      <alignment horizontal="left" vertical="center" readingOrder="1"/>
    </xf>
    <xf numFmtId="0" fontId="48" fillId="5" borderId="7" xfId="0" applyFont="1" applyFill="1" applyBorder="1" applyAlignment="1">
      <alignment horizontal="center" vertical="center" wrapText="1"/>
    </xf>
    <xf numFmtId="0" fontId="48" fillId="5" borderId="8" xfId="0" applyFont="1" applyFill="1" applyBorder="1" applyAlignment="1">
      <alignment horizontal="center" vertical="center" wrapText="1"/>
    </xf>
    <xf numFmtId="0" fontId="48" fillId="5" borderId="81" xfId="0" applyFont="1" applyFill="1" applyBorder="1" applyAlignment="1">
      <alignment horizontal="center" vertical="center" wrapText="1"/>
    </xf>
    <xf numFmtId="166" fontId="9" fillId="12" borderId="0" xfId="0" applyNumberFormat="1" applyFont="1" applyFill="1" applyAlignment="1">
      <alignment horizontal="center" vertical="center" wrapText="1"/>
    </xf>
    <xf numFmtId="14" fontId="0" fillId="5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4" applyNumberFormat="1" applyFont="1" applyAlignment="1" applyProtection="1">
      <alignment horizontal="center" vertical="center"/>
    </xf>
    <xf numFmtId="1" fontId="0" fillId="12" borderId="0" xfId="4" applyNumberFormat="1" applyFont="1" applyFill="1" applyProtection="1"/>
    <xf numFmtId="10" fontId="16" fillId="0" borderId="0" xfId="4" applyNumberFormat="1" applyFont="1" applyAlignment="1" applyProtection="1"/>
    <xf numFmtId="14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left"/>
    </xf>
    <xf numFmtId="10" fontId="0" fillId="12" borderId="0" xfId="4" applyNumberFormat="1" applyFont="1" applyFill="1" applyProtection="1"/>
    <xf numFmtId="9" fontId="0" fillId="12" borderId="0" xfId="4" applyFont="1" applyFill="1" applyProtection="1"/>
    <xf numFmtId="167" fontId="0" fillId="0" borderId="11" xfId="0" applyNumberFormat="1" applyBorder="1" applyAlignment="1">
      <alignment horizontal="center"/>
    </xf>
    <xf numFmtId="0" fontId="0" fillId="6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14" fillId="0" borderId="0" xfId="0" applyFont="1"/>
    <xf numFmtId="168" fontId="0" fillId="0" borderId="11" xfId="0" applyNumberFormat="1" applyBorder="1" applyAlignment="1">
      <alignment horizontal="left"/>
    </xf>
    <xf numFmtId="10" fontId="16" fillId="0" borderId="0" xfId="4" applyNumberFormat="1" applyFont="1" applyAlignment="1" applyProtection="1">
      <alignment horizontal="left"/>
    </xf>
    <xf numFmtId="2" fontId="16" fillId="0" borderId="0" xfId="4" applyNumberFormat="1" applyFont="1" applyAlignment="1" applyProtection="1"/>
    <xf numFmtId="1" fontId="46" fillId="0" borderId="0" xfId="0" applyNumberFormat="1" applyFont="1" applyAlignment="1">
      <alignment vertical="center" readingOrder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7" fillId="0" borderId="0" xfId="0" applyFont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0" fontId="12" fillId="5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top"/>
    </xf>
    <xf numFmtId="166" fontId="0" fillId="0" borderId="0" xfId="0" applyNumberFormat="1" applyAlignment="1">
      <alignment vertical="top"/>
    </xf>
    <xf numFmtId="14" fontId="0" fillId="5" borderId="91" xfId="0" applyNumberFormat="1" applyFill="1" applyBorder="1" applyAlignment="1">
      <alignment horizontal="center" vertical="center"/>
    </xf>
    <xf numFmtId="0" fontId="0" fillId="5" borderId="9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2" borderId="0" xfId="0" applyFont="1" applyFill="1"/>
    <xf numFmtId="14" fontId="18" fillId="2" borderId="0" xfId="0" applyNumberFormat="1" applyFont="1" applyFill="1"/>
    <xf numFmtId="2" fontId="0" fillId="0" borderId="0" xfId="0" applyNumberFormat="1"/>
    <xf numFmtId="166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/>
    <xf numFmtId="0" fontId="56" fillId="8" borderId="105" xfId="0" applyFont="1" applyFill="1" applyBorder="1" applyAlignment="1">
      <alignment horizontal="center" vertical="center" wrapText="1"/>
    </xf>
    <xf numFmtId="10" fontId="0" fillId="8" borderId="0" xfId="4" applyNumberFormat="1" applyFont="1" applyFill="1" applyBorder="1" applyAlignment="1" applyProtection="1">
      <alignment horizontal="center"/>
    </xf>
    <xf numFmtId="10" fontId="0" fillId="8" borderId="9" xfId="4" applyNumberFormat="1" applyFont="1" applyFill="1" applyBorder="1" applyAlignment="1" applyProtection="1">
      <alignment horizontal="center"/>
    </xf>
    <xf numFmtId="10" fontId="0" fillId="8" borderId="0" xfId="4" applyNumberFormat="1" applyFont="1" applyFill="1" applyAlignment="1" applyProtection="1">
      <alignment horizontal="center"/>
    </xf>
    <xf numFmtId="168" fontId="0" fillId="0" borderId="3" xfId="0" applyNumberFormat="1" applyBorder="1" applyAlignment="1">
      <alignment horizontal="left"/>
    </xf>
    <xf numFmtId="10" fontId="0" fillId="14" borderId="3" xfId="4" applyNumberFormat="1" applyFont="1" applyFill="1" applyBorder="1" applyAlignment="1" applyProtection="1">
      <alignment horizontal="center"/>
    </xf>
    <xf numFmtId="10" fontId="0" fillId="14" borderId="9" xfId="4" applyNumberFormat="1" applyFont="1" applyFill="1" applyBorder="1" applyAlignment="1" applyProtection="1">
      <alignment horizontal="center"/>
    </xf>
    <xf numFmtId="10" fontId="0" fillId="0" borderId="9" xfId="4" applyNumberFormat="1" applyFont="1" applyBorder="1" applyProtection="1"/>
    <xf numFmtId="10" fontId="19" fillId="9" borderId="10" xfId="4" applyNumberFormat="1" applyFont="1" applyFill="1" applyBorder="1" applyProtection="1"/>
    <xf numFmtId="168" fontId="0" fillId="0" borderId="1" xfId="0" applyNumberFormat="1" applyBorder="1" applyAlignment="1">
      <alignment horizontal="left"/>
    </xf>
    <xf numFmtId="10" fontId="0" fillId="14" borderId="1" xfId="4" applyNumberFormat="1" applyFont="1" applyFill="1" applyBorder="1" applyAlignment="1" applyProtection="1">
      <alignment horizontal="center"/>
    </xf>
    <xf numFmtId="10" fontId="0" fillId="14" borderId="0" xfId="4" applyNumberFormat="1" applyFont="1" applyFill="1" applyBorder="1" applyAlignment="1" applyProtection="1">
      <alignment horizontal="center"/>
    </xf>
    <xf numFmtId="10" fontId="0" fillId="0" borderId="0" xfId="4" applyNumberFormat="1" applyFont="1" applyBorder="1" applyProtection="1"/>
    <xf numFmtId="10" fontId="19" fillId="9" borderId="11" xfId="4" applyNumberFormat="1" applyFont="1" applyFill="1" applyBorder="1" applyProtection="1"/>
    <xf numFmtId="10" fontId="19" fillId="9" borderId="0" xfId="4" applyNumberFormat="1" applyFont="1" applyFill="1" applyBorder="1" applyProtection="1"/>
    <xf numFmtId="10" fontId="0" fillId="14" borderId="0" xfId="4" applyNumberFormat="1" applyFont="1" applyFill="1" applyAlignment="1" applyProtection="1">
      <alignment horizontal="center"/>
    </xf>
    <xf numFmtId="10" fontId="0" fillId="0" borderId="0" xfId="4" applyNumberFormat="1" applyFont="1" applyProtection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8" fillId="0" borderId="0" xfId="0" applyFont="1"/>
    <xf numFmtId="165" fontId="58" fillId="0" borderId="0" xfId="3" applyNumberFormat="1" applyFont="1" applyProtection="1"/>
    <xf numFmtId="0" fontId="56" fillId="0" borderId="13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12" fillId="16" borderId="0" xfId="0" applyFont="1" applyFill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56" fillId="16" borderId="0" xfId="0" applyFont="1" applyFill="1" applyAlignment="1">
      <alignment horizontal="center" vertical="center" wrapText="1"/>
    </xf>
    <xf numFmtId="10" fontId="0" fillId="13" borderId="79" xfId="4" applyNumberFormat="1" applyFont="1" applyFill="1" applyBorder="1" applyAlignment="1" applyProtection="1">
      <alignment horizontal="center"/>
      <protection locked="0"/>
    </xf>
    <xf numFmtId="10" fontId="0" fillId="13" borderId="83" xfId="4" applyNumberFormat="1" applyFont="1" applyFill="1" applyBorder="1" applyAlignment="1" applyProtection="1">
      <alignment horizontal="center"/>
      <protection locked="0"/>
    </xf>
    <xf numFmtId="0" fontId="25" fillId="2" borderId="0" xfId="0" applyFont="1" applyFill="1"/>
    <xf numFmtId="0" fontId="3" fillId="0" borderId="0" xfId="0" applyFont="1" applyAlignment="1">
      <alignment horizontal="center" vertical="center" wrapText="1"/>
    </xf>
    <xf numFmtId="164" fontId="16" fillId="0" borderId="0" xfId="3" applyFont="1" applyAlignment="1" applyProtection="1"/>
    <xf numFmtId="2" fontId="16" fillId="0" borderId="0" xfId="3" applyNumberFormat="1" applyFont="1" applyAlignment="1" applyProtection="1"/>
    <xf numFmtId="0" fontId="26" fillId="0" borderId="0" xfId="0" applyFont="1" applyAlignment="1">
      <alignment horizontal="center" vertical="center" wrapText="1"/>
    </xf>
    <xf numFmtId="170" fontId="11" fillId="13" borderId="0" xfId="0" applyNumberFormat="1" applyFont="1" applyFill="1" applyAlignment="1" applyProtection="1">
      <alignment horizontal="center" vertical="center"/>
      <protection locked="0"/>
    </xf>
    <xf numFmtId="170" fontId="4" fillId="3" borderId="0" xfId="0" applyNumberFormat="1" applyFont="1" applyFill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7" fillId="0" borderId="0" xfId="0" applyFont="1" applyAlignment="1">
      <alignment horizontal="center" vertical="center" readingOrder="1"/>
    </xf>
    <xf numFmtId="166" fontId="9" fillId="0" borderId="2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2" xfId="0" applyFont="1" applyBorder="1" applyAlignment="1">
      <alignment horizontal="center"/>
    </xf>
    <xf numFmtId="10" fontId="0" fillId="13" borderId="84" xfId="4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23" fillId="0" borderId="11" xfId="0" applyFont="1" applyBorder="1" applyAlignment="1">
      <alignment wrapText="1"/>
    </xf>
    <xf numFmtId="0" fontId="0" fillId="0" borderId="12" xfId="0" applyBorder="1"/>
    <xf numFmtId="0" fontId="23" fillId="0" borderId="13" xfId="0" applyFont="1" applyBorder="1" applyAlignment="1">
      <alignment wrapText="1"/>
    </xf>
    <xf numFmtId="0" fontId="0" fillId="0" borderId="106" xfId="0" applyBorder="1"/>
    <xf numFmtId="173" fontId="0" fillId="0" borderId="0" xfId="0" applyNumberFormat="1"/>
    <xf numFmtId="164" fontId="0" fillId="13" borderId="86" xfId="3" applyFont="1" applyFill="1" applyBorder="1" applyAlignment="1" applyProtection="1">
      <alignment horizontal="center"/>
      <protection locked="0"/>
    </xf>
    <xf numFmtId="2" fontId="0" fillId="0" borderId="0" xfId="4" applyNumberFormat="1" applyFont="1" applyFill="1" applyAlignment="1" applyProtection="1">
      <alignment horizontal="center"/>
    </xf>
    <xf numFmtId="10" fontId="0" fillId="0" borderId="0" xfId="4" applyNumberFormat="1" applyFont="1"/>
    <xf numFmtId="10" fontId="15" fillId="0" borderId="0" xfId="4" applyNumberFormat="1" applyFont="1" applyAlignment="1" applyProtection="1">
      <alignment horizontal="left" vertical="center" readingOrder="1"/>
    </xf>
    <xf numFmtId="10" fontId="1" fillId="2" borderId="0" xfId="4" applyNumberFormat="1" applyFont="1" applyFill="1" applyProtection="1"/>
    <xf numFmtId="10" fontId="48" fillId="5" borderId="8" xfId="4" applyNumberFormat="1" applyFont="1" applyFill="1" applyBorder="1" applyAlignment="1" applyProtection="1">
      <alignment horizontal="center" vertical="center" wrapText="1"/>
    </xf>
    <xf numFmtId="10" fontId="7" fillId="0" borderId="0" xfId="4" applyNumberFormat="1" applyFont="1" applyAlignment="1" applyProtection="1">
      <alignment horizontal="left" vertical="center" readingOrder="1"/>
    </xf>
    <xf numFmtId="164" fontId="0" fillId="0" borderId="0" xfId="3" applyFont="1" applyFill="1" applyAlignment="1" applyProtection="1">
      <alignment horizontal="left"/>
    </xf>
    <xf numFmtId="10" fontId="0" fillId="13" borderId="87" xfId="4" applyNumberFormat="1" applyFont="1" applyFill="1" applyBorder="1" applyAlignment="1" applyProtection="1">
      <alignment horizontal="center" vertical="center"/>
      <protection locked="0"/>
    </xf>
    <xf numFmtId="10" fontId="0" fillId="13" borderId="89" xfId="4" applyNumberFormat="1" applyFont="1" applyFill="1" applyBorder="1" applyAlignment="1" applyProtection="1">
      <alignment horizontal="center" vertical="center"/>
      <protection locked="0"/>
    </xf>
    <xf numFmtId="0" fontId="56" fillId="0" borderId="106" xfId="0" applyFont="1" applyBorder="1" applyAlignment="1">
      <alignment horizontal="center" vertical="center" wrapText="1"/>
    </xf>
    <xf numFmtId="166" fontId="56" fillId="0" borderId="106" xfId="0" applyNumberFormat="1" applyFont="1" applyBorder="1" applyAlignment="1">
      <alignment horizontal="center" vertical="center" wrapText="1"/>
    </xf>
    <xf numFmtId="2" fontId="47" fillId="11" borderId="105" xfId="4" applyNumberFormat="1" applyFont="1" applyFill="1" applyBorder="1" applyAlignment="1" applyProtection="1">
      <alignment horizontal="center" vertical="center"/>
    </xf>
    <xf numFmtId="1" fontId="47" fillId="11" borderId="105" xfId="4" applyNumberFormat="1" applyFont="1" applyFill="1" applyBorder="1" applyAlignment="1" applyProtection="1">
      <alignment horizontal="center" vertical="center"/>
    </xf>
    <xf numFmtId="0" fontId="0" fillId="2" borderId="0" xfId="0" applyFill="1"/>
    <xf numFmtId="164" fontId="0" fillId="13" borderId="83" xfId="4" applyNumberFormat="1" applyFont="1" applyFill="1" applyBorder="1" applyAlignment="1" applyProtection="1">
      <alignment horizontal="center"/>
      <protection locked="0"/>
    </xf>
    <xf numFmtId="168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74" fontId="0" fillId="13" borderId="79" xfId="3" applyNumberFormat="1" applyFont="1" applyFill="1" applyBorder="1" applyAlignment="1" applyProtection="1">
      <alignment horizontal="center"/>
      <protection locked="0"/>
    </xf>
    <xf numFmtId="174" fontId="0" fillId="0" borderId="0" xfId="4" applyNumberFormat="1" applyFont="1" applyFill="1" applyAlignment="1" applyProtection="1">
      <alignment horizontal="center"/>
    </xf>
    <xf numFmtId="165" fontId="0" fillId="13" borderId="79" xfId="3" applyNumberFormat="1" applyFont="1" applyFill="1" applyBorder="1" applyProtection="1">
      <protection locked="0"/>
    </xf>
    <xf numFmtId="165" fontId="9" fillId="0" borderId="6" xfId="3" applyNumberFormat="1" applyFont="1" applyFill="1" applyBorder="1" applyProtection="1"/>
    <xf numFmtId="165" fontId="0" fillId="0" borderId="0" xfId="3" applyNumberFormat="1" applyFont="1" applyFill="1" applyProtection="1"/>
    <xf numFmtId="2" fontId="0" fillId="0" borderId="0" xfId="4" applyNumberFormat="1" applyFont="1" applyFill="1" applyProtection="1"/>
    <xf numFmtId="175" fontId="0" fillId="0" borderId="0" xfId="3" applyNumberFormat="1" applyFont="1" applyFill="1" applyAlignment="1" applyProtection="1">
      <alignment horizontal="left"/>
    </xf>
    <xf numFmtId="0" fontId="0" fillId="6" borderId="0" xfId="0" applyFill="1" applyAlignment="1">
      <alignment horizontal="center"/>
    </xf>
    <xf numFmtId="10" fontId="0" fillId="13" borderId="88" xfId="4" applyNumberFormat="1" applyFont="1" applyFill="1" applyBorder="1" applyAlignment="1" applyProtection="1">
      <alignment horizontal="center"/>
      <protection locked="0"/>
    </xf>
    <xf numFmtId="164" fontId="0" fillId="0" borderId="0" xfId="3" applyFont="1" applyProtection="1"/>
    <xf numFmtId="37" fontId="18" fillId="2" borderId="106" xfId="3" applyNumberFormat="1" applyFont="1" applyFill="1" applyBorder="1" applyAlignment="1" applyProtection="1">
      <alignment horizontal="center" vertical="center"/>
    </xf>
    <xf numFmtId="0" fontId="73" fillId="0" borderId="0" xfId="0" applyFont="1"/>
    <xf numFmtId="10" fontId="8" fillId="0" borderId="106" xfId="4" applyNumberFormat="1" applyFont="1" applyBorder="1" applyAlignment="1" applyProtection="1">
      <alignment horizontal="center" vertical="center"/>
    </xf>
    <xf numFmtId="0" fontId="0" fillId="10" borderId="106" xfId="0" applyFill="1" applyBorder="1"/>
    <xf numFmtId="10" fontId="67" fillId="0" borderId="116" xfId="0" applyNumberFormat="1" applyFont="1" applyBorder="1" applyAlignment="1">
      <alignment horizontal="center" vertical="center"/>
    </xf>
    <xf numFmtId="10" fontId="67" fillId="0" borderId="13" xfId="0" applyNumberFormat="1" applyFont="1" applyBorder="1" applyAlignment="1">
      <alignment horizontal="center" vertical="center"/>
    </xf>
    <xf numFmtId="10" fontId="67" fillId="0" borderId="0" xfId="0" applyNumberFormat="1" applyFont="1" applyAlignment="1">
      <alignment horizontal="center" vertical="center"/>
    </xf>
    <xf numFmtId="171" fontId="0" fillId="13" borderId="106" xfId="0" applyNumberFormat="1" applyFill="1" applyBorder="1" applyAlignment="1">
      <alignment horizontal="center" vertical="center"/>
    </xf>
    <xf numFmtId="3" fontId="0" fillId="13" borderId="79" xfId="4" applyNumberFormat="1" applyFont="1" applyFill="1" applyBorder="1" applyAlignment="1" applyProtection="1">
      <alignment horizontal="center"/>
      <protection locked="0"/>
    </xf>
    <xf numFmtId="3" fontId="0" fillId="13" borderId="86" xfId="3" applyNumberFormat="1" applyFont="1" applyFill="1" applyBorder="1" applyAlignment="1" applyProtection="1">
      <alignment horizontal="center"/>
      <protection locked="0"/>
    </xf>
    <xf numFmtId="4" fontId="0" fillId="0" borderId="0" xfId="0" applyNumberFormat="1"/>
    <xf numFmtId="4" fontId="0" fillId="0" borderId="0" xfId="3" applyNumberFormat="1" applyFont="1" applyFill="1" applyAlignment="1" applyProtection="1">
      <alignment horizontal="center" vertical="center"/>
    </xf>
    <xf numFmtId="4" fontId="7" fillId="0" borderId="0" xfId="0" applyNumberFormat="1" applyFont="1" applyAlignment="1">
      <alignment vertical="center" readingOrder="1"/>
    </xf>
    <xf numFmtId="4" fontId="7" fillId="0" borderId="0" xfId="3" applyNumberFormat="1" applyFont="1" applyAlignment="1" applyProtection="1">
      <alignment horizontal="center" vertical="center" readingOrder="1"/>
    </xf>
    <xf numFmtId="4" fontId="7" fillId="0" borderId="0" xfId="0" applyNumberFormat="1" applyFont="1" applyAlignment="1">
      <alignment horizontal="left" vertical="center" readingOrder="1"/>
    </xf>
    <xf numFmtId="4" fontId="7" fillId="0" borderId="0" xfId="3" applyNumberFormat="1" applyFont="1" applyFill="1" applyAlignment="1" applyProtection="1">
      <alignment horizontal="center" vertical="center" readingOrder="1"/>
    </xf>
    <xf numFmtId="4" fontId="56" fillId="0" borderId="2" xfId="0" applyNumberFormat="1" applyFont="1" applyBorder="1" applyAlignment="1">
      <alignment horizontal="center" vertical="center" wrapText="1"/>
    </xf>
    <xf numFmtId="4" fontId="56" fillId="0" borderId="2" xfId="3" applyNumberFormat="1" applyFont="1" applyFill="1" applyBorder="1" applyAlignment="1" applyProtection="1">
      <alignment horizontal="center" vertical="center" wrapText="1"/>
    </xf>
    <xf numFmtId="4" fontId="0" fillId="13" borderId="89" xfId="4" applyNumberFormat="1" applyFont="1" applyFill="1" applyBorder="1" applyAlignment="1" applyProtection="1">
      <alignment horizontal="center"/>
      <protection locked="0"/>
    </xf>
    <xf numFmtId="4" fontId="0" fillId="13" borderId="83" xfId="3" applyNumberFormat="1" applyFont="1" applyFill="1" applyBorder="1" applyAlignment="1" applyProtection="1">
      <alignment horizontal="center" vertical="center"/>
      <protection locked="0"/>
    </xf>
    <xf numFmtId="4" fontId="0" fillId="13" borderId="79" xfId="3" applyNumberFormat="1" applyFont="1" applyFill="1" applyBorder="1" applyAlignment="1" applyProtection="1">
      <alignment horizontal="center" vertical="center"/>
      <protection locked="0"/>
    </xf>
    <xf numFmtId="4" fontId="0" fillId="13" borderId="84" xfId="4" applyNumberFormat="1" applyFont="1" applyFill="1" applyBorder="1" applyAlignment="1" applyProtection="1">
      <alignment horizontal="center"/>
      <protection locked="0"/>
    </xf>
    <xf numFmtId="4" fontId="0" fillId="13" borderId="85" xfId="4" applyNumberFormat="1" applyFont="1" applyFill="1" applyBorder="1" applyAlignment="1" applyProtection="1">
      <alignment horizontal="center"/>
      <protection locked="0"/>
    </xf>
    <xf numFmtId="4" fontId="0" fillId="13" borderId="86" xfId="3" applyNumberFormat="1" applyFont="1" applyFill="1" applyBorder="1" applyAlignment="1" applyProtection="1">
      <alignment horizontal="center" vertical="center"/>
      <protection locked="0"/>
    </xf>
    <xf numFmtId="4" fontId="0" fillId="0" borderId="0" xfId="4" applyNumberFormat="1" applyFont="1" applyFill="1" applyProtection="1"/>
    <xf numFmtId="4" fontId="0" fillId="0" borderId="0" xfId="4" applyNumberFormat="1" applyFont="1" applyFill="1" applyAlignment="1" applyProtection="1">
      <alignment horizontal="center"/>
    </xf>
    <xf numFmtId="4" fontId="0" fillId="13" borderId="79" xfId="4" applyNumberFormat="1" applyFont="1" applyFill="1" applyBorder="1" applyAlignment="1" applyProtection="1">
      <alignment horizontal="center"/>
      <protection locked="0"/>
    </xf>
    <xf numFmtId="166" fontId="56" fillId="0" borderId="0" xfId="0" applyNumberFormat="1" applyFont="1" applyAlignment="1">
      <alignment horizontal="center" vertical="center" wrapText="1"/>
    </xf>
    <xf numFmtId="4" fontId="0" fillId="13" borderId="126" xfId="4" applyNumberFormat="1" applyFont="1" applyFill="1" applyBorder="1" applyAlignment="1" applyProtection="1">
      <alignment horizontal="center"/>
      <protection locked="0"/>
    </xf>
    <xf numFmtId="4" fontId="0" fillId="13" borderId="127" xfId="4" applyNumberFormat="1" applyFont="1" applyFill="1" applyBorder="1" applyAlignment="1" applyProtection="1">
      <alignment horizontal="center"/>
      <protection locked="0"/>
    </xf>
    <xf numFmtId="4" fontId="0" fillId="13" borderId="86" xfId="3" applyNumberFormat="1" applyFont="1" applyFill="1" applyBorder="1" applyAlignment="1" applyProtection="1">
      <alignment horizontal="center"/>
      <protection locked="0"/>
    </xf>
    <xf numFmtId="4" fontId="0" fillId="13" borderId="82" xfId="4" applyNumberFormat="1" applyFont="1" applyFill="1" applyBorder="1" applyAlignment="1" applyProtection="1">
      <alignment horizontal="center"/>
      <protection locked="0"/>
    </xf>
    <xf numFmtId="4" fontId="0" fillId="13" borderId="80" xfId="4" applyNumberFormat="1" applyFont="1" applyFill="1" applyBorder="1" applyAlignment="1" applyProtection="1">
      <alignment horizontal="center"/>
      <protection locked="0"/>
    </xf>
    <xf numFmtId="4" fontId="0" fillId="13" borderId="79" xfId="3" applyNumberFormat="1" applyFont="1" applyFill="1" applyBorder="1" applyAlignment="1" applyProtection="1">
      <alignment horizontal="center"/>
      <protection locked="0"/>
    </xf>
    <xf numFmtId="164" fontId="0" fillId="0" borderId="0" xfId="3" applyFont="1" applyFill="1" applyProtection="1"/>
    <xf numFmtId="176" fontId="0" fillId="0" borderId="0" xfId="4" applyNumberFormat="1" applyFont="1" applyFill="1" applyProtection="1"/>
    <xf numFmtId="177" fontId="0" fillId="0" borderId="0" xfId="0" applyNumberFormat="1"/>
    <xf numFmtId="10" fontId="0" fillId="0" borderId="0" xfId="4" applyNumberFormat="1" applyFont="1" applyFill="1" applyAlignment="1" applyProtection="1">
      <alignment horizontal="center" vertical="center"/>
    </xf>
    <xf numFmtId="1" fontId="0" fillId="13" borderId="79" xfId="4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/>
    <xf numFmtId="0" fontId="0" fillId="19" borderId="106" xfId="0" applyFill="1" applyBorder="1"/>
    <xf numFmtId="0" fontId="0" fillId="20" borderId="106" xfId="0" applyFill="1" applyBorder="1"/>
    <xf numFmtId="0" fontId="0" fillId="21" borderId="106" xfId="0" applyFill="1" applyBorder="1"/>
    <xf numFmtId="17" fontId="0" fillId="0" borderId="106" xfId="0" applyNumberFormat="1" applyBorder="1"/>
    <xf numFmtId="164" fontId="0" fillId="19" borderId="106" xfId="3" applyFont="1" applyFill="1" applyBorder="1"/>
    <xf numFmtId="4" fontId="0" fillId="20" borderId="106" xfId="0" applyNumberFormat="1" applyFill="1" applyBorder="1"/>
    <xf numFmtId="17" fontId="0" fillId="0" borderId="128" xfId="0" applyNumberFormat="1" applyBorder="1"/>
    <xf numFmtId="0" fontId="0" fillId="0" borderId="128" xfId="0" applyBorder="1"/>
    <xf numFmtId="4" fontId="73" fillId="20" borderId="128" xfId="0" applyNumberFormat="1" applyFont="1" applyFill="1" applyBorder="1"/>
    <xf numFmtId="4" fontId="73" fillId="20" borderId="0" xfId="0" applyNumberFormat="1" applyFont="1" applyFill="1"/>
    <xf numFmtId="0" fontId="8" fillId="0" borderId="0" xfId="0" applyFont="1"/>
    <xf numFmtId="0" fontId="79" fillId="0" borderId="0" xfId="0" applyFont="1" applyAlignment="1">
      <alignment vertical="center" readingOrder="1"/>
    </xf>
    <xf numFmtId="15" fontId="0" fillId="0" borderId="0" xfId="0" applyNumberFormat="1"/>
    <xf numFmtId="10" fontId="52" fillId="0" borderId="0" xfId="0" applyNumberFormat="1" applyFont="1" applyAlignment="1">
      <alignment horizontal="center"/>
    </xf>
    <xf numFmtId="9" fontId="0" fillId="0" borderId="0" xfId="0" applyNumberFormat="1"/>
    <xf numFmtId="15" fontId="0" fillId="0" borderId="0" xfId="4" applyNumberFormat="1" applyFont="1" applyProtection="1"/>
    <xf numFmtId="176" fontId="0" fillId="0" borderId="0" xfId="0" applyNumberFormat="1"/>
    <xf numFmtId="14" fontId="0" fillId="0" borderId="106" xfId="0" applyNumberFormat="1" applyBorder="1"/>
    <xf numFmtId="0" fontId="0" fillId="0" borderId="106" xfId="0" applyBorder="1" applyAlignment="1">
      <alignment horizontal="center" vertical="center"/>
    </xf>
    <xf numFmtId="2" fontId="18" fillId="0" borderId="106" xfId="0" applyNumberFormat="1" applyFont="1" applyBorder="1" applyAlignment="1">
      <alignment horizontal="center" vertical="center"/>
    </xf>
    <xf numFmtId="171" fontId="0" fillId="0" borderId="106" xfId="0" applyNumberFormat="1" applyBorder="1" applyAlignment="1">
      <alignment horizontal="center" vertical="center"/>
    </xf>
    <xf numFmtId="2" fontId="0" fillId="0" borderId="106" xfId="0" applyNumberFormat="1" applyBorder="1" applyAlignment="1">
      <alignment horizontal="center" vertical="center"/>
    </xf>
    <xf numFmtId="2" fontId="18" fillId="2" borderId="106" xfId="0" applyNumberFormat="1" applyFont="1" applyFill="1" applyBorder="1" applyAlignment="1">
      <alignment horizontal="center" vertical="center"/>
    </xf>
    <xf numFmtId="0" fontId="18" fillId="2" borderId="106" xfId="0" applyFont="1" applyFill="1" applyBorder="1" applyAlignment="1">
      <alignment horizontal="center" vertical="center"/>
    </xf>
    <xf numFmtId="171" fontId="18" fillId="2" borderId="106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179" fontId="0" fillId="0" borderId="0" xfId="4" applyNumberFormat="1" applyFont="1" applyProtection="1"/>
    <xf numFmtId="169" fontId="0" fillId="0" borderId="0" xfId="0" applyNumberFormat="1"/>
    <xf numFmtId="180" fontId="0" fillId="13" borderId="79" xfId="4" applyNumberFormat="1" applyFont="1" applyFill="1" applyBorder="1" applyAlignment="1" applyProtection="1">
      <alignment horizontal="center"/>
      <protection locked="0"/>
    </xf>
    <xf numFmtId="22" fontId="0" fillId="0" borderId="0" xfId="0" applyNumberFormat="1"/>
    <xf numFmtId="15" fontId="0" fillId="0" borderId="0" xfId="4" applyNumberFormat="1" applyFont="1" applyFill="1" applyProtection="1"/>
    <xf numFmtId="4" fontId="0" fillId="0" borderId="0" xfId="4" applyNumberFormat="1" applyFont="1" applyProtection="1"/>
    <xf numFmtId="15" fontId="0" fillId="0" borderId="0" xfId="0" applyNumberFormat="1" applyAlignment="1">
      <alignment horizontal="center"/>
    </xf>
    <xf numFmtId="0" fontId="72" fillId="0" borderId="108" xfId="0" applyFont="1" applyBorder="1" applyAlignment="1">
      <alignment horizontal="center" vertical="center"/>
    </xf>
    <xf numFmtId="0" fontId="72" fillId="0" borderId="106" xfId="0" applyFont="1" applyBorder="1" applyAlignment="1">
      <alignment horizontal="center" vertical="center"/>
    </xf>
    <xf numFmtId="0" fontId="72" fillId="0" borderId="111" xfId="0" applyFont="1" applyBorder="1" applyAlignment="1">
      <alignment horizontal="center" vertical="center"/>
    </xf>
    <xf numFmtId="0" fontId="72" fillId="0" borderId="113" xfId="0" applyFont="1" applyBorder="1" applyAlignment="1">
      <alignment horizontal="center" vertical="center"/>
    </xf>
    <xf numFmtId="4" fontId="4" fillId="0" borderId="119" xfId="3" applyNumberFormat="1" applyFont="1" applyBorder="1" applyAlignment="1">
      <alignment horizontal="center" vertical="center"/>
    </xf>
    <xf numFmtId="4" fontId="4" fillId="0" borderId="115" xfId="3" applyNumberFormat="1" applyFont="1" applyBorder="1" applyAlignment="1">
      <alignment horizontal="center" vertical="center"/>
    </xf>
    <xf numFmtId="4" fontId="4" fillId="0" borderId="120" xfId="3" applyNumberFormat="1" applyFont="1" applyBorder="1" applyAlignment="1">
      <alignment horizontal="center" vertical="center"/>
    </xf>
    <xf numFmtId="4" fontId="4" fillId="0" borderId="121" xfId="3" applyNumberFormat="1" applyFont="1" applyBorder="1" applyAlignment="1">
      <alignment horizontal="center" vertical="center"/>
    </xf>
    <xf numFmtId="4" fontId="4" fillId="0" borderId="122" xfId="3" applyNumberFormat="1" applyFont="1" applyBorder="1" applyAlignment="1">
      <alignment horizontal="center" vertical="center"/>
    </xf>
    <xf numFmtId="4" fontId="4" fillId="0" borderId="123" xfId="3" applyNumberFormat="1" applyFont="1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113" xfId="0" applyFont="1" applyBorder="1" applyAlignment="1">
      <alignment horizontal="center" vertical="center"/>
    </xf>
    <xf numFmtId="2" fontId="4" fillId="0" borderId="119" xfId="0" applyNumberFormat="1" applyFont="1" applyBorder="1" applyAlignment="1">
      <alignment horizontal="center" vertical="center"/>
    </xf>
    <xf numFmtId="2" fontId="4" fillId="0" borderId="115" xfId="0" applyNumberFormat="1" applyFont="1" applyBorder="1" applyAlignment="1">
      <alignment horizontal="center" vertical="center"/>
    </xf>
    <xf numFmtId="2" fontId="4" fillId="0" borderId="116" xfId="0" applyNumberFormat="1" applyFont="1" applyBorder="1" applyAlignment="1">
      <alignment horizontal="center" vertical="center"/>
    </xf>
    <xf numFmtId="2" fontId="4" fillId="0" borderId="121" xfId="0" applyNumberFormat="1" applyFont="1" applyBorder="1" applyAlignment="1">
      <alignment horizontal="center" vertical="center"/>
    </xf>
    <xf numFmtId="2" fontId="4" fillId="0" borderId="122" xfId="0" applyNumberFormat="1" applyFont="1" applyBorder="1" applyAlignment="1">
      <alignment horizontal="center" vertical="center"/>
    </xf>
    <xf numFmtId="2" fontId="4" fillId="0" borderId="124" xfId="0" applyNumberFormat="1" applyFont="1" applyBorder="1" applyAlignment="1">
      <alignment horizontal="center" vertical="center"/>
    </xf>
    <xf numFmtId="2" fontId="25" fillId="0" borderId="119" xfId="0" applyNumberFormat="1" applyFont="1" applyBorder="1" applyAlignment="1">
      <alignment horizontal="center" vertical="center"/>
    </xf>
    <xf numFmtId="2" fontId="25" fillId="0" borderId="115" xfId="0" applyNumberFormat="1" applyFont="1" applyBorder="1" applyAlignment="1">
      <alignment horizontal="center" vertical="center"/>
    </xf>
    <xf numFmtId="2" fontId="25" fillId="0" borderId="116" xfId="0" applyNumberFormat="1" applyFont="1" applyBorder="1" applyAlignment="1">
      <alignment horizontal="center" vertical="center"/>
    </xf>
    <xf numFmtId="2" fontId="25" fillId="0" borderId="125" xfId="0" applyNumberFormat="1" applyFont="1" applyBorder="1" applyAlignment="1">
      <alignment horizontal="center" vertical="center"/>
    </xf>
    <xf numFmtId="2" fontId="25" fillId="0" borderId="2" xfId="0" applyNumberFormat="1" applyFont="1" applyBorder="1" applyAlignment="1">
      <alignment horizontal="center" vertical="center"/>
    </xf>
    <xf numFmtId="2" fontId="25" fillId="0" borderId="13" xfId="0" applyNumberFormat="1" applyFont="1" applyBorder="1" applyAlignment="1">
      <alignment horizontal="center" vertical="center"/>
    </xf>
    <xf numFmtId="0" fontId="39" fillId="12" borderId="92" xfId="0" applyFont="1" applyFill="1" applyBorder="1" applyAlignment="1">
      <alignment horizontal="center" vertical="center"/>
    </xf>
    <xf numFmtId="0" fontId="39" fillId="12" borderId="29" xfId="0" applyFont="1" applyFill="1" applyBorder="1" applyAlignment="1">
      <alignment horizontal="center" vertical="center"/>
    </xf>
    <xf numFmtId="0" fontId="39" fillId="12" borderId="30" xfId="0" applyFont="1" applyFill="1" applyBorder="1" applyAlignment="1">
      <alignment horizontal="center" vertical="center"/>
    </xf>
    <xf numFmtId="0" fontId="39" fillId="12" borderId="94" xfId="0" applyFont="1" applyFill="1" applyBorder="1" applyAlignment="1">
      <alignment horizontal="center" vertical="center"/>
    </xf>
    <xf numFmtId="0" fontId="39" fillId="12" borderId="26" xfId="0" applyFont="1" applyFill="1" applyBorder="1" applyAlignment="1">
      <alignment horizontal="center" vertical="center"/>
    </xf>
    <xf numFmtId="0" fontId="39" fillId="12" borderId="27" xfId="0" applyFont="1" applyFill="1" applyBorder="1" applyAlignment="1">
      <alignment horizontal="center" vertical="center"/>
    </xf>
    <xf numFmtId="0" fontId="44" fillId="7" borderId="92" xfId="0" applyFont="1" applyFill="1" applyBorder="1" applyAlignment="1">
      <alignment horizontal="center" vertical="center"/>
    </xf>
    <xf numFmtId="0" fontId="44" fillId="7" borderId="30" xfId="0" applyFont="1" applyFill="1" applyBorder="1" applyAlignment="1">
      <alignment horizontal="center" vertical="center"/>
    </xf>
    <xf numFmtId="0" fontId="44" fillId="7" borderId="1" xfId="0" applyFont="1" applyFill="1" applyBorder="1" applyAlignment="1">
      <alignment horizontal="center" vertical="center"/>
    </xf>
    <xf numFmtId="0" fontId="44" fillId="7" borderId="32" xfId="0" applyFont="1" applyFill="1" applyBorder="1" applyAlignment="1">
      <alignment horizontal="center" vertical="center"/>
    </xf>
    <xf numFmtId="0" fontId="44" fillId="7" borderId="94" xfId="0" applyFont="1" applyFill="1" applyBorder="1" applyAlignment="1">
      <alignment horizontal="center" vertical="center"/>
    </xf>
    <xf numFmtId="0" fontId="44" fillId="7" borderId="27" xfId="0" applyFont="1" applyFill="1" applyBorder="1" applyAlignment="1">
      <alignment horizontal="center" vertical="center"/>
    </xf>
    <xf numFmtId="0" fontId="44" fillId="7" borderId="28" xfId="0" applyFont="1" applyFill="1" applyBorder="1" applyAlignment="1">
      <alignment horizontal="center" vertical="center"/>
    </xf>
    <xf numFmtId="0" fontId="44" fillId="7" borderId="29" xfId="0" applyFont="1" applyFill="1" applyBorder="1" applyAlignment="1">
      <alignment horizontal="center" vertical="center"/>
    </xf>
    <xf numFmtId="0" fontId="44" fillId="7" borderId="31" xfId="0" applyFont="1" applyFill="1" applyBorder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0" fontId="44" fillId="7" borderId="25" xfId="0" applyFont="1" applyFill="1" applyBorder="1" applyAlignment="1">
      <alignment horizontal="center" vertical="center"/>
    </xf>
    <xf numFmtId="0" fontId="44" fillId="7" borderId="26" xfId="0" applyFont="1" applyFill="1" applyBorder="1" applyAlignment="1">
      <alignment horizontal="center" vertical="center"/>
    </xf>
    <xf numFmtId="0" fontId="44" fillId="7" borderId="28" xfId="0" applyFont="1" applyFill="1" applyBorder="1" applyAlignment="1">
      <alignment horizontal="center" vertical="center" wrapText="1"/>
    </xf>
    <xf numFmtId="0" fontId="44" fillId="7" borderId="29" xfId="0" applyFont="1" applyFill="1" applyBorder="1" applyAlignment="1">
      <alignment horizontal="center" vertical="center" wrapText="1"/>
    </xf>
    <xf numFmtId="0" fontId="44" fillId="7" borderId="30" xfId="0" applyFont="1" applyFill="1" applyBorder="1" applyAlignment="1">
      <alignment horizontal="center" vertical="center" wrapText="1"/>
    </xf>
    <xf numFmtId="0" fontId="44" fillId="7" borderId="31" xfId="0" applyFont="1" applyFill="1" applyBorder="1" applyAlignment="1">
      <alignment horizontal="center" vertical="center" wrapText="1"/>
    </xf>
    <xf numFmtId="0" fontId="44" fillId="7" borderId="0" xfId="0" applyFont="1" applyFill="1" applyAlignment="1">
      <alignment horizontal="center" vertical="center" wrapText="1"/>
    </xf>
    <xf numFmtId="0" fontId="44" fillId="7" borderId="32" xfId="0" applyFont="1" applyFill="1" applyBorder="1" applyAlignment="1">
      <alignment horizontal="center" vertical="center" wrapText="1"/>
    </xf>
    <xf numFmtId="0" fontId="44" fillId="7" borderId="25" xfId="0" applyFont="1" applyFill="1" applyBorder="1" applyAlignment="1">
      <alignment horizontal="center" vertical="center" wrapText="1"/>
    </xf>
    <xf numFmtId="0" fontId="44" fillId="7" borderId="26" xfId="0" applyFont="1" applyFill="1" applyBorder="1" applyAlignment="1">
      <alignment horizontal="center" vertical="center" wrapText="1"/>
    </xf>
    <xf numFmtId="0" fontId="44" fillId="7" borderId="27" xfId="0" applyFont="1" applyFill="1" applyBorder="1" applyAlignment="1">
      <alignment horizontal="center" vertical="center" wrapText="1"/>
    </xf>
    <xf numFmtId="0" fontId="64" fillId="7" borderId="28" xfId="0" applyFont="1" applyFill="1" applyBorder="1" applyAlignment="1">
      <alignment horizontal="center" vertical="center" wrapText="1"/>
    </xf>
    <xf numFmtId="0" fontId="64" fillId="7" borderId="29" xfId="0" applyFont="1" applyFill="1" applyBorder="1" applyAlignment="1">
      <alignment horizontal="center" vertical="center" wrapText="1"/>
    </xf>
    <xf numFmtId="0" fontId="64" fillId="7" borderId="30" xfId="0" applyFont="1" applyFill="1" applyBorder="1" applyAlignment="1">
      <alignment horizontal="center" vertical="center" wrapText="1"/>
    </xf>
    <xf numFmtId="0" fontId="64" fillId="7" borderId="31" xfId="0" applyFont="1" applyFill="1" applyBorder="1" applyAlignment="1">
      <alignment horizontal="center" vertical="center" wrapText="1"/>
    </xf>
    <xf numFmtId="0" fontId="64" fillId="7" borderId="0" xfId="0" applyFont="1" applyFill="1" applyAlignment="1">
      <alignment horizontal="center" vertical="center" wrapText="1"/>
    </xf>
    <xf numFmtId="0" fontId="64" fillId="7" borderId="32" xfId="0" applyFont="1" applyFill="1" applyBorder="1" applyAlignment="1">
      <alignment horizontal="center" vertical="center" wrapText="1"/>
    </xf>
    <xf numFmtId="0" fontId="64" fillId="7" borderId="25" xfId="0" applyFont="1" applyFill="1" applyBorder="1" applyAlignment="1">
      <alignment horizontal="center" vertical="center" wrapText="1"/>
    </xf>
    <xf numFmtId="0" fontId="64" fillId="7" borderId="26" xfId="0" applyFont="1" applyFill="1" applyBorder="1" applyAlignment="1">
      <alignment horizontal="center" vertical="center" wrapText="1"/>
    </xf>
    <xf numFmtId="0" fontId="64" fillId="7" borderId="27" xfId="0" applyFont="1" applyFill="1" applyBorder="1" applyAlignment="1">
      <alignment horizontal="center" vertical="center" wrapText="1"/>
    </xf>
    <xf numFmtId="0" fontId="44" fillId="0" borderId="36" xfId="0" applyFont="1" applyBorder="1" applyAlignment="1" applyProtection="1">
      <alignment horizontal="left" vertical="center" wrapText="1"/>
      <protection locked="0"/>
    </xf>
    <xf numFmtId="0" fontId="44" fillId="0" borderId="0" xfId="0" applyFont="1" applyAlignment="1" applyProtection="1">
      <alignment horizontal="left" vertical="center" wrapText="1"/>
      <protection locked="0"/>
    </xf>
    <xf numFmtId="0" fontId="44" fillId="0" borderId="37" xfId="0" applyFont="1" applyBorder="1" applyAlignment="1" applyProtection="1">
      <alignment horizontal="left" vertical="center" wrapText="1"/>
      <protection locked="0"/>
    </xf>
    <xf numFmtId="0" fontId="44" fillId="0" borderId="38" xfId="0" applyFont="1" applyBorder="1" applyAlignment="1" applyProtection="1">
      <alignment horizontal="left" vertical="center" wrapText="1"/>
      <protection locked="0"/>
    </xf>
    <xf numFmtId="0" fontId="44" fillId="0" borderId="41" xfId="0" applyFont="1" applyBorder="1" applyAlignment="1" applyProtection="1">
      <alignment horizontal="left" vertical="center" wrapText="1"/>
      <protection locked="0"/>
    </xf>
    <xf numFmtId="0" fontId="44" fillId="0" borderId="39" xfId="0" applyFont="1" applyBorder="1" applyAlignment="1" applyProtection="1">
      <alignment horizontal="left" vertical="center" wrapText="1"/>
      <protection locked="0"/>
    </xf>
    <xf numFmtId="0" fontId="64" fillId="0" borderId="36" xfId="0" applyFont="1" applyBorder="1" applyAlignment="1" applyProtection="1">
      <alignment horizontal="center" vertical="center" wrapText="1" shrinkToFit="1"/>
      <protection locked="0"/>
    </xf>
    <xf numFmtId="0" fontId="64" fillId="0" borderId="0" xfId="0" applyFont="1" applyAlignment="1" applyProtection="1">
      <alignment horizontal="center" vertical="center" wrapText="1" shrinkToFit="1"/>
      <protection locked="0"/>
    </xf>
    <xf numFmtId="0" fontId="64" fillId="0" borderId="37" xfId="0" applyFont="1" applyBorder="1" applyAlignment="1" applyProtection="1">
      <alignment horizontal="center" vertical="center" wrapText="1" shrinkToFit="1"/>
      <protection locked="0"/>
    </xf>
    <xf numFmtId="0" fontId="64" fillId="0" borderId="38" xfId="0" applyFont="1" applyBorder="1" applyAlignment="1" applyProtection="1">
      <alignment horizontal="center" vertical="center" wrapText="1" shrinkToFit="1"/>
      <protection locked="0"/>
    </xf>
    <xf numFmtId="0" fontId="64" fillId="0" borderId="41" xfId="0" applyFont="1" applyBorder="1" applyAlignment="1" applyProtection="1">
      <alignment horizontal="center" vertical="center" wrapText="1" shrinkToFit="1"/>
      <protection locked="0"/>
    </xf>
    <xf numFmtId="0" fontId="64" fillId="0" borderId="39" xfId="0" applyFont="1" applyBorder="1" applyAlignment="1" applyProtection="1">
      <alignment horizontal="center" vertical="center" wrapText="1" shrinkToFit="1"/>
      <protection locked="0"/>
    </xf>
    <xf numFmtId="0" fontId="44" fillId="0" borderId="36" xfId="0" applyFont="1" applyBorder="1" applyAlignment="1" applyProtection="1">
      <alignment horizontal="center" vertical="center" wrapText="1"/>
      <protection locked="0"/>
    </xf>
    <xf numFmtId="0" fontId="44" fillId="0" borderId="0" xfId="0" applyFont="1" applyAlignment="1" applyProtection="1">
      <alignment horizontal="center" vertical="center" wrapText="1"/>
      <protection locked="0"/>
    </xf>
    <xf numFmtId="0" fontId="44" fillId="0" borderId="37" xfId="0" applyFont="1" applyBorder="1" applyAlignment="1" applyProtection="1">
      <alignment horizontal="center" vertical="center" wrapText="1"/>
      <protection locked="0"/>
    </xf>
    <xf numFmtId="0" fontId="44" fillId="0" borderId="38" xfId="0" applyFont="1" applyBorder="1" applyAlignment="1" applyProtection="1">
      <alignment horizontal="center" vertical="center" wrapText="1"/>
      <protection locked="0"/>
    </xf>
    <xf numFmtId="0" fontId="44" fillId="0" borderId="41" xfId="0" applyFont="1" applyBorder="1" applyAlignment="1" applyProtection="1">
      <alignment horizontal="center" vertical="center" wrapText="1"/>
      <protection locked="0"/>
    </xf>
    <xf numFmtId="0" fontId="44" fillId="0" borderId="39" xfId="0" applyFont="1" applyBorder="1" applyAlignment="1" applyProtection="1">
      <alignment horizontal="center" vertical="center" wrapText="1"/>
      <protection locked="0"/>
    </xf>
    <xf numFmtId="14" fontId="44" fillId="0" borderId="36" xfId="0" applyNumberFormat="1" applyFont="1" applyBorder="1" applyAlignment="1" applyProtection="1">
      <alignment horizontal="center" vertical="center" wrapText="1"/>
      <protection locked="0"/>
    </xf>
    <xf numFmtId="0" fontId="44" fillId="0" borderId="36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9" fillId="11" borderId="72" xfId="0" applyFont="1" applyFill="1" applyBorder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49" fillId="11" borderId="73" xfId="0" applyFont="1" applyFill="1" applyBorder="1" applyAlignment="1">
      <alignment horizontal="center" vertical="center"/>
    </xf>
    <xf numFmtId="0" fontId="49" fillId="11" borderId="75" xfId="0" applyFont="1" applyFill="1" applyBorder="1" applyAlignment="1">
      <alignment horizontal="center" vertical="center"/>
    </xf>
    <xf numFmtId="9" fontId="49" fillId="11" borderId="0" xfId="4" applyFont="1" applyFill="1" applyBorder="1" applyAlignment="1">
      <alignment horizontal="center" vertical="center"/>
    </xf>
    <xf numFmtId="9" fontId="49" fillId="11" borderId="77" xfId="4" applyFont="1" applyFill="1" applyBorder="1" applyAlignment="1">
      <alignment horizontal="center" vertical="center"/>
    </xf>
    <xf numFmtId="9" fontId="49" fillId="11" borderId="75" xfId="4" applyFont="1" applyFill="1" applyBorder="1" applyAlignment="1">
      <alignment horizontal="center" vertical="center"/>
    </xf>
    <xf numFmtId="9" fontId="49" fillId="11" borderId="78" xfId="4" applyFont="1" applyFill="1" applyBorder="1" applyAlignment="1">
      <alignment horizontal="center" vertical="center"/>
    </xf>
    <xf numFmtId="0" fontId="39" fillId="12" borderId="28" xfId="0" applyFont="1" applyFill="1" applyBorder="1" applyAlignment="1">
      <alignment horizontal="center" vertical="center"/>
    </xf>
    <xf numFmtId="0" fontId="39" fillId="12" borderId="93" xfId="0" applyFont="1" applyFill="1" applyBorder="1" applyAlignment="1">
      <alignment horizontal="center" vertical="center"/>
    </xf>
    <xf numFmtId="0" fontId="39" fillId="12" borderId="25" xfId="0" applyFont="1" applyFill="1" applyBorder="1" applyAlignment="1">
      <alignment horizontal="center" vertical="center"/>
    </xf>
    <xf numFmtId="0" fontId="39" fillId="12" borderId="95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 wrapText="1"/>
    </xf>
    <xf numFmtId="0" fontId="28" fillId="11" borderId="15" xfId="0" applyFont="1" applyFill="1" applyBorder="1" applyAlignment="1">
      <alignment horizontal="center" vertical="center" wrapText="1"/>
    </xf>
    <xf numFmtId="0" fontId="28" fillId="11" borderId="16" xfId="0" applyFont="1" applyFill="1" applyBorder="1" applyAlignment="1">
      <alignment horizontal="center" vertical="center" wrapText="1"/>
    </xf>
    <xf numFmtId="0" fontId="28" fillId="11" borderId="17" xfId="0" applyFont="1" applyFill="1" applyBorder="1" applyAlignment="1">
      <alignment horizontal="center" vertical="center" wrapText="1"/>
    </xf>
    <xf numFmtId="0" fontId="28" fillId="11" borderId="0" xfId="0" applyFont="1" applyFill="1" applyAlignment="1">
      <alignment horizontal="center" vertical="center" wrapText="1"/>
    </xf>
    <xf numFmtId="0" fontId="28" fillId="11" borderId="18" xfId="0" applyFont="1" applyFill="1" applyBorder="1" applyAlignment="1">
      <alignment horizontal="center" vertical="center" wrapText="1"/>
    </xf>
    <xf numFmtId="0" fontId="26" fillId="11" borderId="17" xfId="0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0" fontId="26" fillId="11" borderId="18" xfId="0" applyFont="1" applyFill="1" applyBorder="1" applyAlignment="1">
      <alignment horizontal="center" vertical="center" wrapText="1"/>
    </xf>
    <xf numFmtId="0" fontId="26" fillId="11" borderId="19" xfId="0" applyFont="1" applyFill="1" applyBorder="1" applyAlignment="1">
      <alignment horizontal="center" vertical="center" wrapText="1"/>
    </xf>
    <xf numFmtId="0" fontId="26" fillId="11" borderId="20" xfId="0" applyFont="1" applyFill="1" applyBorder="1" applyAlignment="1">
      <alignment horizontal="center" vertical="center" wrapText="1"/>
    </xf>
    <xf numFmtId="0" fontId="26" fillId="11" borderId="21" xfId="0" applyFont="1" applyFill="1" applyBorder="1" applyAlignment="1">
      <alignment horizontal="center" vertical="center" wrapText="1"/>
    </xf>
    <xf numFmtId="0" fontId="28" fillId="11" borderId="14" xfId="0" applyFont="1" applyFill="1" applyBorder="1" applyAlignment="1">
      <alignment horizontal="center" vertical="center"/>
    </xf>
    <xf numFmtId="0" fontId="28" fillId="11" borderId="15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11" borderId="17" xfId="0" applyFont="1" applyFill="1" applyBorder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28" fillId="11" borderId="18" xfId="0" applyFont="1" applyFill="1" applyBorder="1" applyAlignment="1">
      <alignment horizontal="center" vertical="center"/>
    </xf>
    <xf numFmtId="0" fontId="60" fillId="11" borderId="0" xfId="0" applyFont="1" applyFill="1" applyAlignment="1">
      <alignment horizontal="center" vertical="center" wrapText="1" readingOrder="1"/>
    </xf>
    <xf numFmtId="0" fontId="54" fillId="11" borderId="0" xfId="0" applyFont="1" applyFill="1" applyAlignment="1">
      <alignment horizontal="center" vertical="center" wrapText="1" readingOrder="1"/>
    </xf>
    <xf numFmtId="0" fontId="70" fillId="0" borderId="34" xfId="0" applyFont="1" applyBorder="1" applyAlignment="1" applyProtection="1">
      <alignment horizontal="left" vertical="center" wrapText="1"/>
      <protection locked="0"/>
    </xf>
    <xf numFmtId="0" fontId="70" fillId="0" borderId="40" xfId="0" applyFont="1" applyBorder="1" applyAlignment="1" applyProtection="1">
      <alignment horizontal="left" vertical="center" wrapText="1"/>
      <protection locked="0"/>
    </xf>
    <xf numFmtId="0" fontId="70" fillId="0" borderId="35" xfId="0" applyFont="1" applyBorder="1" applyAlignment="1" applyProtection="1">
      <alignment horizontal="left" vertical="center" wrapText="1"/>
      <protection locked="0"/>
    </xf>
    <xf numFmtId="0" fontId="70" fillId="0" borderId="36" xfId="0" applyFont="1" applyBorder="1" applyAlignment="1" applyProtection="1">
      <alignment horizontal="left" vertical="center" wrapText="1"/>
      <protection locked="0"/>
    </xf>
    <xf numFmtId="0" fontId="70" fillId="0" borderId="0" xfId="0" applyFont="1" applyAlignment="1" applyProtection="1">
      <alignment horizontal="left" vertical="center" wrapText="1"/>
      <protection locked="0"/>
    </xf>
    <xf numFmtId="0" fontId="70" fillId="0" borderId="37" xfId="0" applyFont="1" applyBorder="1" applyAlignment="1" applyProtection="1">
      <alignment horizontal="left" vertical="center" wrapText="1"/>
      <protection locked="0"/>
    </xf>
    <xf numFmtId="0" fontId="70" fillId="0" borderId="49" xfId="0" applyFont="1" applyBorder="1" applyAlignment="1" applyProtection="1">
      <alignment horizontal="left" vertical="center" wrapText="1"/>
      <protection locked="0"/>
    </xf>
    <xf numFmtId="0" fontId="70" fillId="0" borderId="26" xfId="0" applyFont="1" applyBorder="1" applyAlignment="1" applyProtection="1">
      <alignment horizontal="left" vertical="center" wrapText="1"/>
      <protection locked="0"/>
    </xf>
    <xf numFmtId="0" fontId="70" fillId="0" borderId="51" xfId="0" applyFont="1" applyBorder="1" applyAlignment="1" applyProtection="1">
      <alignment horizontal="left" vertical="center" wrapText="1"/>
      <protection locked="0"/>
    </xf>
    <xf numFmtId="164" fontId="34" fillId="0" borderId="0" xfId="3" applyFont="1" applyFill="1" applyBorder="1" applyAlignment="1">
      <alignment horizontal="center" vertical="center"/>
    </xf>
    <xf numFmtId="10" fontId="35" fillId="0" borderId="29" xfId="0" applyNumberFormat="1" applyFont="1" applyBorder="1" applyAlignment="1">
      <alignment horizontal="center" vertical="center" wrapText="1"/>
    </xf>
    <xf numFmtId="10" fontId="35" fillId="0" borderId="30" xfId="0" applyNumberFormat="1" applyFont="1" applyBorder="1" applyAlignment="1">
      <alignment horizontal="center" vertical="center" wrapText="1"/>
    </xf>
    <xf numFmtId="10" fontId="35" fillId="0" borderId="0" xfId="0" applyNumberFormat="1" applyFont="1" applyAlignment="1">
      <alignment horizontal="center" vertical="center" wrapText="1"/>
    </xf>
    <xf numFmtId="10" fontId="35" fillId="0" borderId="32" xfId="0" applyNumberFormat="1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10" fontId="34" fillId="0" borderId="31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25" fillId="0" borderId="98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94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37" fillId="12" borderId="28" xfId="0" applyFont="1" applyFill="1" applyBorder="1" applyAlignment="1">
      <alignment horizontal="center" vertical="center" wrapText="1"/>
    </xf>
    <xf numFmtId="0" fontId="37" fillId="12" borderId="29" xfId="0" applyFont="1" applyFill="1" applyBorder="1" applyAlignment="1">
      <alignment horizontal="center" vertical="center" wrapText="1"/>
    </xf>
    <xf numFmtId="0" fontId="37" fillId="12" borderId="93" xfId="0" applyFont="1" applyFill="1" applyBorder="1" applyAlignment="1">
      <alignment horizontal="center" vertical="center" wrapText="1"/>
    </xf>
    <xf numFmtId="0" fontId="37" fillId="12" borderId="25" xfId="0" applyFont="1" applyFill="1" applyBorder="1" applyAlignment="1">
      <alignment horizontal="center" vertical="center" wrapText="1"/>
    </xf>
    <xf numFmtId="0" fontId="37" fillId="12" borderId="26" xfId="0" applyFont="1" applyFill="1" applyBorder="1" applyAlignment="1">
      <alignment horizontal="center" vertical="center" wrapText="1"/>
    </xf>
    <xf numFmtId="0" fontId="37" fillId="12" borderId="95" xfId="0" applyFont="1" applyFill="1" applyBorder="1" applyAlignment="1">
      <alignment horizontal="center" vertical="center" wrapText="1"/>
    </xf>
    <xf numFmtId="0" fontId="25" fillId="0" borderId="34" xfId="0" applyFont="1" applyBorder="1" applyAlignment="1" applyProtection="1">
      <alignment horizontal="center" vertical="center"/>
      <protection locked="0"/>
    </xf>
    <xf numFmtId="0" fontId="25" fillId="0" borderId="40" xfId="0" applyFont="1" applyBorder="1" applyAlignment="1" applyProtection="1">
      <alignment horizontal="center" vertical="center"/>
      <protection locked="0"/>
    </xf>
    <xf numFmtId="0" fontId="25" fillId="0" borderId="35" xfId="0" applyFont="1" applyBorder="1" applyAlignment="1" applyProtection="1">
      <alignment horizontal="center" vertical="center"/>
      <protection locked="0"/>
    </xf>
    <xf numFmtId="0" fontId="25" fillId="0" borderId="38" xfId="0" applyFont="1" applyBorder="1" applyAlignment="1" applyProtection="1">
      <alignment horizontal="center" vertical="center"/>
      <protection locked="0"/>
    </xf>
    <xf numFmtId="0" fontId="25" fillId="0" borderId="41" xfId="0" applyFont="1" applyBorder="1" applyAlignment="1" applyProtection="1">
      <alignment horizontal="center" vertical="center"/>
      <protection locked="0"/>
    </xf>
    <xf numFmtId="0" fontId="25" fillId="0" borderId="39" xfId="0" applyFont="1" applyBorder="1" applyAlignment="1" applyProtection="1">
      <alignment horizontal="center" vertical="center"/>
      <protection locked="0"/>
    </xf>
    <xf numFmtId="0" fontId="25" fillId="0" borderId="59" xfId="0" applyFont="1" applyBorder="1" applyAlignment="1" applyProtection="1">
      <alignment horizontal="center" vertical="center"/>
      <protection locked="0"/>
    </xf>
    <xf numFmtId="0" fontId="25" fillId="0" borderId="57" xfId="0" applyFont="1" applyBorder="1" applyAlignment="1" applyProtection="1">
      <alignment horizontal="center" vertical="center"/>
      <protection locked="0"/>
    </xf>
    <xf numFmtId="0" fontId="25" fillId="7" borderId="66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67" xfId="0" applyFont="1" applyFill="1" applyBorder="1" applyAlignment="1">
      <alignment horizontal="center" vertical="center" wrapText="1"/>
    </xf>
    <xf numFmtId="0" fontId="25" fillId="7" borderId="69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70" xfId="0" applyFont="1" applyFill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0" fontId="25" fillId="7" borderId="28" xfId="0" applyFont="1" applyFill="1" applyBorder="1" applyAlignment="1">
      <alignment horizontal="center" vertical="center"/>
    </xf>
    <xf numFmtId="0" fontId="25" fillId="7" borderId="30" xfId="0" applyFont="1" applyFill="1" applyBorder="1" applyAlignment="1">
      <alignment horizontal="center" vertical="center"/>
    </xf>
    <xf numFmtId="0" fontId="25" fillId="7" borderId="25" xfId="0" applyFont="1" applyFill="1" applyBorder="1" applyAlignment="1">
      <alignment horizontal="center" vertical="center"/>
    </xf>
    <xf numFmtId="0" fontId="25" fillId="7" borderId="27" xfId="0" applyFont="1" applyFill="1" applyBorder="1" applyAlignment="1">
      <alignment horizontal="center" vertical="center"/>
    </xf>
    <xf numFmtId="171" fontId="70" fillId="0" borderId="29" xfId="0" applyNumberFormat="1" applyFont="1" applyBorder="1" applyAlignment="1" applyProtection="1">
      <alignment horizontal="center" vertical="center"/>
      <protection locked="0"/>
    </xf>
    <xf numFmtId="171" fontId="70" fillId="0" borderId="52" xfId="0" applyNumberFormat="1" applyFont="1" applyBorder="1" applyAlignment="1" applyProtection="1">
      <alignment horizontal="center" vertical="center"/>
      <protection locked="0"/>
    </xf>
    <xf numFmtId="171" fontId="70" fillId="0" borderId="41" xfId="0" applyNumberFormat="1" applyFont="1" applyBorder="1" applyAlignment="1" applyProtection="1">
      <alignment horizontal="center" vertical="center"/>
      <protection locked="0"/>
    </xf>
    <xf numFmtId="171" fontId="70" fillId="0" borderId="39" xfId="0" applyNumberFormat="1" applyFont="1" applyBorder="1" applyAlignment="1" applyProtection="1">
      <alignment horizontal="center" vertical="center"/>
      <protection locked="0"/>
    </xf>
    <xf numFmtId="171" fontId="70" fillId="0" borderId="28" xfId="0" applyNumberFormat="1" applyFont="1" applyBorder="1" applyAlignment="1" applyProtection="1">
      <alignment horizontal="center" vertical="center"/>
      <protection locked="0"/>
    </xf>
    <xf numFmtId="171" fontId="70" fillId="0" borderId="131" xfId="0" applyNumberFormat="1" applyFont="1" applyBorder="1" applyAlignment="1" applyProtection="1">
      <alignment horizontal="center" vertical="center"/>
      <protection locked="0"/>
    </xf>
    <xf numFmtId="2" fontId="71" fillId="0" borderId="46" xfId="0" applyNumberFormat="1" applyFont="1" applyBorder="1" applyAlignment="1">
      <alignment horizontal="center" vertical="center"/>
    </xf>
    <xf numFmtId="2" fontId="71" fillId="0" borderId="33" xfId="0" applyNumberFormat="1" applyFont="1" applyBorder="1" applyAlignment="1">
      <alignment horizontal="center" vertical="center"/>
    </xf>
    <xf numFmtId="2" fontId="71" fillId="0" borderId="47" xfId="0" applyNumberFormat="1" applyFont="1" applyBorder="1" applyAlignment="1">
      <alignment horizontal="center" vertical="center"/>
    </xf>
    <xf numFmtId="2" fontId="71" fillId="0" borderId="45" xfId="0" applyNumberFormat="1" applyFont="1" applyBorder="1" applyAlignment="1">
      <alignment horizontal="center" vertical="center"/>
    </xf>
    <xf numFmtId="166" fontId="26" fillId="7" borderId="22" xfId="0" applyNumberFormat="1" applyFont="1" applyFill="1" applyBorder="1" applyAlignment="1">
      <alignment horizontal="center" vertical="center"/>
    </xf>
    <xf numFmtId="166" fontId="26" fillId="7" borderId="23" xfId="0" applyNumberFormat="1" applyFont="1" applyFill="1" applyBorder="1" applyAlignment="1">
      <alignment horizontal="center" vertical="center"/>
    </xf>
    <xf numFmtId="166" fontId="26" fillId="7" borderId="24" xfId="0" applyNumberFormat="1" applyFont="1" applyFill="1" applyBorder="1" applyAlignment="1">
      <alignment horizontal="center" vertical="center"/>
    </xf>
    <xf numFmtId="2" fontId="69" fillId="0" borderId="106" xfId="0" applyNumberFormat="1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top"/>
    </xf>
    <xf numFmtId="0" fontId="24" fillId="0" borderId="29" xfId="0" applyFont="1" applyBorder="1" applyAlignment="1">
      <alignment horizontal="center" vertical="top"/>
    </xf>
    <xf numFmtId="0" fontId="24" fillId="0" borderId="30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4" fillId="0" borderId="32" xfId="0" applyFont="1" applyBorder="1" applyAlignment="1">
      <alignment horizontal="center" vertical="top"/>
    </xf>
    <xf numFmtId="0" fontId="24" fillId="0" borderId="94" xfId="0" applyFont="1" applyBorder="1" applyAlignment="1">
      <alignment horizontal="center" vertical="top"/>
    </xf>
    <xf numFmtId="0" fontId="24" fillId="0" borderId="26" xfId="0" applyFont="1" applyBorder="1" applyAlignment="1">
      <alignment horizontal="center" vertical="top"/>
    </xf>
    <xf numFmtId="0" fontId="24" fillId="0" borderId="27" xfId="0" applyFont="1" applyBorder="1" applyAlignment="1">
      <alignment horizontal="center" vertical="top"/>
    </xf>
    <xf numFmtId="0" fontId="25" fillId="0" borderId="92" xfId="0" applyFon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94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66" fillId="18" borderId="106" xfId="0" applyFont="1" applyFill="1" applyBorder="1" applyAlignment="1">
      <alignment horizontal="center" vertical="center"/>
    </xf>
    <xf numFmtId="0" fontId="65" fillId="18" borderId="106" xfId="0" applyFont="1" applyFill="1" applyBorder="1" applyAlignment="1">
      <alignment horizontal="center" vertical="center"/>
    </xf>
    <xf numFmtId="0" fontId="75" fillId="18" borderId="106" xfId="0" applyFont="1" applyFill="1" applyBorder="1" applyAlignment="1">
      <alignment horizontal="center" vertical="center"/>
    </xf>
    <xf numFmtId="10" fontId="65" fillId="0" borderId="106" xfId="4" applyNumberFormat="1" applyFont="1" applyBorder="1" applyAlignment="1" applyProtection="1">
      <alignment horizontal="center" vertical="center"/>
    </xf>
    <xf numFmtId="10" fontId="76" fillId="0" borderId="106" xfId="0" applyNumberFormat="1" applyFont="1" applyBorder="1" applyAlignment="1">
      <alignment horizontal="center" vertical="center"/>
    </xf>
    <xf numFmtId="0" fontId="76" fillId="0" borderId="106" xfId="0" applyFont="1" applyBorder="1" applyAlignment="1">
      <alignment horizontal="center" vertical="center"/>
    </xf>
    <xf numFmtId="178" fontId="67" fillId="0" borderId="106" xfId="3" applyNumberFormat="1" applyFont="1" applyBorder="1" applyAlignment="1" applyProtection="1">
      <alignment horizontal="center" vertical="center"/>
    </xf>
    <xf numFmtId="10" fontId="66" fillId="0" borderId="106" xfId="4" applyNumberFormat="1" applyFont="1" applyBorder="1" applyAlignment="1" applyProtection="1">
      <alignment horizontal="center" vertical="center"/>
    </xf>
    <xf numFmtId="10" fontId="67" fillId="0" borderId="106" xfId="0" applyNumberFormat="1" applyFont="1" applyBorder="1" applyAlignment="1">
      <alignment horizontal="center" vertical="center"/>
    </xf>
    <xf numFmtId="0" fontId="67" fillId="0" borderId="106" xfId="0" applyFont="1" applyBorder="1" applyAlignment="1">
      <alignment horizontal="center" vertical="center"/>
    </xf>
    <xf numFmtId="0" fontId="44" fillId="7" borderId="3" xfId="0" applyFont="1" applyFill="1" applyBorder="1" applyAlignment="1">
      <alignment horizontal="center" vertical="center" wrapText="1"/>
    </xf>
    <xf numFmtId="0" fontId="44" fillId="7" borderId="9" xfId="0" applyFont="1" applyFill="1" applyBorder="1" applyAlignment="1">
      <alignment horizontal="center" vertical="center" wrapText="1"/>
    </xf>
    <xf numFmtId="0" fontId="44" fillId="7" borderId="10" xfId="0" applyFont="1" applyFill="1" applyBorder="1" applyAlignment="1">
      <alignment horizontal="center" vertical="center" wrapText="1"/>
    </xf>
    <xf numFmtId="0" fontId="44" fillId="7" borderId="1" xfId="0" applyFont="1" applyFill="1" applyBorder="1" applyAlignment="1">
      <alignment horizontal="center" vertical="center" wrapText="1"/>
    </xf>
    <xf numFmtId="0" fontId="44" fillId="7" borderId="11" xfId="0" applyFont="1" applyFill="1" applyBorder="1" applyAlignment="1">
      <alignment horizontal="center" vertical="center" wrapText="1"/>
    </xf>
    <xf numFmtId="0" fontId="44" fillId="7" borderId="12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38" fillId="0" borderId="3" xfId="0" applyFont="1" applyBorder="1" applyAlignment="1" applyProtection="1">
      <alignment horizontal="left" vertical="center" wrapText="1"/>
      <protection locked="0"/>
    </xf>
    <xf numFmtId="0" fontId="38" fillId="0" borderId="9" xfId="0" applyFont="1" applyBorder="1" applyAlignment="1" applyProtection="1">
      <alignment horizontal="left" vertical="center" wrapText="1"/>
      <protection locked="0"/>
    </xf>
    <xf numFmtId="0" fontId="38" fillId="0" borderId="10" xfId="0" applyFont="1" applyBorder="1" applyAlignment="1" applyProtection="1">
      <alignment horizontal="left" vertical="center" wrapText="1"/>
      <protection locked="0"/>
    </xf>
    <xf numFmtId="0" fontId="38" fillId="0" borderId="1" xfId="0" applyFont="1" applyBorder="1" applyAlignment="1" applyProtection="1">
      <alignment horizontal="left" vertical="center" wrapText="1"/>
      <protection locked="0"/>
    </xf>
    <xf numFmtId="0" fontId="38" fillId="0" borderId="0" xfId="0" applyFont="1" applyAlignment="1" applyProtection="1">
      <alignment horizontal="left" vertical="center" wrapText="1"/>
      <protection locked="0"/>
    </xf>
    <xf numFmtId="0" fontId="38" fillId="0" borderId="11" xfId="0" applyFont="1" applyBorder="1" applyAlignment="1" applyProtection="1">
      <alignment horizontal="left" vertical="center" wrapText="1"/>
      <protection locked="0"/>
    </xf>
    <xf numFmtId="0" fontId="38" fillId="0" borderId="12" xfId="0" applyFont="1" applyBorder="1" applyAlignment="1" applyProtection="1">
      <alignment horizontal="left" vertical="center" wrapText="1"/>
      <protection locked="0"/>
    </xf>
    <xf numFmtId="0" fontId="38" fillId="0" borderId="2" xfId="0" applyFont="1" applyBorder="1" applyAlignment="1" applyProtection="1">
      <alignment horizontal="left" vertical="center" wrapText="1"/>
      <protection locked="0"/>
    </xf>
    <xf numFmtId="0" fontId="38" fillId="0" borderId="13" xfId="0" applyFont="1" applyBorder="1" applyAlignment="1" applyProtection="1">
      <alignment horizontal="left" vertical="center" wrapText="1"/>
      <protection locked="0"/>
    </xf>
    <xf numFmtId="0" fontId="25" fillId="0" borderId="97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43" fillId="7" borderId="28" xfId="0" applyFont="1" applyFill="1" applyBorder="1" applyAlignment="1">
      <alignment horizontal="center" vertical="center" wrapText="1"/>
    </xf>
    <xf numFmtId="0" fontId="43" fillId="7" borderId="29" xfId="0" applyFont="1" applyFill="1" applyBorder="1" applyAlignment="1">
      <alignment horizontal="center" vertical="center" wrapText="1"/>
    </xf>
    <xf numFmtId="0" fontId="43" fillId="7" borderId="25" xfId="0" applyFont="1" applyFill="1" applyBorder="1" applyAlignment="1">
      <alignment horizontal="center" vertical="center" wrapText="1"/>
    </xf>
    <xf numFmtId="0" fontId="43" fillId="7" borderId="26" xfId="0" applyFont="1" applyFill="1" applyBorder="1" applyAlignment="1">
      <alignment horizontal="center" vertical="center" wrapText="1"/>
    </xf>
    <xf numFmtId="10" fontId="38" fillId="2" borderId="28" xfId="4" applyNumberFormat="1" applyFont="1" applyFill="1" applyBorder="1" applyAlignment="1" applyProtection="1">
      <alignment horizontal="center" vertical="center" wrapText="1"/>
      <protection locked="0"/>
    </xf>
    <xf numFmtId="10" fontId="38" fillId="2" borderId="29" xfId="4" applyNumberFormat="1" applyFont="1" applyFill="1" applyBorder="1" applyAlignment="1" applyProtection="1">
      <alignment horizontal="center" vertical="center" wrapText="1"/>
      <protection locked="0"/>
    </xf>
    <xf numFmtId="10" fontId="38" fillId="2" borderId="30" xfId="4" applyNumberFormat="1" applyFont="1" applyFill="1" applyBorder="1" applyAlignment="1" applyProtection="1">
      <alignment horizontal="center" vertical="center" wrapText="1"/>
      <protection locked="0"/>
    </xf>
    <xf numFmtId="10" fontId="38" fillId="2" borderId="31" xfId="4" applyNumberFormat="1" applyFont="1" applyFill="1" applyBorder="1" applyAlignment="1" applyProtection="1">
      <alignment horizontal="center" vertical="center" wrapText="1"/>
      <protection locked="0"/>
    </xf>
    <xf numFmtId="10" fontId="38" fillId="2" borderId="0" xfId="4" applyNumberFormat="1" applyFont="1" applyFill="1" applyBorder="1" applyAlignment="1" applyProtection="1">
      <alignment horizontal="center" vertical="center" wrapText="1"/>
      <protection locked="0"/>
    </xf>
    <xf numFmtId="10" fontId="38" fillId="2" borderId="32" xfId="4" applyNumberFormat="1" applyFont="1" applyFill="1" applyBorder="1" applyAlignment="1" applyProtection="1">
      <alignment horizontal="center" vertical="center" wrapText="1"/>
      <protection locked="0"/>
    </xf>
    <xf numFmtId="0" fontId="36" fillId="2" borderId="0" xfId="0" applyFont="1" applyFill="1" applyAlignment="1">
      <alignment horizontal="center" vertical="center"/>
    </xf>
    <xf numFmtId="14" fontId="44" fillId="0" borderId="34" xfId="0" applyNumberFormat="1" applyFont="1" applyBorder="1" applyAlignment="1" applyProtection="1">
      <alignment horizontal="center" vertical="center" wrapText="1"/>
      <protection locked="0"/>
    </xf>
    <xf numFmtId="14" fontId="44" fillId="0" borderId="40" xfId="0" applyNumberFormat="1" applyFont="1" applyBorder="1" applyAlignment="1" applyProtection="1">
      <alignment horizontal="center" vertical="center" wrapText="1"/>
      <protection locked="0"/>
    </xf>
    <xf numFmtId="14" fontId="44" fillId="0" borderId="35" xfId="0" applyNumberFormat="1" applyFont="1" applyBorder="1" applyAlignment="1" applyProtection="1">
      <alignment horizontal="center" vertical="center" wrapText="1"/>
      <protection locked="0"/>
    </xf>
    <xf numFmtId="14" fontId="44" fillId="0" borderId="0" xfId="0" applyNumberFormat="1" applyFont="1" applyAlignment="1" applyProtection="1">
      <alignment horizontal="center" vertical="center" wrapText="1"/>
      <protection locked="0"/>
    </xf>
    <xf numFmtId="14" fontId="44" fillId="0" borderId="37" xfId="0" applyNumberFormat="1" applyFont="1" applyBorder="1" applyAlignment="1" applyProtection="1">
      <alignment horizontal="center" vertical="center" wrapText="1"/>
      <protection locked="0"/>
    </xf>
    <xf numFmtId="14" fontId="44" fillId="0" borderId="38" xfId="0" applyNumberFormat="1" applyFont="1" applyBorder="1" applyAlignment="1" applyProtection="1">
      <alignment horizontal="center" vertical="center" wrapText="1"/>
      <protection locked="0"/>
    </xf>
    <xf numFmtId="14" fontId="44" fillId="0" borderId="41" xfId="0" applyNumberFormat="1" applyFont="1" applyBorder="1" applyAlignment="1" applyProtection="1">
      <alignment horizontal="center" vertical="center" wrapText="1"/>
      <protection locked="0"/>
    </xf>
    <xf numFmtId="14" fontId="44" fillId="0" borderId="39" xfId="0" applyNumberFormat="1" applyFont="1" applyBorder="1" applyAlignment="1" applyProtection="1">
      <alignment horizontal="center" vertical="center" wrapText="1"/>
      <protection locked="0"/>
    </xf>
    <xf numFmtId="0" fontId="64" fillId="0" borderId="34" xfId="0" applyFont="1" applyBorder="1" applyAlignment="1" applyProtection="1">
      <alignment horizontal="left" vertical="top" wrapText="1"/>
      <protection locked="0"/>
    </xf>
    <xf numFmtId="0" fontId="64" fillId="0" borderId="40" xfId="0" applyFont="1" applyBorder="1" applyAlignment="1" applyProtection="1">
      <alignment horizontal="left" vertical="top" wrapText="1"/>
      <protection locked="0"/>
    </xf>
    <xf numFmtId="0" fontId="64" fillId="0" borderId="35" xfId="0" applyFont="1" applyBorder="1" applyAlignment="1" applyProtection="1">
      <alignment horizontal="left" vertical="top" wrapText="1"/>
      <protection locked="0"/>
    </xf>
    <xf numFmtId="0" fontId="64" fillId="0" borderId="36" xfId="0" applyFont="1" applyBorder="1" applyAlignment="1" applyProtection="1">
      <alignment horizontal="left" vertical="top" wrapText="1"/>
      <protection locked="0"/>
    </xf>
    <xf numFmtId="0" fontId="64" fillId="0" borderId="0" xfId="0" applyFont="1" applyAlignment="1" applyProtection="1">
      <alignment horizontal="left" vertical="top" wrapText="1"/>
      <protection locked="0"/>
    </xf>
    <xf numFmtId="0" fontId="64" fillId="0" borderId="37" xfId="0" applyFont="1" applyBorder="1" applyAlignment="1" applyProtection="1">
      <alignment horizontal="left" vertical="top" wrapText="1"/>
      <protection locked="0"/>
    </xf>
    <xf numFmtId="0" fontId="64" fillId="0" borderId="38" xfId="0" applyFont="1" applyBorder="1" applyAlignment="1" applyProtection="1">
      <alignment horizontal="left" vertical="top" wrapText="1"/>
      <protection locked="0"/>
    </xf>
    <xf numFmtId="0" fontId="64" fillId="0" borderId="41" xfId="0" applyFont="1" applyBorder="1" applyAlignment="1" applyProtection="1">
      <alignment horizontal="left" vertical="top" wrapText="1"/>
      <protection locked="0"/>
    </xf>
    <xf numFmtId="0" fontId="64" fillId="0" borderId="39" xfId="0" applyFont="1" applyBorder="1" applyAlignment="1" applyProtection="1">
      <alignment horizontal="left" vertical="top" wrapText="1"/>
      <protection locked="0"/>
    </xf>
    <xf numFmtId="0" fontId="44" fillId="0" borderId="34" xfId="0" applyFont="1" applyBorder="1" applyAlignment="1" applyProtection="1">
      <alignment horizontal="left" vertical="top" wrapText="1"/>
      <protection locked="0"/>
    </xf>
    <xf numFmtId="0" fontId="44" fillId="0" borderId="40" xfId="0" applyFont="1" applyBorder="1" applyAlignment="1" applyProtection="1">
      <alignment horizontal="left" vertical="top" wrapText="1"/>
      <protection locked="0"/>
    </xf>
    <xf numFmtId="0" fontId="44" fillId="0" borderId="35" xfId="0" applyFont="1" applyBorder="1" applyAlignment="1" applyProtection="1">
      <alignment horizontal="left" vertical="top" wrapText="1"/>
      <protection locked="0"/>
    </xf>
    <xf numFmtId="0" fontId="44" fillId="0" borderId="36" xfId="0" applyFont="1" applyBorder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37" xfId="0" applyFont="1" applyBorder="1" applyAlignment="1" applyProtection="1">
      <alignment horizontal="left" vertical="top" wrapText="1"/>
      <protection locked="0"/>
    </xf>
    <xf numFmtId="0" fontId="44" fillId="0" borderId="38" xfId="0" applyFont="1" applyBorder="1" applyAlignment="1" applyProtection="1">
      <alignment horizontal="left" vertical="top" wrapText="1"/>
      <protection locked="0"/>
    </xf>
    <xf numFmtId="0" fontId="44" fillId="0" borderId="41" xfId="0" applyFont="1" applyBorder="1" applyAlignment="1" applyProtection="1">
      <alignment horizontal="left" vertical="top" wrapText="1"/>
      <protection locked="0"/>
    </xf>
    <xf numFmtId="0" fontId="44" fillId="0" borderId="39" xfId="0" applyFont="1" applyBorder="1" applyAlignment="1" applyProtection="1">
      <alignment horizontal="left" vertical="top" wrapText="1"/>
      <protection locked="0"/>
    </xf>
    <xf numFmtId="0" fontId="44" fillId="0" borderId="129" xfId="0" applyFont="1" applyBorder="1" applyAlignment="1">
      <alignment horizontal="center" vertical="center"/>
    </xf>
    <xf numFmtId="0" fontId="44" fillId="0" borderId="130" xfId="0" applyFont="1" applyBorder="1" applyAlignment="1">
      <alignment horizontal="center" vertical="center"/>
    </xf>
    <xf numFmtId="0" fontId="44" fillId="0" borderId="108" xfId="0" applyFont="1" applyBorder="1" applyAlignment="1">
      <alignment horizontal="center" vertical="center"/>
    </xf>
    <xf numFmtId="0" fontId="44" fillId="0" borderId="106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0" fontId="44" fillId="0" borderId="97" xfId="0" applyFont="1" applyBorder="1" applyAlignment="1">
      <alignment horizontal="center" vertical="center"/>
    </xf>
    <xf numFmtId="0" fontId="44" fillId="0" borderId="39" xfId="0" applyFont="1" applyBorder="1" applyAlignment="1">
      <alignment horizontal="center" vertical="center"/>
    </xf>
    <xf numFmtId="0" fontId="43" fillId="7" borderId="110" xfId="0" applyFont="1" applyFill="1" applyBorder="1" applyAlignment="1">
      <alignment horizontal="center" vertical="center" wrapText="1"/>
    </xf>
    <xf numFmtId="0" fontId="43" fillId="7" borderId="112" xfId="0" applyFont="1" applyFill="1" applyBorder="1" applyAlignment="1">
      <alignment horizontal="center" vertical="center" wrapText="1"/>
    </xf>
    <xf numFmtId="0" fontId="43" fillId="7" borderId="114" xfId="0" applyFont="1" applyFill="1" applyBorder="1" applyAlignment="1">
      <alignment horizontal="center" vertical="center" wrapText="1"/>
    </xf>
    <xf numFmtId="10" fontId="34" fillId="0" borderId="108" xfId="0" applyNumberFormat="1" applyFont="1" applyBorder="1" applyAlignment="1">
      <alignment horizontal="center" vertical="center"/>
    </xf>
    <xf numFmtId="10" fontId="34" fillId="0" borderId="106" xfId="0" applyNumberFormat="1" applyFont="1" applyBorder="1" applyAlignment="1">
      <alignment horizontal="center" vertical="center"/>
    </xf>
    <xf numFmtId="10" fontId="34" fillId="0" borderId="117" xfId="0" applyNumberFormat="1" applyFont="1" applyBorder="1" applyAlignment="1">
      <alignment horizontal="center" vertical="center"/>
    </xf>
    <xf numFmtId="10" fontId="34" fillId="0" borderId="105" xfId="0" applyNumberFormat="1" applyFont="1" applyBorder="1" applyAlignment="1">
      <alignment horizontal="center" vertical="center"/>
    </xf>
    <xf numFmtId="10" fontId="34" fillId="0" borderId="106" xfId="4" applyNumberFormat="1" applyFont="1" applyBorder="1" applyAlignment="1">
      <alignment horizontal="center" vertical="center"/>
    </xf>
    <xf numFmtId="10" fontId="34" fillId="0" borderId="109" xfId="4" applyNumberFormat="1" applyFont="1" applyBorder="1" applyAlignment="1">
      <alignment horizontal="center" vertical="center"/>
    </xf>
    <xf numFmtId="10" fontId="34" fillId="0" borderId="105" xfId="4" applyNumberFormat="1" applyFont="1" applyBorder="1" applyAlignment="1">
      <alignment horizontal="center" vertical="center"/>
    </xf>
    <xf numFmtId="10" fontId="34" fillId="0" borderId="118" xfId="4" applyNumberFormat="1" applyFont="1" applyBorder="1" applyAlignment="1">
      <alignment horizontal="center" vertical="center"/>
    </xf>
    <xf numFmtId="0" fontId="5" fillId="17" borderId="110" xfId="0" applyFont="1" applyFill="1" applyBorder="1" applyAlignment="1">
      <alignment horizontal="center" vertical="center"/>
    </xf>
    <xf numFmtId="0" fontId="5" fillId="17" borderId="112" xfId="0" applyFont="1" applyFill="1" applyBorder="1" applyAlignment="1">
      <alignment horizontal="center" vertical="center"/>
    </xf>
    <xf numFmtId="0" fontId="5" fillId="17" borderId="114" xfId="0" applyFont="1" applyFill="1" applyBorder="1" applyAlignment="1">
      <alignment horizontal="center" vertical="center"/>
    </xf>
    <xf numFmtId="0" fontId="25" fillId="0" borderId="34" xfId="0" applyFont="1" applyBorder="1" applyAlignment="1" applyProtection="1">
      <alignment horizontal="center" vertical="center" wrapText="1"/>
      <protection locked="0"/>
    </xf>
    <xf numFmtId="0" fontId="25" fillId="0" borderId="40" xfId="0" applyFont="1" applyBorder="1" applyAlignment="1" applyProtection="1">
      <alignment horizontal="center" vertical="center" wrapText="1"/>
      <protection locked="0"/>
    </xf>
    <xf numFmtId="0" fontId="25" fillId="0" borderId="35" xfId="0" applyFont="1" applyBorder="1" applyAlignment="1" applyProtection="1">
      <alignment horizontal="center" vertical="center" wrapText="1"/>
      <protection locked="0"/>
    </xf>
    <xf numFmtId="0" fontId="25" fillId="0" borderId="38" xfId="0" applyFont="1" applyBorder="1" applyAlignment="1" applyProtection="1">
      <alignment horizontal="center" vertical="center" wrapText="1"/>
      <protection locked="0"/>
    </xf>
    <xf numFmtId="0" fontId="25" fillId="0" borderId="41" xfId="0" applyFont="1" applyBorder="1" applyAlignment="1" applyProtection="1">
      <alignment horizontal="center" vertical="center" wrapText="1"/>
      <protection locked="0"/>
    </xf>
    <xf numFmtId="0" fontId="25" fillId="0" borderId="39" xfId="0" applyFont="1" applyBorder="1" applyAlignment="1" applyProtection="1">
      <alignment horizontal="center" vertical="center" wrapText="1"/>
      <protection locked="0"/>
    </xf>
    <xf numFmtId="0" fontId="25" fillId="0" borderId="58" xfId="0" applyFont="1" applyBorder="1" applyAlignment="1">
      <alignment horizontal="center" vertical="center"/>
    </xf>
    <xf numFmtId="0" fontId="25" fillId="0" borderId="36" xfId="0" applyFont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11" xfId="0" applyFont="1" applyBorder="1" applyAlignment="1" applyProtection="1">
      <alignment horizontal="center" vertical="center"/>
      <protection locked="0"/>
    </xf>
    <xf numFmtId="15" fontId="25" fillId="0" borderId="36" xfId="0" applyNumberFormat="1" applyFont="1" applyBorder="1" applyAlignment="1" applyProtection="1">
      <alignment horizontal="center" vertical="center"/>
      <protection locked="0"/>
    </xf>
    <xf numFmtId="0" fontId="25" fillId="0" borderId="37" xfId="0" applyFont="1" applyBorder="1" applyAlignment="1" applyProtection="1">
      <alignment horizontal="center" vertical="center"/>
      <protection locked="0"/>
    </xf>
    <xf numFmtId="164" fontId="25" fillId="0" borderId="36" xfId="3" applyFont="1" applyFill="1" applyBorder="1" applyAlignment="1" applyProtection="1">
      <alignment horizontal="center" vertical="center"/>
      <protection locked="0"/>
    </xf>
    <xf numFmtId="164" fontId="25" fillId="0" borderId="0" xfId="3" applyFont="1" applyFill="1" applyBorder="1" applyAlignment="1" applyProtection="1">
      <alignment horizontal="center" vertical="center"/>
      <protection locked="0"/>
    </xf>
    <xf numFmtId="164" fontId="25" fillId="0" borderId="37" xfId="3" applyFont="1" applyFill="1" applyBorder="1" applyAlignment="1" applyProtection="1">
      <alignment horizontal="center" vertical="center"/>
      <protection locked="0"/>
    </xf>
    <xf numFmtId="164" fontId="25" fillId="0" borderId="38" xfId="3" applyFont="1" applyFill="1" applyBorder="1" applyAlignment="1" applyProtection="1">
      <alignment horizontal="center" vertical="center"/>
      <protection locked="0"/>
    </xf>
    <xf numFmtId="164" fontId="25" fillId="0" borderId="41" xfId="3" applyFont="1" applyFill="1" applyBorder="1" applyAlignment="1" applyProtection="1">
      <alignment horizontal="center" vertical="center"/>
      <protection locked="0"/>
    </xf>
    <xf numFmtId="164" fontId="25" fillId="0" borderId="39" xfId="3" applyFont="1" applyFill="1" applyBorder="1" applyAlignment="1" applyProtection="1">
      <alignment horizontal="center" vertical="center"/>
      <protection locked="0"/>
    </xf>
    <xf numFmtId="0" fontId="25" fillId="7" borderId="65" xfId="0" applyFont="1" applyFill="1" applyBorder="1" applyAlignment="1">
      <alignment horizontal="center" vertical="center" wrapText="1"/>
    </xf>
    <xf numFmtId="0" fontId="25" fillId="7" borderId="68" xfId="0" applyFont="1" applyFill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/>
    </xf>
    <xf numFmtId="0" fontId="44" fillId="0" borderId="29" xfId="0" applyFont="1" applyBorder="1" applyAlignment="1">
      <alignment horizontal="center" vertical="center"/>
    </xf>
    <xf numFmtId="0" fontId="44" fillId="0" borderId="30" xfId="0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4" fillId="0" borderId="26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44" fillId="0" borderId="93" xfId="0" applyFont="1" applyBorder="1" applyAlignment="1">
      <alignment horizontal="center" vertical="center"/>
    </xf>
    <xf numFmtId="0" fontId="44" fillId="0" borderId="95" xfId="0" applyFont="1" applyBorder="1" applyAlignment="1">
      <alignment horizontal="center" vertical="center"/>
    </xf>
    <xf numFmtId="1" fontId="34" fillId="0" borderId="28" xfId="0" applyNumberFormat="1" applyFont="1" applyBorder="1" applyAlignment="1">
      <alignment horizontal="center" vertical="center"/>
    </xf>
    <xf numFmtId="0" fontId="34" fillId="0" borderId="93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2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0" fontId="25" fillId="0" borderId="63" xfId="0" applyFont="1" applyBorder="1" applyAlignment="1" applyProtection="1">
      <alignment horizontal="center" vertical="center" wrapText="1"/>
      <protection locked="0"/>
    </xf>
    <xf numFmtId="0" fontId="25" fillId="0" borderId="62" xfId="0" applyFont="1" applyBorder="1" applyAlignment="1" applyProtection="1">
      <alignment horizontal="center" vertical="center"/>
      <protection locked="0"/>
    </xf>
    <xf numFmtId="0" fontId="25" fillId="0" borderId="2" xfId="0" applyFont="1" applyBorder="1" applyAlignment="1" applyProtection="1">
      <alignment horizontal="center" vertical="center"/>
      <protection locked="0"/>
    </xf>
    <xf numFmtId="0" fontId="25" fillId="0" borderId="63" xfId="0" applyFont="1" applyBorder="1" applyAlignment="1" applyProtection="1">
      <alignment horizontal="center" vertical="center"/>
      <protection locked="0"/>
    </xf>
    <xf numFmtId="0" fontId="25" fillId="0" borderId="13" xfId="0" applyFont="1" applyBorder="1" applyAlignment="1" applyProtection="1">
      <alignment horizontal="center" vertical="center"/>
      <protection locked="0"/>
    </xf>
    <xf numFmtId="0" fontId="44" fillId="7" borderId="22" xfId="0" applyFont="1" applyFill="1" applyBorder="1" applyAlignment="1">
      <alignment horizontal="left" vertical="center" wrapText="1"/>
    </xf>
    <xf numFmtId="0" fontId="44" fillId="7" borderId="23" xfId="0" applyFont="1" applyFill="1" applyBorder="1" applyAlignment="1">
      <alignment horizontal="left" vertical="center" wrapText="1"/>
    </xf>
    <xf numFmtId="10" fontId="42" fillId="0" borderId="22" xfId="4" applyNumberFormat="1" applyFont="1" applyBorder="1" applyAlignment="1">
      <alignment horizontal="center" vertical="center"/>
    </xf>
    <xf numFmtId="10" fontId="42" fillId="0" borderId="23" xfId="4" applyNumberFormat="1" applyFont="1" applyBorder="1" applyAlignment="1">
      <alignment horizontal="center" vertical="center"/>
    </xf>
    <xf numFmtId="10" fontId="42" fillId="0" borderId="96" xfId="4" applyNumberFormat="1" applyFont="1" applyBorder="1" applyAlignment="1">
      <alignment horizontal="center" vertical="center"/>
    </xf>
    <xf numFmtId="0" fontId="39" fillId="12" borderId="0" xfId="0" applyFont="1" applyFill="1" applyAlignment="1">
      <alignment horizontal="center" vertical="center"/>
    </xf>
    <xf numFmtId="0" fontId="39" fillId="12" borderId="11" xfId="0" applyFont="1" applyFill="1" applyBorder="1" applyAlignment="1">
      <alignment horizontal="center" vertical="center"/>
    </xf>
    <xf numFmtId="0" fontId="25" fillId="0" borderId="31" xfId="0" applyFont="1" applyBorder="1" applyAlignment="1" applyProtection="1">
      <alignment horizontal="left" vertical="center" wrapText="1"/>
      <protection locked="0"/>
    </xf>
    <xf numFmtId="0" fontId="25" fillId="0" borderId="0" xfId="0" applyFont="1" applyAlignment="1" applyProtection="1">
      <alignment horizontal="left" vertical="center" wrapText="1"/>
      <protection locked="0"/>
    </xf>
    <xf numFmtId="0" fontId="25" fillId="0" borderId="11" xfId="0" applyFont="1" applyBorder="1" applyAlignment="1" applyProtection="1">
      <alignment horizontal="left" vertical="center" wrapText="1"/>
      <protection locked="0"/>
    </xf>
    <xf numFmtId="0" fontId="25" fillId="0" borderId="25" xfId="0" applyFont="1" applyBorder="1" applyAlignment="1" applyProtection="1">
      <alignment horizontal="left" vertical="center" wrapText="1"/>
      <protection locked="0"/>
    </xf>
    <xf numFmtId="0" fontId="25" fillId="0" borderId="26" xfId="0" applyFont="1" applyBorder="1" applyAlignment="1" applyProtection="1">
      <alignment horizontal="left" vertical="center" wrapText="1"/>
      <protection locked="0"/>
    </xf>
    <xf numFmtId="0" fontId="25" fillId="0" borderId="95" xfId="0" applyFont="1" applyBorder="1" applyAlignment="1" applyProtection="1">
      <alignment horizontal="left" vertical="center" wrapText="1"/>
      <protection locked="0"/>
    </xf>
    <xf numFmtId="0" fontId="70" fillId="0" borderId="50" xfId="0" applyFont="1" applyBorder="1" applyAlignment="1">
      <alignment horizontal="left" vertical="center" wrapText="1"/>
    </xf>
    <xf numFmtId="0" fontId="70" fillId="0" borderId="29" xfId="0" applyFont="1" applyBorder="1" applyAlignment="1">
      <alignment horizontal="left" vertical="center" wrapText="1"/>
    </xf>
    <xf numFmtId="0" fontId="70" fillId="0" borderId="52" xfId="0" applyFont="1" applyBorder="1" applyAlignment="1">
      <alignment horizontal="left" vertical="center" wrapText="1"/>
    </xf>
    <xf numFmtId="0" fontId="70" fillId="0" borderId="38" xfId="0" applyFont="1" applyBorder="1" applyAlignment="1">
      <alignment horizontal="left" vertical="center" wrapText="1"/>
    </xf>
    <xf numFmtId="0" fontId="70" fillId="0" borderId="41" xfId="0" applyFont="1" applyBorder="1" applyAlignment="1">
      <alignment horizontal="left" vertical="center" wrapText="1"/>
    </xf>
    <xf numFmtId="0" fontId="70" fillId="0" borderId="39" xfId="0" applyFont="1" applyBorder="1" applyAlignment="1">
      <alignment horizontal="left" vertical="center" wrapText="1"/>
    </xf>
    <xf numFmtId="166" fontId="26" fillId="7" borderId="96" xfId="0" applyNumberFormat="1" applyFont="1" applyFill="1" applyBorder="1" applyAlignment="1">
      <alignment horizontal="center" vertical="center"/>
    </xf>
    <xf numFmtId="0" fontId="32" fillId="12" borderId="3" xfId="0" applyFont="1" applyFill="1" applyBorder="1" applyAlignment="1">
      <alignment horizontal="center" vertical="center"/>
    </xf>
    <xf numFmtId="0" fontId="32" fillId="12" borderId="9" xfId="0" applyFont="1" applyFill="1" applyBorder="1" applyAlignment="1">
      <alignment horizontal="center" vertical="center"/>
    </xf>
    <xf numFmtId="0" fontId="32" fillId="12" borderId="10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32" fillId="12" borderId="11" xfId="0" applyFont="1" applyFill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4" fillId="0" borderId="36" xfId="0" applyFont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24" fillId="0" borderId="37" xfId="0" applyFont="1" applyBorder="1" applyAlignment="1" applyProtection="1">
      <alignment horizontal="center" vertical="center" wrapText="1"/>
      <protection locked="0"/>
    </xf>
    <xf numFmtId="0" fontId="24" fillId="0" borderId="38" xfId="0" applyFont="1" applyBorder="1" applyAlignment="1" applyProtection="1">
      <alignment horizontal="center" vertical="center" wrapText="1"/>
      <protection locked="0"/>
    </xf>
    <xf numFmtId="0" fontId="24" fillId="0" borderId="41" xfId="0" applyFont="1" applyBorder="1" applyAlignment="1" applyProtection="1">
      <alignment horizontal="center" vertical="center" wrapText="1"/>
      <protection locked="0"/>
    </xf>
    <xf numFmtId="0" fontId="24" fillId="0" borderId="39" xfId="0" applyFont="1" applyBorder="1" applyAlignment="1" applyProtection="1">
      <alignment horizontal="center" vertical="center" wrapText="1"/>
      <protection locked="0"/>
    </xf>
    <xf numFmtId="0" fontId="25" fillId="4" borderId="28" xfId="0" applyFont="1" applyFill="1" applyBorder="1" applyAlignment="1">
      <alignment horizontal="center" vertical="center" wrapText="1"/>
    </xf>
    <xf numFmtId="0" fontId="25" fillId="4" borderId="29" xfId="0" applyFont="1" applyFill="1" applyBorder="1" applyAlignment="1">
      <alignment horizontal="center" vertical="center" wrapText="1"/>
    </xf>
    <xf numFmtId="0" fontId="25" fillId="4" borderId="30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25" fillId="4" borderId="26" xfId="0" applyFont="1" applyFill="1" applyBorder="1" applyAlignment="1">
      <alignment horizontal="center" vertical="center" wrapText="1"/>
    </xf>
    <xf numFmtId="0" fontId="25" fillId="4" borderId="27" xfId="0" applyFont="1" applyFill="1" applyBorder="1" applyAlignment="1">
      <alignment horizontal="center" vertical="center" wrapText="1"/>
    </xf>
    <xf numFmtId="0" fontId="38" fillId="4" borderId="28" xfId="0" applyFont="1" applyFill="1" applyBorder="1" applyAlignment="1">
      <alignment horizontal="center" vertical="center" wrapText="1"/>
    </xf>
    <xf numFmtId="0" fontId="38" fillId="4" borderId="29" xfId="0" applyFont="1" applyFill="1" applyBorder="1" applyAlignment="1">
      <alignment horizontal="center" vertical="center" wrapText="1"/>
    </xf>
    <xf numFmtId="0" fontId="38" fillId="4" borderId="93" xfId="0" applyFont="1" applyFill="1" applyBorder="1" applyAlignment="1">
      <alignment horizontal="center" vertical="center" wrapText="1"/>
    </xf>
    <xf numFmtId="0" fontId="38" fillId="4" borderId="25" xfId="0" applyFont="1" applyFill="1" applyBorder="1" applyAlignment="1">
      <alignment horizontal="center" vertical="center" wrapText="1"/>
    </xf>
    <xf numFmtId="0" fontId="38" fillId="4" borderId="26" xfId="0" applyFont="1" applyFill="1" applyBorder="1" applyAlignment="1">
      <alignment horizontal="center" vertical="center" wrapText="1"/>
    </xf>
    <xf numFmtId="0" fontId="38" fillId="4" borderId="95" xfId="0" applyFont="1" applyFill="1" applyBorder="1" applyAlignment="1">
      <alignment horizontal="center" vertical="center" wrapText="1"/>
    </xf>
    <xf numFmtId="0" fontId="25" fillId="0" borderId="38" xfId="0" applyFont="1" applyBorder="1" applyAlignment="1" applyProtection="1">
      <alignment horizontal="left" vertical="center" wrapText="1"/>
      <protection locked="0"/>
    </xf>
    <xf numFmtId="0" fontId="25" fillId="0" borderId="41" xfId="0" applyFont="1" applyBorder="1" applyAlignment="1" applyProtection="1">
      <alignment horizontal="left" vertical="center" wrapText="1"/>
      <protection locked="0"/>
    </xf>
    <xf numFmtId="0" fontId="25" fillId="0" borderId="39" xfId="0" applyFont="1" applyBorder="1" applyAlignment="1" applyProtection="1">
      <alignment horizontal="left" vertical="center" wrapText="1"/>
      <protection locked="0"/>
    </xf>
    <xf numFmtId="0" fontId="23" fillId="0" borderId="38" xfId="0" applyFont="1" applyBorder="1" applyAlignment="1" applyProtection="1">
      <alignment horizontal="center" vertical="center" wrapText="1"/>
      <protection locked="0"/>
    </xf>
    <xf numFmtId="0" fontId="23" fillId="0" borderId="41" xfId="0" applyFont="1" applyBorder="1" applyAlignment="1" applyProtection="1">
      <alignment horizontal="center" vertical="center" wrapText="1"/>
      <protection locked="0"/>
    </xf>
    <xf numFmtId="0" fontId="23" fillId="0" borderId="39" xfId="0" applyFont="1" applyBorder="1" applyAlignment="1" applyProtection="1">
      <alignment horizontal="center" vertical="center" wrapText="1"/>
      <protection locked="0"/>
    </xf>
    <xf numFmtId="14" fontId="23" fillId="0" borderId="38" xfId="0" applyNumberFormat="1" applyFont="1" applyBorder="1" applyAlignment="1" applyProtection="1">
      <alignment horizontal="center" vertical="center" wrapText="1"/>
      <protection locked="0"/>
    </xf>
    <xf numFmtId="14" fontId="23" fillId="0" borderId="41" xfId="0" applyNumberFormat="1" applyFont="1" applyBorder="1" applyAlignment="1" applyProtection="1">
      <alignment horizontal="center" vertical="center" wrapText="1"/>
      <protection locked="0"/>
    </xf>
    <xf numFmtId="14" fontId="23" fillId="0" borderId="39" xfId="0" applyNumberFormat="1" applyFont="1" applyBorder="1" applyAlignment="1" applyProtection="1">
      <alignment horizontal="center" vertical="center" wrapText="1"/>
      <protection locked="0"/>
    </xf>
    <xf numFmtId="9" fontId="23" fillId="0" borderId="38" xfId="4" applyFont="1" applyFill="1" applyBorder="1" applyAlignment="1" applyProtection="1">
      <alignment horizontal="center" vertical="center" wrapText="1"/>
      <protection locked="0"/>
    </xf>
    <xf numFmtId="9" fontId="23" fillId="0" borderId="41" xfId="4" applyFont="1" applyFill="1" applyBorder="1" applyAlignment="1" applyProtection="1">
      <alignment horizontal="center" vertical="center" wrapText="1"/>
      <protection locked="0"/>
    </xf>
    <xf numFmtId="9" fontId="23" fillId="0" borderId="39" xfId="4" applyFont="1" applyFill="1" applyBorder="1" applyAlignment="1" applyProtection="1">
      <alignment horizontal="center" vertical="center" wrapText="1"/>
      <protection locked="0"/>
    </xf>
    <xf numFmtId="10" fontId="74" fillId="0" borderId="38" xfId="0" applyNumberFormat="1" applyFont="1" applyBorder="1" applyAlignment="1">
      <alignment horizontal="center" vertical="center" wrapText="1"/>
    </xf>
    <xf numFmtId="0" fontId="74" fillId="0" borderId="41" xfId="0" applyFont="1" applyBorder="1" applyAlignment="1">
      <alignment horizontal="center" vertical="center" wrapText="1"/>
    </xf>
    <xf numFmtId="0" fontId="74" fillId="0" borderId="39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38" fillId="4" borderId="30" xfId="0" applyFont="1" applyFill="1" applyBorder="1" applyAlignment="1">
      <alignment horizontal="center" vertical="center" wrapText="1"/>
    </xf>
    <xf numFmtId="0" fontId="38" fillId="4" borderId="27" xfId="0" applyFont="1" applyFill="1" applyBorder="1" applyAlignment="1">
      <alignment horizontal="center" vertical="center" wrapText="1"/>
    </xf>
    <xf numFmtId="0" fontId="25" fillId="4" borderId="42" xfId="0" applyFont="1" applyFill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107" xfId="0" applyFont="1" applyBorder="1" applyAlignment="1">
      <alignment horizontal="center" vertical="center" wrapText="1"/>
    </xf>
    <xf numFmtId="0" fontId="23" fillId="0" borderId="53" xfId="0" applyFont="1" applyBorder="1" applyAlignment="1" applyProtection="1">
      <alignment horizontal="center" vertical="center" wrapText="1"/>
      <protection locked="0"/>
    </xf>
    <xf numFmtId="0" fontId="23" fillId="0" borderId="54" xfId="0" applyFont="1" applyBorder="1" applyAlignment="1" applyProtection="1">
      <alignment horizontal="center" vertical="center" wrapText="1"/>
      <protection locked="0"/>
    </xf>
    <xf numFmtId="0" fontId="23" fillId="0" borderId="46" xfId="0" applyFont="1" applyBorder="1" applyAlignment="1" applyProtection="1">
      <alignment horizontal="center" vertical="center" wrapText="1"/>
      <protection locked="0"/>
    </xf>
    <xf numFmtId="9" fontId="23" fillId="0" borderId="53" xfId="4" applyFont="1" applyFill="1" applyBorder="1" applyAlignment="1" applyProtection="1">
      <alignment horizontal="center" vertical="center" wrapText="1"/>
      <protection locked="0"/>
    </xf>
    <xf numFmtId="9" fontId="23" fillId="0" borderId="54" xfId="4" applyFont="1" applyFill="1" applyBorder="1" applyAlignment="1" applyProtection="1">
      <alignment horizontal="center" vertical="center" wrapText="1"/>
      <protection locked="0"/>
    </xf>
    <xf numFmtId="9" fontId="23" fillId="0" borderId="46" xfId="4" applyFont="1" applyFill="1" applyBorder="1" applyAlignment="1" applyProtection="1">
      <alignment horizontal="center" vertical="center" wrapText="1"/>
      <protection locked="0"/>
    </xf>
    <xf numFmtId="9" fontId="63" fillId="0" borderId="53" xfId="4" applyFont="1" applyFill="1" applyBorder="1" applyAlignment="1" applyProtection="1">
      <alignment horizontal="center" vertical="center" wrapText="1"/>
      <protection locked="0"/>
    </xf>
    <xf numFmtId="9" fontId="63" fillId="0" borderId="54" xfId="4" applyFont="1" applyFill="1" applyBorder="1" applyAlignment="1" applyProtection="1">
      <alignment horizontal="center" vertical="center" wrapText="1"/>
      <protection locked="0"/>
    </xf>
    <xf numFmtId="9" fontId="63" fillId="0" borderId="46" xfId="4" applyFont="1" applyFill="1" applyBorder="1" applyAlignment="1" applyProtection="1">
      <alignment horizontal="center" vertical="center" wrapText="1"/>
      <protection locked="0"/>
    </xf>
    <xf numFmtId="2" fontId="23" fillId="0" borderId="38" xfId="0" applyNumberFormat="1" applyFont="1" applyBorder="1" applyAlignment="1" applyProtection="1">
      <alignment horizontal="center" vertical="center" wrapText="1"/>
      <protection locked="0"/>
    </xf>
    <xf numFmtId="2" fontId="23" fillId="0" borderId="41" xfId="0" applyNumberFormat="1" applyFont="1" applyBorder="1" applyAlignment="1" applyProtection="1">
      <alignment horizontal="center" vertical="center" wrapText="1"/>
      <protection locked="0"/>
    </xf>
    <xf numFmtId="2" fontId="23" fillId="0" borderId="39" xfId="0" applyNumberFormat="1" applyFont="1" applyBorder="1" applyAlignment="1" applyProtection="1">
      <alignment horizontal="center" vertical="center" wrapText="1"/>
      <protection locked="0"/>
    </xf>
    <xf numFmtId="0" fontId="74" fillId="0" borderId="38" xfId="0" applyFont="1" applyBorder="1" applyAlignment="1">
      <alignment horizontal="center" vertical="center" wrapText="1"/>
    </xf>
    <xf numFmtId="0" fontId="74" fillId="0" borderId="62" xfId="0" applyFont="1" applyBorder="1" applyAlignment="1">
      <alignment horizontal="center" vertical="center" wrapText="1"/>
    </xf>
    <xf numFmtId="0" fontId="74" fillId="0" borderId="2" xfId="0" applyFont="1" applyBorder="1" applyAlignment="1">
      <alignment horizontal="center" vertical="center" wrapText="1"/>
    </xf>
    <xf numFmtId="0" fontId="74" fillId="0" borderId="63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168" fontId="31" fillId="11" borderId="0" xfId="0" applyNumberFormat="1" applyFont="1" applyFill="1" applyAlignment="1">
      <alignment horizontal="left" vertical="center" wrapText="1"/>
    </xf>
    <xf numFmtId="0" fontId="25" fillId="0" borderId="62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25" fillId="0" borderId="63" xfId="0" applyFont="1" applyBorder="1" applyAlignment="1" applyProtection="1">
      <alignment horizontal="left" vertical="center" wrapText="1"/>
      <protection locked="0"/>
    </xf>
    <xf numFmtId="0" fontId="23" fillId="0" borderId="62" xfId="0" applyFont="1" applyBorder="1" applyAlignment="1" applyProtection="1">
      <alignment horizontal="center" vertical="center" wrapText="1"/>
      <protection locked="0"/>
    </xf>
    <xf numFmtId="0" fontId="23" fillId="0" borderId="2" xfId="0" applyFont="1" applyBorder="1" applyAlignment="1" applyProtection="1">
      <alignment horizontal="center" vertical="center" wrapText="1"/>
      <protection locked="0"/>
    </xf>
    <xf numFmtId="0" fontId="23" fillId="0" borderId="63" xfId="0" applyFont="1" applyBorder="1" applyAlignment="1" applyProtection="1">
      <alignment horizontal="center" vertical="center" wrapText="1"/>
      <protection locked="0"/>
    </xf>
    <xf numFmtId="14" fontId="23" fillId="0" borderId="62" xfId="0" applyNumberFormat="1" applyFont="1" applyBorder="1" applyAlignment="1" applyProtection="1">
      <alignment horizontal="center" vertical="center" wrapText="1"/>
      <protection locked="0"/>
    </xf>
    <xf numFmtId="14" fontId="23" fillId="0" borderId="2" xfId="0" applyNumberFormat="1" applyFont="1" applyBorder="1" applyAlignment="1" applyProtection="1">
      <alignment horizontal="center" vertical="center" wrapText="1"/>
      <protection locked="0"/>
    </xf>
    <xf numFmtId="14" fontId="23" fillId="0" borderId="63" xfId="0" applyNumberFormat="1" applyFont="1" applyBorder="1" applyAlignment="1" applyProtection="1">
      <alignment horizontal="center" vertical="center" wrapText="1"/>
      <protection locked="0"/>
    </xf>
    <xf numFmtId="14" fontId="23" fillId="0" borderId="100" xfId="0" applyNumberFormat="1" applyFont="1" applyBorder="1" applyAlignment="1" applyProtection="1">
      <alignment horizontal="center" vertical="center" wrapText="1"/>
      <protection locked="0"/>
    </xf>
    <xf numFmtId="14" fontId="23" fillId="0" borderId="101" xfId="0" applyNumberFormat="1" applyFont="1" applyBorder="1" applyAlignment="1" applyProtection="1">
      <alignment horizontal="center" vertical="center" wrapText="1"/>
      <protection locked="0"/>
    </xf>
    <xf numFmtId="14" fontId="23" fillId="0" borderId="102" xfId="0" applyNumberFormat="1" applyFont="1" applyBorder="1" applyAlignment="1" applyProtection="1">
      <alignment horizontal="center" vertical="center" wrapText="1"/>
      <protection locked="0"/>
    </xf>
    <xf numFmtId="9" fontId="74" fillId="0" borderId="38" xfId="0" applyNumberFormat="1" applyFont="1" applyBorder="1" applyAlignment="1">
      <alignment horizontal="center" vertical="center" wrapText="1"/>
    </xf>
    <xf numFmtId="14" fontId="23" fillId="0" borderId="53" xfId="0" applyNumberFormat="1" applyFont="1" applyBorder="1" applyAlignment="1" applyProtection="1">
      <alignment horizontal="center" vertical="center" wrapText="1"/>
      <protection locked="0"/>
    </xf>
    <xf numFmtId="14" fontId="23" fillId="0" borderId="54" xfId="0" applyNumberFormat="1" applyFont="1" applyBorder="1" applyAlignment="1" applyProtection="1">
      <alignment horizontal="center" vertical="center" wrapText="1"/>
      <protection locked="0"/>
    </xf>
    <xf numFmtId="14" fontId="23" fillId="0" borderId="46" xfId="0" applyNumberFormat="1" applyFont="1" applyBorder="1" applyAlignment="1" applyProtection="1">
      <alignment horizontal="center" vertical="center" wrapText="1"/>
      <protection locked="0"/>
    </xf>
    <xf numFmtId="10" fontId="68" fillId="0" borderId="106" xfId="4" applyNumberFormat="1" applyFont="1" applyFill="1" applyBorder="1" applyAlignment="1">
      <alignment horizontal="center" vertical="center" wrapText="1"/>
    </xf>
    <xf numFmtId="10" fontId="69" fillId="0" borderId="106" xfId="4" applyNumberFormat="1" applyFont="1" applyFill="1" applyBorder="1" applyAlignment="1">
      <alignment horizontal="center" vertical="center" wrapText="1"/>
    </xf>
    <xf numFmtId="0" fontId="27" fillId="7" borderId="106" xfId="0" applyFont="1" applyFill="1" applyBorder="1" applyAlignment="1">
      <alignment horizontal="center" vertical="center" wrapText="1"/>
    </xf>
    <xf numFmtId="2" fontId="68" fillId="0" borderId="106" xfId="0" applyNumberFormat="1" applyFont="1" applyBorder="1" applyAlignment="1">
      <alignment horizontal="center" vertical="center" wrapText="1"/>
    </xf>
    <xf numFmtId="0" fontId="64" fillId="0" borderId="130" xfId="0" applyFont="1" applyBorder="1" applyAlignment="1" applyProtection="1">
      <alignment horizontal="left" vertical="center" wrapText="1" shrinkToFit="1"/>
      <protection locked="0"/>
    </xf>
    <xf numFmtId="0" fontId="64" fillId="0" borderId="106" xfId="0" applyFont="1" applyBorder="1" applyAlignment="1" applyProtection="1">
      <alignment horizontal="left" vertical="center" wrapText="1" shrinkToFit="1"/>
      <protection locked="0"/>
    </xf>
    <xf numFmtId="0" fontId="44" fillId="0" borderId="130" xfId="0" applyFont="1" applyBorder="1" applyAlignment="1" applyProtection="1">
      <alignment horizontal="center" vertical="center" wrapText="1"/>
      <protection locked="0"/>
    </xf>
    <xf numFmtId="0" fontId="44" fillId="0" borderId="106" xfId="0" applyFont="1" applyBorder="1" applyAlignment="1" applyProtection="1">
      <alignment horizontal="center" vertical="center" wrapText="1"/>
      <protection locked="0"/>
    </xf>
    <xf numFmtId="14" fontId="44" fillId="0" borderId="130" xfId="0" applyNumberFormat="1" applyFont="1" applyBorder="1" applyAlignment="1" applyProtection="1">
      <alignment horizontal="center" vertical="center" wrapText="1"/>
      <protection locked="0"/>
    </xf>
    <xf numFmtId="14" fontId="44" fillId="0" borderId="106" xfId="0" applyNumberFormat="1" applyFont="1" applyBorder="1" applyAlignment="1" applyProtection="1">
      <alignment horizontal="center" vertical="center" wrapText="1"/>
      <protection locked="0"/>
    </xf>
    <xf numFmtId="14" fontId="44" fillId="0" borderId="49" xfId="0" applyNumberFormat="1" applyFont="1" applyBorder="1" applyAlignment="1" applyProtection="1">
      <alignment horizontal="center" vertical="center" wrapText="1"/>
      <protection locked="0"/>
    </xf>
    <xf numFmtId="14" fontId="44" fillId="0" borderId="26" xfId="0" applyNumberFormat="1" applyFont="1" applyBorder="1" applyAlignment="1" applyProtection="1">
      <alignment horizontal="center" vertical="center" wrapText="1"/>
      <protection locked="0"/>
    </xf>
    <xf numFmtId="14" fontId="44" fillId="0" borderId="51" xfId="0" applyNumberFormat="1" applyFont="1" applyBorder="1" applyAlignment="1" applyProtection="1">
      <alignment horizontal="center" vertical="center" wrapText="1"/>
      <protection locked="0"/>
    </xf>
    <xf numFmtId="0" fontId="44" fillId="0" borderId="34" xfId="0" applyFont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172" fontId="53" fillId="13" borderId="0" xfId="0" applyNumberFormat="1" applyFont="1" applyFill="1" applyAlignment="1" applyProtection="1">
      <alignment horizontal="center" vertical="center" readingOrder="1"/>
      <protection locked="0"/>
    </xf>
    <xf numFmtId="14" fontId="7" fillId="0" borderId="0" xfId="0" applyNumberFormat="1" applyFont="1" applyAlignment="1">
      <alignment horizontal="left" vertical="center" readingOrder="1"/>
    </xf>
    <xf numFmtId="172" fontId="62" fillId="2" borderId="0" xfId="0" applyNumberFormat="1" applyFont="1" applyFill="1" applyAlignment="1" applyProtection="1">
      <alignment horizontal="center" vertical="center" readingOrder="1"/>
      <protection locked="0"/>
    </xf>
    <xf numFmtId="168" fontId="0" fillId="0" borderId="0" xfId="0" applyNumberFormat="1" applyAlignment="1">
      <alignment horizontal="center"/>
    </xf>
    <xf numFmtId="168" fontId="15" fillId="0" borderId="0" xfId="0" applyNumberFormat="1" applyFont="1" applyAlignment="1">
      <alignment horizontal="left" vertical="center" readingOrder="1"/>
    </xf>
    <xf numFmtId="0" fontId="61" fillId="1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10" fontId="16" fillId="0" borderId="0" xfId="4" applyNumberFormat="1" applyFont="1" applyAlignment="1" applyProtection="1">
      <alignment horizontal="left"/>
    </xf>
    <xf numFmtId="0" fontId="21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10" fontId="16" fillId="0" borderId="0" xfId="4" applyNumberFormat="1" applyFont="1" applyAlignment="1" applyProtection="1">
      <alignment horizontal="center"/>
    </xf>
    <xf numFmtId="10" fontId="16" fillId="13" borderId="0" xfId="4" applyNumberFormat="1" applyFont="1" applyFill="1" applyAlignment="1" applyProtection="1">
      <alignment horizontal="center"/>
      <protection locked="0"/>
    </xf>
  </cellXfs>
  <cellStyles count="5">
    <cellStyle name="Comma" xfId="3" builtinId="3"/>
    <cellStyle name="Comma 2" xfId="2" xr:uid="{00000000-0005-0000-0000-000001000000}"/>
    <cellStyle name="Normal" xfId="0" builtinId="0"/>
    <cellStyle name="Normal 2" xfId="1" xr:uid="{00000000-0005-0000-0000-000003000000}"/>
    <cellStyle name="Percent" xfId="4" builtinId="5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4" formatCode="0.00%"/>
      <fill>
        <patternFill patternType="solid">
          <fgColor indexed="64"/>
          <bgColor theme="5" tint="-0.249977111117893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rgb="FFE5EDF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rgb="FFE5EDF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1" hidden="0"/>
    </dxf>
    <dxf>
      <numFmt numFmtId="168" formatCode="[$-F800]dddd\,\ mmmm\ dd\,\ yyyy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  <color theme="0"/>
      </font>
      <numFmt numFmtId="0" formatCode="General"/>
      <fill>
        <patternFill>
          <bgColor theme="7"/>
        </patternFill>
      </fill>
    </dxf>
    <dxf>
      <numFmt numFmtId="2" formatCode="0.00"/>
      <alignment horizontal="center" vertical="center" textRotation="0" wrapText="0" indent="0" justifyLastLine="0" shrinkToFit="0" readingOrder="0"/>
      <protection locked="1" hidden="0"/>
    </dxf>
    <dxf>
      <numFmt numFmtId="2" formatCode="0.00"/>
      <alignment horizontal="center" vertical="center" textRotation="0" wrapText="0" indent="0" justifyLastLine="0" shrinkToFit="0" readingOrder="0"/>
      <protection locked="1" hidden="0"/>
    </dxf>
    <dxf>
      <numFmt numFmtId="181" formatCode="m/d/yyyy"/>
      <alignment horizontal="center" vertical="bottom" textRotation="0" wrapText="0" indent="0" justifyLastLine="0" shrinkToFit="0" readingOrder="0"/>
      <protection locked="1" hidden="0"/>
    </dxf>
    <dxf>
      <numFmt numFmtId="181" formatCode="m/d/yyyy"/>
      <alignment horizontal="general" vertical="center" textRotation="0" wrapText="0" indent="0" justifyLastLine="0" shrinkToFit="0" readingOrder="0"/>
      <protection locked="1" hidden="0"/>
    </dxf>
    <dxf>
      <numFmt numFmtId="169" formatCode="0.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64" formatCode="_(* #,##0.00_);_(* \(#,##0.00\);_(* &quot;-&quot;??_);_(@_)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64" formatCode="_(* #,##0.00_);_(* \(#,##0.00\);_(* &quot;-&quot;??_);_(@_)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74" formatCode="_(* #,##0.000_);_(* \(#,##0.000\);_(* &quot;-&quot;??_);_(@_)"/>
      <alignment horizontal="center" vertical="bottom" textRotation="0" wrapText="0" indent="0" justifyLastLine="0" shrinkToFit="0" readingOrder="0"/>
      <protection locked="1" hidden="0"/>
    </dxf>
    <dxf>
      <numFmt numFmtId="174" formatCode="_(* #,##0.000_);_(* \(#,##0.000\);_(* &quot;-&quot;??_);_(@_)"/>
      <alignment horizontal="center" vertical="bottom" textRotation="0" wrapText="0" indent="0" justifyLastLine="0" shrinkToFit="0" readingOrder="0"/>
      <protection locked="1" hidden="0"/>
    </dxf>
    <dxf>
      <numFmt numFmtId="174" formatCode="_(* #,##0.000_);_(* \(#,##0.000\);_(* &quot;-&quot;??_);_(@_)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numFmt numFmtId="169" formatCode="0.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  <protection locked="0" hidden="0"/>
    </dxf>
    <dxf>
      <numFmt numFmtId="181" formatCode="m/d/yyyy"/>
      <alignment horizontal="center" vertical="bottom" textRotation="0" wrapText="0" indent="0" justifyLastLine="0" shrinkToFit="0" readingOrder="0"/>
      <protection locked="1" hidden="0"/>
    </dxf>
    <dxf>
      <numFmt numFmtId="181" formatCode="m/d/yyyy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top/>
        <bottom/>
        <horizontal/>
      </border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3E4D65"/>
        </patternFill>
      </fill>
      <alignment horizontal="center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solid">
          <fgColor indexed="64"/>
          <bgColor rgb="FFD4B98E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indexed="64"/>
          <bgColor rgb="FFD4B98E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indexed="64"/>
          <bgColor rgb="FFD4B9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indexed="64"/>
          <bgColor rgb="FFD4B9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4B98E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  <protection locked="0" hidden="0"/>
    </dxf>
    <dxf>
      <numFmt numFmtId="169" formatCode="0.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  <protection locked="0" hidden="0"/>
    </dxf>
    <dxf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4" formatCode="#,##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67" formatCode="mmm\-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rgb="FF000000"/>
          <bgColor auto="1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  <color theme="0"/>
      </font>
      <numFmt numFmtId="0" formatCode="General"/>
      <fill>
        <patternFill>
          <bgColor theme="7"/>
        </patternFill>
      </fill>
    </dxf>
    <dxf>
      <numFmt numFmtId="165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FFFF0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numFmt numFmtId="165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" formatCode="0"/>
      <fill>
        <patternFill patternType="solid">
          <fgColor indexed="64"/>
          <bgColor rgb="FFFFFF0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0" hidden="0"/>
    </dxf>
    <dxf>
      <numFmt numFmtId="166" formatCode="[$-409]dd\-mmm\-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ill>
        <patternFill patternType="none">
          <fgColor rgb="FF000000"/>
          <bgColor auto="1"/>
        </patternFill>
      </fill>
      <protection locked="1" hidden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D4B98E"/>
        <name val="Calibri"/>
        <scheme val="minor"/>
      </font>
      <fill>
        <patternFill patternType="none">
          <fgColor indexed="64"/>
          <bgColor auto="1"/>
        </patternFill>
      </fill>
      <protection locked="1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numFmt numFmtId="168" formatCode="[$-F800]dddd\,\ mmmm\ dd\,\ 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0"/>
    </dxf>
    <dxf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/>
        <i val="0"/>
        <color theme="0"/>
      </font>
      <numFmt numFmtId="0" formatCode="General"/>
      <fill>
        <patternFill>
          <bgColor theme="7"/>
        </patternFill>
      </fill>
    </dxf>
    <dxf>
      <numFmt numFmtId="14" formatCode="0.00%"/>
      <fill>
        <patternFill patternType="solid">
          <fgColor indexed="64"/>
          <bgColor rgb="FFFFFF00"/>
        </patternFill>
      </fill>
      <alignment horizontal="center" textRotation="0" wrapText="0" indent="0" justifyLastLine="0" shrinkToFit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alignment horizontal="center" textRotation="0" wrapText="0" indent="0" justifyLastLine="0" shrinkToFit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alignment horizontal="center" textRotation="0" wrapText="0" indent="0" justifyLastLine="0" shrinkToFit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166" formatCode="[$-409]dd\-mmm\-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D4B98E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  <protection locked="1" hidden="0"/>
    </dxf>
    <dxf>
      <font>
        <b/>
        <i val="0"/>
        <color theme="0"/>
      </font>
      <numFmt numFmtId="0" formatCode="General"/>
      <fill>
        <patternFill>
          <bgColor theme="7"/>
        </patternFill>
      </fill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1" formatCode="0"/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vertical="center" textRotation="0" wrapText="0" indent="0" justifyLastLine="0" shrinkToFit="0" readingOrder="0"/>
      <protection locked="1" hidden="0"/>
    </dxf>
    <dxf>
      <numFmt numFmtId="181" formatCode="m/d/yyyy"/>
      <alignment horizontal="center" vertical="bottom" textRotation="0" wrapText="0" indent="0" justifyLastLine="0" shrinkToFit="0" readingOrder="0"/>
      <protection locked="1" hidden="0"/>
    </dxf>
    <dxf>
      <numFmt numFmtId="181" formatCode="m/d/yyyy"/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3E4D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indexed="64"/>
          <bgColor rgb="FFEEE4C8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2"/>
        <color rgb="FF0070C0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2"/>
        <color rgb="FF0070C0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scheme val="minor"/>
      </font>
      <numFmt numFmtId="1" formatCode="0"/>
      <fill>
        <patternFill patternType="solid">
          <fgColor indexed="64"/>
          <bgColor rgb="FFEEE4C8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numFmt numFmtId="170" formatCode="[$-409]d\-mmm\-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numFmt numFmtId="170" formatCode="[$-409]d\-mmm\-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2"/>
        <color rgb="FF0070C0"/>
        <name val="Calibri"/>
        <scheme val="minor"/>
      </font>
      <numFmt numFmtId="170" formatCode="[$-409]d\-mmm\-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70" formatCode="[$-409]d\-mmm\-yy;@"/>
      <fill>
        <patternFill patternType="solid">
          <fgColor indexed="64"/>
          <bgColor rgb="FFEEE4C8"/>
        </patternFill>
      </fill>
      <alignment horizontal="center" vertical="center" textRotation="0" wrapText="0" indent="0" justifyLastLine="0" shrinkToFit="0" readingOrder="0"/>
      <border outline="0">
        <left style="thin">
          <color auto="1"/>
        </left>
      </border>
      <protection locked="1" hidden="0"/>
    </dxf>
    <dxf>
      <font>
        <b val="0"/>
        <strike val="0"/>
        <outline val="0"/>
        <shadow val="0"/>
        <u val="none"/>
        <vertAlign val="baseline"/>
        <sz val="12"/>
        <color rgb="FF0070C0"/>
        <name val="Calibri"/>
        <scheme val="minor"/>
      </font>
      <numFmt numFmtId="171" formatCode="[$-409]dd/mmm/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EE4C8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rgb="FFD4B98E"/>
        <name val="Calibri"/>
        <scheme val="minor"/>
      </font>
      <alignment horizontal="left" vertical="center" textRotation="0" wrapText="1" indent="0" justifyLastLine="0" shrinkToFit="0" readingOrder="0"/>
      <protection locked="1" hidden="0"/>
    </dxf>
    <dxf>
      <font>
        <b/>
        <i val="0"/>
        <color theme="0"/>
      </font>
      <numFmt numFmtId="0" formatCode="General"/>
      <fill>
        <patternFill>
          <bgColor theme="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EE4C8"/>
        </patternFill>
      </fill>
    </dxf>
    <dxf>
      <font>
        <b/>
        <i val="0"/>
        <color theme="7" tint="-0.24994659260841701"/>
      </font>
      <fill>
        <patternFill>
          <bgColor rgb="FF3E4D65"/>
        </patternFill>
      </fill>
      <border>
        <bottom style="thick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EE4C8"/>
        </patternFill>
      </fill>
    </dxf>
    <dxf>
      <font>
        <b/>
        <i val="0"/>
        <color theme="7" tint="-0.24994659260841701"/>
      </font>
      <fill>
        <patternFill>
          <bgColor rgb="FF3E4D65"/>
        </patternFill>
      </fill>
      <border>
        <bottom style="thick">
          <color auto="1"/>
        </bottom>
      </border>
    </dxf>
  </dxfs>
  <tableStyles count="3" defaultTableStyle="TableStyleMedium2" defaultPivotStyle="PivotStyleLight16">
    <tableStyle name="Table Style 1" pivot="0" count="2" xr9:uid="{00000000-0011-0000-FFFF-FFFF00000000}">
      <tableStyleElement type="headerRow" dxfId="104"/>
      <tableStyleElement type="secondRowStripe" dxfId="103"/>
    </tableStyle>
    <tableStyle name="Table Style 1 2" pivot="0" count="3" xr9:uid="{00000000-0011-0000-FFFF-FFFF01000000}">
      <tableStyleElement type="wholeTable" dxfId="102"/>
      <tableStyleElement type="headerRow" dxfId="101"/>
      <tableStyleElement type="secondRowStripe" dxfId="100"/>
    </tableStyle>
    <tableStyle name="Table Style 2" pivot="0" count="1" xr9:uid="{00000000-0011-0000-FFFF-FFFF02000000}">
      <tableStyleElement type="wholeTable" dxfId="99"/>
    </tableStyle>
  </tableStyles>
  <colors>
    <mruColors>
      <color rgb="FFEEE4C8"/>
      <color rgb="FF00A44A"/>
      <color rgb="FFBDD1E6"/>
      <color rgb="FF3E4D65"/>
      <color rgb="FFE5EDF5"/>
      <color rgb="FF968C8C"/>
      <color rgb="FFFFFFCC"/>
      <color rgb="FFD4B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" pitchFamily="2" charset="-78"/>
                <a:ea typeface="+mn-ea"/>
                <a:cs typeface="Amaala Sans" pitchFamily="2" charset="-78"/>
              </a:defRPr>
            </a:pPr>
            <a:r>
              <a:rPr lang="en-US" sz="1200">
                <a:latin typeface="Amaala Sans" pitchFamily="2" charset="-78"/>
                <a:cs typeface="Amaala Sans" pitchFamily="2" charset="-78"/>
              </a:rPr>
              <a:t>Actual Progress</a:t>
            </a:r>
          </a:p>
        </c:rich>
      </c:tx>
      <c:layout>
        <c:manualLayout>
          <c:xMode val="edge"/>
          <c:yMode val="edge"/>
          <c:x val="0.30616487885922067"/>
          <c:y val="0.34763232720909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ala Sans" pitchFamily="2" charset="-78"/>
              <a:ea typeface="+mn-ea"/>
              <a:cs typeface="Amaala Sans" pitchFamily="2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8941968341739"/>
          <c:y val="3.5216199413382901E-2"/>
          <c:w val="0.67636927578898121"/>
          <c:h val="0.98683628564403514"/>
        </c:manualLayout>
      </c:layout>
      <c:doughnutChart>
        <c:varyColors val="1"/>
        <c:ser>
          <c:idx val="0"/>
          <c:order val="0"/>
          <c:tx>
            <c:strRef>
              <c:f>Overall!$I$7</c:f>
              <c:strCache>
                <c:ptCount val="1"/>
                <c:pt idx="0">
                  <c:v>Actual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D4B9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FA-427B-9DE2-D38077897CB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A-427B-9DE2-D38077897CB2}"/>
              </c:ext>
            </c:extLst>
          </c:dPt>
          <c:dLbls>
            <c:dLbl>
              <c:idx val="0"/>
              <c:layout>
                <c:manualLayout>
                  <c:x val="-0.15429651928907362"/>
                  <c:y val="-0.235823246881514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maala Sans" pitchFamily="2" charset="-78"/>
                      <a:ea typeface="+mn-ea"/>
                      <a:cs typeface="Amaala Sans" pitchFamily="2" charset="-78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93304598437674"/>
                      <c:h val="0.191666666666666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DFA-427B-9DE2-D38077897CB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FA-427B-9DE2-D38077897C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maala Sans" pitchFamily="2" charset="-78"/>
                    <a:ea typeface="+mn-ea"/>
                    <a:cs typeface="Amaala Sans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Overall!$I$8:$I$9</c:f>
              <c:numCache>
                <c:formatCode>0.00%</c:formatCode>
                <c:ptCount val="2"/>
                <c:pt idx="0">
                  <c:v>0.8742252040482188</c:v>
                </c:pt>
                <c:pt idx="1">
                  <c:v>0.1257747959517812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FA-427B-9DE2-D38077897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 Manpower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E4D6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4B9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32-447F-BD06-3B0DB8D61F30}"/>
              </c:ext>
            </c:extLst>
          </c:dPt>
          <c:dPt>
            <c:idx val="1"/>
            <c:invertIfNegative val="0"/>
            <c:bubble3D val="0"/>
            <c:spPr>
              <a:solidFill>
                <a:srgbClr val="968C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32-447F-BD06-3B0DB8D61F30}"/>
              </c:ext>
            </c:extLst>
          </c:dPt>
          <c:dPt>
            <c:idx val="2"/>
            <c:invertIfNegative val="0"/>
            <c:bubble3D val="0"/>
            <c:spPr>
              <a:solidFill>
                <a:srgbClr val="3E4D6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32-447F-BD06-3B0DB8D61F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'Manpower S-Curve'!$X$26:$X$28</c:f>
              <c:numCache>
                <c:formatCode>General</c:formatCode>
                <c:ptCount val="3"/>
              </c:numCache>
            </c:numRef>
          </c:cat>
          <c:val>
            <c:numRef>
              <c:f>'Manpower S-Curve'!$Y$26:$Y$28</c:f>
              <c:numCache>
                <c:formatCode>_(* #,##0_);_(* \(#,##0\);_(*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EA32-447F-BD06-3B0DB8D61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catAx>
        <c:axId val="16200320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1"/>
        <c:lblAlgn val="ctr"/>
        <c:lblOffset val="100"/>
        <c:noMultiLvlLbl val="0"/>
      </c:catAx>
      <c:valAx>
        <c:axId val="137574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5002659483376283E-2"/>
          <c:y val="0.11102895265142017"/>
          <c:w val="0.89311341584258253"/>
          <c:h val="0.693460330835340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'Cashflow &amp; Variations'!$R$7</c:f>
              <c:strCache>
                <c:ptCount val="1"/>
                <c:pt idx="0">
                  <c:v>Monthly Plan Cashflow</c:v>
                </c:pt>
              </c:strCache>
            </c:strRef>
          </c:tx>
          <c:spPr>
            <a:solidFill>
              <a:srgbClr val="3E4D65"/>
            </a:solidFill>
            <a:ln w="25400">
              <a:solidFill>
                <a:srgbClr val="3E4D65"/>
              </a:solidFill>
            </a:ln>
            <a:effectLst/>
          </c:spPr>
          <c:invertIfNegative val="0"/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Variations'!$R$8:$R$43</c:f>
              <c:numCache>
                <c:formatCode>#,##0.00</c:formatCode>
                <c:ptCount val="36"/>
                <c:pt idx="0">
                  <c:v>0.22083545999999998</c:v>
                </c:pt>
                <c:pt idx="1">
                  <c:v>0.95615507</c:v>
                </c:pt>
                <c:pt idx="2">
                  <c:v>1.04162624</c:v>
                </c:pt>
                <c:pt idx="3">
                  <c:v>1.97343896</c:v>
                </c:pt>
                <c:pt idx="4">
                  <c:v>1.37570572</c:v>
                </c:pt>
                <c:pt idx="5">
                  <c:v>1.16529591</c:v>
                </c:pt>
                <c:pt idx="6">
                  <c:v>1.15600664</c:v>
                </c:pt>
                <c:pt idx="7">
                  <c:v>0.41362168999999999</c:v>
                </c:pt>
                <c:pt idx="8">
                  <c:v>1.27606201</c:v>
                </c:pt>
                <c:pt idx="9">
                  <c:v>0.59995520999999996</c:v>
                </c:pt>
                <c:pt idx="10">
                  <c:v>0.32512502000000004</c:v>
                </c:pt>
                <c:pt idx="11">
                  <c:v>4.5444738099999995</c:v>
                </c:pt>
                <c:pt idx="12">
                  <c:v>5.1309577099999997</c:v>
                </c:pt>
                <c:pt idx="13">
                  <c:v>3.03766414</c:v>
                </c:pt>
                <c:pt idx="14">
                  <c:v>2.3127868599999997</c:v>
                </c:pt>
                <c:pt idx="15">
                  <c:v>3.30815232</c:v>
                </c:pt>
                <c:pt idx="16">
                  <c:v>1.62023619</c:v>
                </c:pt>
                <c:pt idx="17">
                  <c:v>0.15635964999999999</c:v>
                </c:pt>
                <c:pt idx="18">
                  <c:v>0.22527211999999999</c:v>
                </c:pt>
                <c:pt idx="19">
                  <c:v>6.5022480000000007E-2</c:v>
                </c:pt>
                <c:pt idx="20">
                  <c:v>6.0020749999999998E-2</c:v>
                </c:pt>
                <c:pt idx="21">
                  <c:v>6.752335000000001E-2</c:v>
                </c:pt>
                <c:pt idx="22">
                  <c:v>0.1242212</c:v>
                </c:pt>
                <c:pt idx="23">
                  <c:v>0.96600205000000006</c:v>
                </c:pt>
                <c:pt idx="24">
                  <c:v>6.5022480000000007E-2</c:v>
                </c:pt>
                <c:pt idx="25">
                  <c:v>5.5019019999999995E-2</c:v>
                </c:pt>
                <c:pt idx="26">
                  <c:v>0.90311850000000005</c:v>
                </c:pt>
                <c:pt idx="27">
                  <c:v>2.3607470000000002E-2</c:v>
                </c:pt>
                <c:pt idx="28">
                  <c:v>0</c:v>
                </c:pt>
                <c:pt idx="29">
                  <c:v>0</c:v>
                </c:pt>
                <c:pt idx="30">
                  <c:v>1.3554776000000002</c:v>
                </c:pt>
                <c:pt idx="31">
                  <c:v>0</c:v>
                </c:pt>
                <c:pt idx="32">
                  <c:v>8.5478949999999998E-2</c:v>
                </c:pt>
                <c:pt idx="33">
                  <c:v>2.6101342700000001</c:v>
                </c:pt>
                <c:pt idx="34">
                  <c:v>1.50255381</c:v>
                </c:pt>
                <c:pt idx="35">
                  <c:v>1.1388461000000001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5-4723-9405-8B81427D6F07}"/>
            </c:ext>
          </c:extLst>
        </c:ser>
        <c:ser>
          <c:idx val="1"/>
          <c:order val="1"/>
          <c:tx>
            <c:strRef>
              <c:f>'Cashflow &amp; Variations'!$S$7</c:f>
              <c:strCache>
                <c:ptCount val="1"/>
                <c:pt idx="0">
                  <c:v>Monthly Actual Cashflow</c:v>
                </c:pt>
              </c:strCache>
            </c:strRef>
          </c:tx>
          <c:spPr>
            <a:solidFill>
              <a:srgbClr val="00B050"/>
            </a:solidFill>
            <a:ln w="25400">
              <a:solidFill>
                <a:srgbClr val="4472C4">
                  <a:lumMod val="20000"/>
                  <a:lumOff val="80000"/>
                </a:srgbClr>
              </a:solidFill>
            </a:ln>
            <a:effectLst/>
          </c:spPr>
          <c:invertIfNegative val="0"/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Variations'!$S$8:$S$43</c:f>
              <c:numCache>
                <c:formatCode>#,##0.00</c:formatCode>
                <c:ptCount val="36"/>
                <c:pt idx="0">
                  <c:v>0.3366442</c:v>
                </c:pt>
                <c:pt idx="1">
                  <c:v>2.1491072</c:v>
                </c:pt>
                <c:pt idx="2">
                  <c:v>2.5810214</c:v>
                </c:pt>
                <c:pt idx="3">
                  <c:v>10.771236299999998</c:v>
                </c:pt>
                <c:pt idx="4">
                  <c:v>5.3378699000000003</c:v>
                </c:pt>
                <c:pt idx="5">
                  <c:v>4.9575690999999997</c:v>
                </c:pt>
                <c:pt idx="6">
                  <c:v>4.5226325000000003</c:v>
                </c:pt>
                <c:pt idx="7">
                  <c:v>5.1043455</c:v>
                </c:pt>
                <c:pt idx="8">
                  <c:v>12.379748300000001</c:v>
                </c:pt>
                <c:pt idx="9">
                  <c:v>7.8207546999999993</c:v>
                </c:pt>
                <c:pt idx="10">
                  <c:v>6.9203985999999995</c:v>
                </c:pt>
                <c:pt idx="11">
                  <c:v>22.9485736</c:v>
                </c:pt>
                <c:pt idx="12">
                  <c:v>27.063583399999999</c:v>
                </c:pt>
                <c:pt idx="13">
                  <c:v>24.516159100000003</c:v>
                </c:pt>
                <c:pt idx="14">
                  <c:v>24.790624700000002</c:v>
                </c:pt>
                <c:pt idx="15">
                  <c:v>28.887087200000003</c:v>
                </c:pt>
                <c:pt idx="16">
                  <c:v>32.998127799999999</c:v>
                </c:pt>
                <c:pt idx="17">
                  <c:v>28.8788044</c:v>
                </c:pt>
                <c:pt idx="18">
                  <c:v>22.365434799999999</c:v>
                </c:pt>
                <c:pt idx="19">
                  <c:v>16.0410538</c:v>
                </c:pt>
                <c:pt idx="20">
                  <c:v>11.475485300000001</c:v>
                </c:pt>
                <c:pt idx="21">
                  <c:v>1.633637</c:v>
                </c:pt>
                <c:pt idx="22">
                  <c:v>1.6077760999999999</c:v>
                </c:pt>
                <c:pt idx="23">
                  <c:v>7.8287110999999996</c:v>
                </c:pt>
                <c:pt idx="24">
                  <c:v>3.6473328000000005</c:v>
                </c:pt>
                <c:pt idx="25">
                  <c:v>1.3311042000000002</c:v>
                </c:pt>
                <c:pt idx="26">
                  <c:v>1.6335397</c:v>
                </c:pt>
                <c:pt idx="27">
                  <c:v>1.5125226000000001</c:v>
                </c:pt>
                <c:pt idx="28">
                  <c:v>1.5730235000000001</c:v>
                </c:pt>
                <c:pt idx="29">
                  <c:v>1.5730235000000001</c:v>
                </c:pt>
                <c:pt idx="30">
                  <c:v>1.5730235000000001</c:v>
                </c:pt>
                <c:pt idx="31">
                  <c:v>1.6335244</c:v>
                </c:pt>
                <c:pt idx="32">
                  <c:v>1.4525017000000002</c:v>
                </c:pt>
                <c:pt idx="33">
                  <c:v>5.5294418999999992</c:v>
                </c:pt>
                <c:pt idx="34">
                  <c:v>7.9183481000000002</c:v>
                </c:pt>
                <c:pt idx="35">
                  <c:v>1.6890937199999998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5-4723-9405-8B81427D6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lineChart>
        <c:grouping val="standard"/>
        <c:varyColors val="0"/>
        <c:ser>
          <c:idx val="2"/>
          <c:order val="2"/>
          <c:tx>
            <c:strRef>
              <c:f>'Cashflow &amp; Variations'!$T$7</c:f>
              <c:strCache>
                <c:ptCount val="1"/>
                <c:pt idx="0">
                  <c:v>Cumulative Planned Cashflow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'Cashflow &amp; Variations'!$Q$8:$Q$39</c:f>
              <c:numCache>
                <c:formatCode>mmm\-yyyy</c:formatCode>
                <c:ptCount val="32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</c:numCache>
            </c:numRef>
          </c:cat>
          <c:val>
            <c:numRef>
              <c:f>'Cashflow &amp; Variations'!$T$8:$T$43</c:f>
              <c:numCache>
                <c:formatCode>#,##0.00</c:formatCode>
                <c:ptCount val="36"/>
                <c:pt idx="0">
                  <c:v>0.22083545999999998</c:v>
                </c:pt>
                <c:pt idx="1">
                  <c:v>1.1769905300000001</c:v>
                </c:pt>
                <c:pt idx="2">
                  <c:v>2.2186167700000001</c:v>
                </c:pt>
                <c:pt idx="3">
                  <c:v>4.1920557199999999</c:v>
                </c:pt>
                <c:pt idx="4">
                  <c:v>5.5677614499999999</c:v>
                </c:pt>
                <c:pt idx="5">
                  <c:v>6.7330573600000001</c:v>
                </c:pt>
                <c:pt idx="6">
                  <c:v>7.8890640099999993</c:v>
                </c:pt>
                <c:pt idx="7">
                  <c:v>8.3026856900000006</c:v>
                </c:pt>
                <c:pt idx="8">
                  <c:v>9.5787476999999992</c:v>
                </c:pt>
                <c:pt idx="9">
                  <c:v>10.17870291</c:v>
                </c:pt>
                <c:pt idx="10">
                  <c:v>10.50382793</c:v>
                </c:pt>
                <c:pt idx="11">
                  <c:v>15.04830173</c:v>
                </c:pt>
                <c:pt idx="12">
                  <c:v>20.179259440000003</c:v>
                </c:pt>
                <c:pt idx="13">
                  <c:v>23.21692358</c:v>
                </c:pt>
                <c:pt idx="14">
                  <c:v>25.52971045</c:v>
                </c:pt>
                <c:pt idx="15">
                  <c:v>28.83786276</c:v>
                </c:pt>
                <c:pt idx="16">
                  <c:v>30.45809895</c:v>
                </c:pt>
                <c:pt idx="17">
                  <c:v>30.614458600000003</c:v>
                </c:pt>
                <c:pt idx="18">
                  <c:v>30.839730719999999</c:v>
                </c:pt>
                <c:pt idx="19">
                  <c:v>30.904753199999998</c:v>
                </c:pt>
                <c:pt idx="20">
                  <c:v>30.964773949999998</c:v>
                </c:pt>
                <c:pt idx="21">
                  <c:v>31.0322973</c:v>
                </c:pt>
                <c:pt idx="22">
                  <c:v>31.156518500000001</c:v>
                </c:pt>
                <c:pt idx="23">
                  <c:v>32.122520549999997</c:v>
                </c:pt>
                <c:pt idx="24">
                  <c:v>32.18754303</c:v>
                </c:pt>
                <c:pt idx="25">
                  <c:v>32.242562050000004</c:v>
                </c:pt>
                <c:pt idx="26">
                  <c:v>33.145680550000002</c:v>
                </c:pt>
                <c:pt idx="27">
                  <c:v>33.169288019999996</c:v>
                </c:pt>
                <c:pt idx="28">
                  <c:v>33.169288019999996</c:v>
                </c:pt>
                <c:pt idx="29">
                  <c:v>33.169288019999996</c:v>
                </c:pt>
                <c:pt idx="30">
                  <c:v>34.524765619999997</c:v>
                </c:pt>
                <c:pt idx="31">
                  <c:v>34.524765619999997</c:v>
                </c:pt>
                <c:pt idx="32">
                  <c:v>34.610244569999999</c:v>
                </c:pt>
                <c:pt idx="33">
                  <c:v>37.220378840000002</c:v>
                </c:pt>
                <c:pt idx="34" formatCode="#,##0.0">
                  <c:v>38.722932649999997</c:v>
                </c:pt>
                <c:pt idx="35" formatCode="#,##0.0">
                  <c:v>39.861778749999999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45-4723-9405-8B81427D6F07}"/>
            </c:ext>
          </c:extLst>
        </c:ser>
        <c:ser>
          <c:idx val="3"/>
          <c:order val="3"/>
          <c:tx>
            <c:strRef>
              <c:f>'Cashflow &amp; Variations'!$U$7</c:f>
              <c:strCache>
                <c:ptCount val="1"/>
                <c:pt idx="0">
                  <c:v>Cumulative Actual Cashlow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'Cashflow &amp; Variations'!$Q$8:$Q$39</c:f>
              <c:numCache>
                <c:formatCode>mmm\-yyyy</c:formatCode>
                <c:ptCount val="32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</c:numCache>
            </c:numRef>
          </c:cat>
          <c:val>
            <c:numRef>
              <c:f>'Cashflow &amp; Variations'!$U$8:$U$43</c:f>
              <c:numCache>
                <c:formatCode>#,##0.00</c:formatCode>
                <c:ptCount val="36"/>
                <c:pt idx="0">
                  <c:v>3.366442E-2</c:v>
                </c:pt>
                <c:pt idx="1">
                  <c:v>0.24857513000000001</c:v>
                </c:pt>
                <c:pt idx="2">
                  <c:v>0.50667728000000001</c:v>
                </c:pt>
                <c:pt idx="3">
                  <c:v>1.5838009</c:v>
                </c:pt>
                <c:pt idx="4">
                  <c:v>2.1175878900000003</c:v>
                </c:pt>
                <c:pt idx="5">
                  <c:v>2.6133447999999997</c:v>
                </c:pt>
                <c:pt idx="6">
                  <c:v>3.0656080499999998</c:v>
                </c:pt>
                <c:pt idx="7">
                  <c:v>3.5760426000000001</c:v>
                </c:pt>
                <c:pt idx="8">
                  <c:v>4.8140174299999998</c:v>
                </c:pt>
                <c:pt idx="9">
                  <c:v>5.5960929000000004</c:v>
                </c:pt>
                <c:pt idx="10">
                  <c:v>6.2881327599999999</c:v>
                </c:pt>
                <c:pt idx="11">
                  <c:v>8.5829901199999998</c:v>
                </c:pt>
                <c:pt idx="12">
                  <c:v>11.289348460000001</c:v>
                </c:pt>
                <c:pt idx="13">
                  <c:v>13.740964369999999</c:v>
                </c:pt>
                <c:pt idx="14">
                  <c:v>16.220026839999999</c:v>
                </c:pt>
                <c:pt idx="15">
                  <c:v>19.108735550000002</c:v>
                </c:pt>
                <c:pt idx="16">
                  <c:v>22.408548329999999</c:v>
                </c:pt>
                <c:pt idx="17">
                  <c:v>25.296428769999999</c:v>
                </c:pt>
                <c:pt idx="18">
                  <c:v>27.532972260000001</c:v>
                </c:pt>
                <c:pt idx="19">
                  <c:v>29.13707763</c:v>
                </c:pt>
                <c:pt idx="20">
                  <c:v>30.284626170000003</c:v>
                </c:pt>
                <c:pt idx="21">
                  <c:v>30.44798986</c:v>
                </c:pt>
                <c:pt idx="22">
                  <c:v>30.60876747</c:v>
                </c:pt>
                <c:pt idx="23">
                  <c:v>31.391638579999999</c:v>
                </c:pt>
                <c:pt idx="24">
                  <c:v>31.756371859999998</c:v>
                </c:pt>
                <c:pt idx="25">
                  <c:v>31.889482280000003</c:v>
                </c:pt>
                <c:pt idx="26">
                  <c:v>32.052836259999999</c:v>
                </c:pt>
                <c:pt idx="27">
                  <c:v>32.204088519999999</c:v>
                </c:pt>
                <c:pt idx="28">
                  <c:v>32.361390870000001</c:v>
                </c:pt>
                <c:pt idx="29">
                  <c:v>32.518693219999996</c:v>
                </c:pt>
                <c:pt idx="30">
                  <c:v>32.675995569999998</c:v>
                </c:pt>
                <c:pt idx="31">
                  <c:v>32.839348010000002</c:v>
                </c:pt>
                <c:pt idx="32">
                  <c:v>32.984598179999999</c:v>
                </c:pt>
                <c:pt idx="33">
                  <c:v>33.537542370000004</c:v>
                </c:pt>
                <c:pt idx="34">
                  <c:v>34.482154250000001</c:v>
                </c:pt>
                <c:pt idx="35">
                  <c:v>36.300631610000003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45-4723-9405-8B81427D6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748799"/>
        <c:axId val="1521513871"/>
      </c:lineChart>
      <c:dateAx>
        <c:axId val="1620032095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375749583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midCat"/>
      </c:valAx>
      <c:valAx>
        <c:axId val="1521513871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48799"/>
        <c:crosses val="max"/>
        <c:crossBetween val="between"/>
      </c:valAx>
      <c:dateAx>
        <c:axId val="1654748799"/>
        <c:scaling>
          <c:orientation val="minMax"/>
        </c:scaling>
        <c:delete val="1"/>
        <c:axPos val="b"/>
        <c:numFmt formatCode="mmm\-yyyy" sourceLinked="1"/>
        <c:majorTickMark val="out"/>
        <c:minorTickMark val="none"/>
        <c:tickLblPos val="nextTo"/>
        <c:crossAx val="1521513871"/>
        <c:crosses val="autoZero"/>
        <c:auto val="1"/>
        <c:lblOffset val="100"/>
        <c:baseTimeUnit val="months"/>
      </c:date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3.8368196365967708E-2"/>
          <c:y val="2.47305795120168E-2"/>
          <c:w val="0.9"/>
          <c:h val="4.2956662922458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Contract Value &amp; Variation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3E4D6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895-4FD7-B730-D5D1F298BF5B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95-4FD7-B730-D5D1F298B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'Cashflow &amp; Variations'!$X$5:$AA$5</c:f>
              <c:strCache>
                <c:ptCount val="4"/>
                <c:pt idx="0">
                  <c:v>Current Contract Vaule</c:v>
                </c:pt>
                <c:pt idx="1">
                  <c:v>Original Contract Vaule</c:v>
                </c:pt>
                <c:pt idx="2">
                  <c:v>Approved Variations</c:v>
                </c:pt>
                <c:pt idx="3">
                  <c:v>Potiental Cost Impact</c:v>
                </c:pt>
              </c:strCache>
            </c:strRef>
          </c:cat>
          <c:val>
            <c:numRef>
              <c:f>'Cashflow &amp; Variations'!$X$6:$AA$6</c:f>
              <c:numCache>
                <c:formatCode>0.00</c:formatCode>
                <c:ptCount val="4"/>
                <c:pt idx="0">
                  <c:v>39.861778999999999</c:v>
                </c:pt>
                <c:pt idx="1">
                  <c:v>29.167864000000002</c:v>
                </c:pt>
                <c:pt idx="2">
                  <c:v>10.693915000000001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95-4FD7-B730-D5D1F298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40944"/>
        <c:axId val="1835692912"/>
      </c:barChart>
      <c:catAx>
        <c:axId val="1078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92912"/>
        <c:crosses val="autoZero"/>
        <c:auto val="1"/>
        <c:lblAlgn val="ctr"/>
        <c:lblOffset val="100"/>
        <c:noMultiLvlLbl val="0"/>
      </c:catAx>
      <c:valAx>
        <c:axId val="18356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" pitchFamily="2" charset="-78"/>
                <a:ea typeface="+mn-ea"/>
                <a:cs typeface="Amaala Sans" pitchFamily="2" charset="-78"/>
              </a:defRPr>
            </a:pPr>
            <a:r>
              <a:rPr lang="en-US"/>
              <a:t>Variance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ala Sans" pitchFamily="2" charset="-78"/>
              <a:ea typeface="+mn-ea"/>
              <a:cs typeface="Amaala Sans" pitchFamily="2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48219352487867E-2"/>
          <c:y val="0.24700554434106561"/>
          <c:w val="0.7757084435415047"/>
          <c:h val="0.6414829938741092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'VA Output'!$F$3</c:f>
              <c:strCache>
                <c:ptCount val="1"/>
                <c:pt idx="0">
                  <c:v>Last Week Variance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'VA Output'!$E$4:$E$8</c:f>
              <c:strCache>
                <c:ptCount val="5"/>
                <c:pt idx="0">
                  <c:v>Construction</c:v>
                </c:pt>
                <c:pt idx="1">
                  <c:v>Procurement</c:v>
                </c:pt>
                <c:pt idx="2">
                  <c:v>Engineering</c:v>
                </c:pt>
                <c:pt idx="3">
                  <c:v>Prelims</c:v>
                </c:pt>
                <c:pt idx="4">
                  <c:v>Overall Variance</c:v>
                </c:pt>
              </c:strCache>
            </c:strRef>
          </c:cat>
          <c:val>
            <c:numRef>
              <c:f>'VA Output'!$F$4:$F$8</c:f>
              <c:numCache>
                <c:formatCode>0.00%</c:formatCode>
                <c:ptCount val="5"/>
                <c:pt idx="0">
                  <c:v>-8.7838965007491776E-2</c:v>
                </c:pt>
                <c:pt idx="1">
                  <c:v>0</c:v>
                </c:pt>
                <c:pt idx="2">
                  <c:v>0</c:v>
                </c:pt>
                <c:pt idx="3">
                  <c:v>-0.13134358516684652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F-4690-914B-7D4170CD8A7C}"/>
            </c:ext>
          </c:extLst>
        </c:ser>
        <c:ser>
          <c:idx val="1"/>
          <c:order val="1"/>
          <c:tx>
            <c:strRef>
              <c:f>'VA Output'!$G$3</c:f>
              <c:strCache>
                <c:ptCount val="1"/>
                <c:pt idx="0">
                  <c:v>This Week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 Output'!$E$4:$E$8</c:f>
              <c:strCache>
                <c:ptCount val="5"/>
                <c:pt idx="0">
                  <c:v>Construction</c:v>
                </c:pt>
                <c:pt idx="1">
                  <c:v>Procurement</c:v>
                </c:pt>
                <c:pt idx="2">
                  <c:v>Engineering</c:v>
                </c:pt>
                <c:pt idx="3">
                  <c:v>Prelims</c:v>
                </c:pt>
                <c:pt idx="4">
                  <c:v>Overall Variance</c:v>
                </c:pt>
              </c:strCache>
            </c:strRef>
          </c:cat>
          <c:val>
            <c:numRef>
              <c:f>'VA Output'!$G$4:$G$8</c:f>
              <c:numCache>
                <c:formatCode>0.00%</c:formatCode>
                <c:ptCount val="5"/>
                <c:pt idx="0">
                  <c:v>-9.4372630065705287E-2</c:v>
                </c:pt>
                <c:pt idx="1">
                  <c:v>0</c:v>
                </c:pt>
                <c:pt idx="2">
                  <c:v>0</c:v>
                </c:pt>
                <c:pt idx="3">
                  <c:v>-0.14323190249410922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F-4690-914B-7D4170CD8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2009728"/>
        <c:axId val="1794639808"/>
      </c:barChart>
      <c:catAx>
        <c:axId val="252009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" pitchFamily="2" charset="-78"/>
                <a:ea typeface="+mn-ea"/>
                <a:cs typeface="Amaala Sans" pitchFamily="2" charset="-78"/>
              </a:defRPr>
            </a:pPr>
            <a:endParaRPr lang="en-US"/>
          </a:p>
        </c:txPr>
        <c:crossAx val="1794639808"/>
        <c:crosses val="autoZero"/>
        <c:auto val="1"/>
        <c:lblAlgn val="ctr"/>
        <c:lblOffset val="100"/>
        <c:noMultiLvlLbl val="0"/>
      </c:catAx>
      <c:valAx>
        <c:axId val="17946398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" pitchFamily="2" charset="-78"/>
                <a:ea typeface="+mn-ea"/>
                <a:cs typeface="Amaala Sans" pitchFamily="2" charset="-78"/>
              </a:defRPr>
            </a:pPr>
            <a:endParaRPr lang="en-US"/>
          </a:p>
        </c:txPr>
        <c:crossAx val="25200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maala Sans" pitchFamily="2" charset="-78"/>
              <a:ea typeface="+mn-ea"/>
              <a:cs typeface="Amaala Sans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solidFill>
        <a:srgbClr val="3E4D65"/>
      </a:solidFill>
      <a:round/>
    </a:ln>
    <a:effectLst/>
  </c:spPr>
  <c:txPr>
    <a:bodyPr/>
    <a:lstStyle/>
    <a:p>
      <a:pPr>
        <a:defRPr sz="1000">
          <a:latin typeface="Amaala Sans" pitchFamily="2" charset="-78"/>
          <a:cs typeface="Amaala Sans" pitchFamily="2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 Light" pitchFamily="2" charset="-78"/>
                <a:ea typeface="+mn-ea"/>
                <a:cs typeface="Amaala Sans Light" pitchFamily="2" charset="-78"/>
              </a:defRPr>
            </a:pPr>
            <a:r>
              <a:rPr lang="en-US" sz="1200">
                <a:latin typeface="Amaala Sans" pitchFamily="2" charset="-78"/>
                <a:cs typeface="Amaala Sans" pitchFamily="2" charset="-78"/>
              </a:rPr>
              <a:t>Planned Progress</a:t>
            </a:r>
          </a:p>
        </c:rich>
      </c:tx>
      <c:layout>
        <c:manualLayout>
          <c:xMode val="edge"/>
          <c:yMode val="edge"/>
          <c:x val="0.26816259693714661"/>
          <c:y val="0.34508281102086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ala Sans Light" pitchFamily="2" charset="-78"/>
              <a:ea typeface="+mn-ea"/>
              <a:cs typeface="Amaala Sans Light" pitchFamily="2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609700285014"/>
          <c:y val="6.1569706050606535E-2"/>
          <c:w val="0.67636927578898121"/>
          <c:h val="0.98683628564403514"/>
        </c:manualLayout>
      </c:layout>
      <c:doughnutChart>
        <c:varyColors val="1"/>
        <c:ser>
          <c:idx val="0"/>
          <c:order val="0"/>
          <c:tx>
            <c:strRef>
              <c:f>Overall!$H$7</c:f>
              <c:strCache>
                <c:ptCount val="1"/>
                <c:pt idx="0">
                  <c:v>Planned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D4B9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E9-443B-AAD7-966CF815B9D8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E9-443B-AAD7-966CF815B9D8}"/>
              </c:ext>
            </c:extLst>
          </c:dPt>
          <c:dLbls>
            <c:dLbl>
              <c:idx val="0"/>
              <c:layout>
                <c:manualLayout>
                  <c:x val="-7.4390396389370145E-2"/>
                  <c:y val="-0.2998675957910029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maala Sans" pitchFamily="2" charset="-78"/>
                      <a:ea typeface="+mn-ea"/>
                      <a:cs typeface="Amaala Sans" pitchFamily="2" charset="-78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080804127745908"/>
                      <c:h val="0.222693062420825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5E9-443B-AAD7-966CF815B9D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E9-443B-AAD7-966CF815B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maala Sans" pitchFamily="2" charset="-78"/>
                    <a:ea typeface="+mn-ea"/>
                    <a:cs typeface="Amaala Sans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Overall!$H$8:$H$9</c:f>
              <c:numCache>
                <c:formatCode>0.00%</c:formatCode>
                <c:ptCount val="2"/>
                <c:pt idx="0">
                  <c:v>0.9863207998463942</c:v>
                </c:pt>
                <c:pt idx="1">
                  <c:v>1.3679200153605797E-2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E9-443B-AAD7-966CF815B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2172406403795E-2"/>
          <c:y val="0.15258941838132956"/>
          <c:w val="0.91515151234737835"/>
          <c:h val="0.721035916708327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'OverAll S-Curve'!$D$4</c:f>
              <c:strCache>
                <c:ptCount val="1"/>
                <c:pt idx="0">
                  <c:v>Weekly Plan</c:v>
                </c:pt>
              </c:strCache>
            </c:strRef>
          </c:tx>
          <c:spPr>
            <a:solidFill>
              <a:srgbClr val="3E4D65"/>
            </a:solidFill>
            <a:ln w="25400">
              <a:solidFill>
                <a:srgbClr val="3E4D65"/>
              </a:solidFill>
            </a:ln>
            <a:effectLst/>
          </c:spPr>
          <c:invertIfNegative val="0"/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S-Curve'!$D$6:$D$159</c:f>
              <c:numCache>
                <c:formatCode>0.00%</c:formatCode>
                <c:ptCount val="154"/>
                <c:pt idx="0">
                  <c:v>3.9340655364005807E-3</c:v>
                </c:pt>
                <c:pt idx="1">
                  <c:v>4.8171412822364335E-3</c:v>
                </c:pt>
                <c:pt idx="2">
                  <c:v>4.815880676172786E-3</c:v>
                </c:pt>
                <c:pt idx="3">
                  <c:v>5.2932080959884409E-3</c:v>
                </c:pt>
                <c:pt idx="4">
                  <c:v>5.8108874531847127E-3</c:v>
                </c:pt>
                <c:pt idx="5">
                  <c:v>5.7591444034594168E-3</c:v>
                </c:pt>
                <c:pt idx="6">
                  <c:v>5.2758360663973129E-3</c:v>
                </c:pt>
                <c:pt idx="7">
                  <c:v>1.2792183790845007E-3</c:v>
                </c:pt>
                <c:pt idx="8">
                  <c:v>8.2205987859987305E-3</c:v>
                </c:pt>
                <c:pt idx="9">
                  <c:v>8.9931220141549768E-3</c:v>
                </c:pt>
                <c:pt idx="10">
                  <c:v>1.3276421840558232E-2</c:v>
                </c:pt>
                <c:pt idx="11">
                  <c:v>1.5070478007708074E-2</c:v>
                </c:pt>
                <c:pt idx="12">
                  <c:v>1.2267433248949033E-2</c:v>
                </c:pt>
                <c:pt idx="13">
                  <c:v>6.4687140936980896E-3</c:v>
                </c:pt>
                <c:pt idx="14">
                  <c:v>7.7657427668101743E-3</c:v>
                </c:pt>
                <c:pt idx="15">
                  <c:v>7.7711268717530575E-3</c:v>
                </c:pt>
                <c:pt idx="16">
                  <c:v>7.7840914211586704E-3</c:v>
                </c:pt>
                <c:pt idx="17">
                  <c:v>7.6305877343719889E-3</c:v>
                </c:pt>
                <c:pt idx="18">
                  <c:v>7.4429950018223912E-3</c:v>
                </c:pt>
                <c:pt idx="19">
                  <c:v>7.4429950018223912E-3</c:v>
                </c:pt>
                <c:pt idx="20">
                  <c:v>7.4312097776118432E-3</c:v>
                </c:pt>
                <c:pt idx="21">
                  <c:v>6.6252705795272621E-3</c:v>
                </c:pt>
                <c:pt idx="22">
                  <c:v>6.6295275395857741E-3</c:v>
                </c:pt>
                <c:pt idx="23">
                  <c:v>6.690004017946641E-3</c:v>
                </c:pt>
                <c:pt idx="24">
                  <c:v>6.8019262687819722E-3</c:v>
                </c:pt>
                <c:pt idx="25">
                  <c:v>6.7297869892471874E-3</c:v>
                </c:pt>
                <c:pt idx="26">
                  <c:v>6.5442260275452458E-3</c:v>
                </c:pt>
                <c:pt idx="27">
                  <c:v>3.9452486801031181E-3</c:v>
                </c:pt>
                <c:pt idx="28">
                  <c:v>1.8196965181841013E-3</c:v>
                </c:pt>
                <c:pt idx="29">
                  <c:v>2.2267192479462549E-3</c:v>
                </c:pt>
                <c:pt idx="30">
                  <c:v>3.2066602145796115E-3</c:v>
                </c:pt>
                <c:pt idx="31">
                  <c:v>2.5169192932716282E-3</c:v>
                </c:pt>
                <c:pt idx="32">
                  <c:v>1.7332495479770833E-3</c:v>
                </c:pt>
                <c:pt idx="33">
                  <c:v>3.3516580089893752E-3</c:v>
                </c:pt>
                <c:pt idx="34">
                  <c:v>1.0684799408255207E-2</c:v>
                </c:pt>
                <c:pt idx="35">
                  <c:v>1.4188565782453949E-2</c:v>
                </c:pt>
                <c:pt idx="36">
                  <c:v>7.8551060644778681E-3</c:v>
                </c:pt>
                <c:pt idx="37">
                  <c:v>3.2419549265598189E-3</c:v>
                </c:pt>
                <c:pt idx="38">
                  <c:v>2.4279200034444024E-3</c:v>
                </c:pt>
                <c:pt idx="39">
                  <c:v>2.2244366102202604E-3</c:v>
                </c:pt>
                <c:pt idx="40">
                  <c:v>1.856076731146876E-3</c:v>
                </c:pt>
                <c:pt idx="41">
                  <c:v>6.5294449510735894E-3</c:v>
                </c:pt>
                <c:pt idx="42">
                  <c:v>4.3096596636445884E-4</c:v>
                </c:pt>
                <c:pt idx="43">
                  <c:v>3.8576427049181794E-4</c:v>
                </c:pt>
                <c:pt idx="44">
                  <c:v>3.0942598114741684E-4</c:v>
                </c:pt>
                <c:pt idx="45">
                  <c:v>1.5660815688010411E-2</c:v>
                </c:pt>
                <c:pt idx="46">
                  <c:v>3.5649038867840287E-2</c:v>
                </c:pt>
                <c:pt idx="47">
                  <c:v>3.4645591925573566E-2</c:v>
                </c:pt>
                <c:pt idx="48">
                  <c:v>1.7603510982309088E-2</c:v>
                </c:pt>
                <c:pt idx="49">
                  <c:v>3.0277187768496156E-2</c:v>
                </c:pt>
                <c:pt idx="50">
                  <c:v>2.9741825808513377E-2</c:v>
                </c:pt>
                <c:pt idx="51">
                  <c:v>2.9740597313410156E-2</c:v>
                </c:pt>
                <c:pt idx="52">
                  <c:v>2.9799030731913843E-2</c:v>
                </c:pt>
                <c:pt idx="53">
                  <c:v>2.9287702320609562E-2</c:v>
                </c:pt>
                <c:pt idx="54">
                  <c:v>2.9039419872852513E-2</c:v>
                </c:pt>
                <c:pt idx="55">
                  <c:v>1.5229571008544119E-2</c:v>
                </c:pt>
                <c:pt idx="56">
                  <c:v>1.1986117654119988E-2</c:v>
                </c:pt>
                <c:pt idx="57">
                  <c:v>1.0269052030198227E-2</c:v>
                </c:pt>
                <c:pt idx="58">
                  <c:v>6.376016775217287E-3</c:v>
                </c:pt>
                <c:pt idx="59">
                  <c:v>1.1991218279490349E-2</c:v>
                </c:pt>
                <c:pt idx="60">
                  <c:v>1.3281529239334308E-2</c:v>
                </c:pt>
                <c:pt idx="61">
                  <c:v>1.7327827348898726E-2</c:v>
                </c:pt>
                <c:pt idx="62">
                  <c:v>1.8087141432442978E-2</c:v>
                </c:pt>
                <c:pt idx="63">
                  <c:v>1.6973959045919394E-2</c:v>
                </c:pt>
                <c:pt idx="64">
                  <c:v>1.3533929165165515E-2</c:v>
                </c:pt>
                <c:pt idx="65">
                  <c:v>1.6432057989885864E-2</c:v>
                </c:pt>
                <c:pt idx="66">
                  <c:v>2.9649028895881873E-2</c:v>
                </c:pt>
                <c:pt idx="67">
                  <c:v>1.3381427189824036E-2</c:v>
                </c:pt>
                <c:pt idx="68">
                  <c:v>1.171275428846737E-2</c:v>
                </c:pt>
                <c:pt idx="69">
                  <c:v>1.0195439911220721E-2</c:v>
                </c:pt>
                <c:pt idx="70">
                  <c:v>2.651058063985667E-3</c:v>
                </c:pt>
                <c:pt idx="71">
                  <c:v>3.8285446556997913E-4</c:v>
                </c:pt>
                <c:pt idx="72">
                  <c:v>3.8100356974160365E-4</c:v>
                </c:pt>
                <c:pt idx="73">
                  <c:v>1.2826038276076679E-3</c:v>
                </c:pt>
                <c:pt idx="74">
                  <c:v>1.2932014480161651E-3</c:v>
                </c:pt>
                <c:pt idx="75">
                  <c:v>1.2932014480161651E-3</c:v>
                </c:pt>
                <c:pt idx="76">
                  <c:v>1.2932014480161651E-3</c:v>
                </c:pt>
                <c:pt idx="77">
                  <c:v>1.2932014480161651E-3</c:v>
                </c:pt>
                <c:pt idx="78">
                  <c:v>1.2932014480161651E-3</c:v>
                </c:pt>
                <c:pt idx="79">
                  <c:v>1.1251266603349958E-3</c:v>
                </c:pt>
                <c:pt idx="80">
                  <c:v>3.7643051741638602E-4</c:v>
                </c:pt>
                <c:pt idx="81">
                  <c:v>3.7643051741638602E-4</c:v>
                </c:pt>
                <c:pt idx="82">
                  <c:v>3.7643051741638602E-4</c:v>
                </c:pt>
                <c:pt idx="83">
                  <c:v>3.7643051741638602E-4</c:v>
                </c:pt>
                <c:pt idx="84">
                  <c:v>3.7643051741638602E-4</c:v>
                </c:pt>
                <c:pt idx="85">
                  <c:v>3.7643051741638602E-4</c:v>
                </c:pt>
                <c:pt idx="86">
                  <c:v>3.7643051741638602E-4</c:v>
                </c:pt>
                <c:pt idx="87">
                  <c:v>3.7643051741638602E-4</c:v>
                </c:pt>
                <c:pt idx="88">
                  <c:v>3.7643051741638602E-4</c:v>
                </c:pt>
                <c:pt idx="89">
                  <c:v>3.7643051741638602E-4</c:v>
                </c:pt>
                <c:pt idx="90">
                  <c:v>3.7643051741638602E-4</c:v>
                </c:pt>
                <c:pt idx="91">
                  <c:v>3.7643051741638602E-4</c:v>
                </c:pt>
                <c:pt idx="92">
                  <c:v>3.7643051741638602E-4</c:v>
                </c:pt>
                <c:pt idx="93">
                  <c:v>3.7643051741638602E-4</c:v>
                </c:pt>
                <c:pt idx="94">
                  <c:v>3.7643051741638602E-4</c:v>
                </c:pt>
                <c:pt idx="95">
                  <c:v>3.7643051741638602E-4</c:v>
                </c:pt>
                <c:pt idx="96">
                  <c:v>1.9242686203510173E-3</c:v>
                </c:pt>
                <c:pt idx="97">
                  <c:v>9.1797672225050909E-3</c:v>
                </c:pt>
                <c:pt idx="98">
                  <c:v>1.0306553868974049E-2</c:v>
                </c:pt>
                <c:pt idx="99">
                  <c:v>4.1828248820933514E-3</c:v>
                </c:pt>
                <c:pt idx="100">
                  <c:v>3.7643051741638602E-4</c:v>
                </c:pt>
                <c:pt idx="101">
                  <c:v>3.7643051741638602E-4</c:v>
                </c:pt>
                <c:pt idx="102">
                  <c:v>3.7643051741638602E-4</c:v>
                </c:pt>
                <c:pt idx="103">
                  <c:v>3.7643051741638602E-4</c:v>
                </c:pt>
                <c:pt idx="104">
                  <c:v>3.7643051741638602E-4</c:v>
                </c:pt>
                <c:pt idx="105">
                  <c:v>3.7643051741638602E-4</c:v>
                </c:pt>
                <c:pt idx="106">
                  <c:v>3.7643051741638602E-4</c:v>
                </c:pt>
                <c:pt idx="107">
                  <c:v>3.7643051741638602E-4</c:v>
                </c:pt>
                <c:pt idx="108">
                  <c:v>1.2547683913879533E-4</c:v>
                </c:pt>
                <c:pt idx="109">
                  <c:v>3.7643051741638602E-4</c:v>
                </c:pt>
                <c:pt idx="110">
                  <c:v>3.862818339485164E-3</c:v>
                </c:pt>
                <c:pt idx="111">
                  <c:v>5.3896501043621892E-3</c:v>
                </c:pt>
                <c:pt idx="112">
                  <c:v>5.3896501043621892E-3</c:v>
                </c:pt>
                <c:pt idx="113">
                  <c:v>5.3896501043621892E-3</c:v>
                </c:pt>
                <c:pt idx="114">
                  <c:v>2.8340125188216795E-3</c:v>
                </c:pt>
                <c:pt idx="115">
                  <c:v>3.7643051741638602E-4</c:v>
                </c:pt>
                <c:pt idx="116">
                  <c:v>6.901222389630568E-5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4.7506206681757774E-3</c:v>
                </c:pt>
                <c:pt idx="128">
                  <c:v>1.5001960242428969E-2</c:v>
                </c:pt>
                <c:pt idx="129">
                  <c:v>1.425186225539421E-2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5.5355000935576664E-3</c:v>
                </c:pt>
                <c:pt idx="141">
                  <c:v>7.0716493051630322E-3</c:v>
                </c:pt>
                <c:pt idx="142">
                  <c:v>1.8469032318333259E-2</c:v>
                </c:pt>
                <c:pt idx="143">
                  <c:v>2.0881177812467788E-2</c:v>
                </c:pt>
                <c:pt idx="144">
                  <c:v>1.5666647841198002E-2</c:v>
                </c:pt>
                <c:pt idx="145">
                  <c:v>1.0919672017897595E-2</c:v>
                </c:pt>
                <c:pt idx="146">
                  <c:v>9.0626550376907093E-3</c:v>
                </c:pt>
                <c:pt idx="147">
                  <c:v>7.8112264370540667E-3</c:v>
                </c:pt>
                <c:pt idx="148">
                  <c:v>8.4450132572169781E-3</c:v>
                </c:pt>
                <c:pt idx="149">
                  <c:v>4.4332013156838873E-3</c:v>
                </c:pt>
                <c:pt idx="150">
                  <c:v>1.191300701803228E-2</c:v>
                </c:pt>
                <c:pt idx="151">
                  <c:v>1.0858150678988454E-2</c:v>
                </c:pt>
                <c:pt idx="152">
                  <c:v>1.96793676699638E-3</c:v>
                </c:pt>
                <c:pt idx="153">
                  <c:v>8.5311295848783462E-4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9-47F0-9977-C8EFC1DDF43C}"/>
            </c:ext>
          </c:extLst>
        </c:ser>
        <c:ser>
          <c:idx val="1"/>
          <c:order val="1"/>
          <c:tx>
            <c:strRef>
              <c:f>'OverAll S-Curve'!$E$4</c:f>
              <c:strCache>
                <c:ptCount val="1"/>
                <c:pt idx="0">
                  <c:v>Weekly Actual</c:v>
                </c:pt>
              </c:strCache>
            </c:strRef>
          </c:tx>
          <c:spPr>
            <a:solidFill>
              <a:srgbClr val="4472C4">
                <a:lumMod val="20000"/>
                <a:lumOff val="80000"/>
              </a:srgbClr>
            </a:solidFill>
            <a:ln w="25400">
              <a:solidFill>
                <a:srgbClr val="4472C4">
                  <a:lumMod val="20000"/>
                  <a:lumOff val="80000"/>
                </a:srgbClr>
              </a:solidFill>
            </a:ln>
            <a:effectLst/>
          </c:spPr>
          <c:invertIfNegative val="0"/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S-Curve'!$E$6:$E$146</c:f>
              <c:numCache>
                <c:formatCode>0.00%</c:formatCode>
                <c:ptCount val="141"/>
                <c:pt idx="0">
                  <c:v>6.1574672821300826E-4</c:v>
                </c:pt>
                <c:pt idx="1">
                  <c:v>7.5424732047207422E-4</c:v>
                </c:pt>
                <c:pt idx="2">
                  <c:v>7.5303187045415107E-4</c:v>
                </c:pt>
                <c:pt idx="3">
                  <c:v>1.1385139132902222E-3</c:v>
                </c:pt>
                <c:pt idx="4">
                  <c:v>1.5600914349557754E-3</c:v>
                </c:pt>
                <c:pt idx="5">
                  <c:v>1.7858959581307197E-3</c:v>
                </c:pt>
                <c:pt idx="6">
                  <c:v>1.3006742624306858E-3</c:v>
                </c:pt>
                <c:pt idx="7">
                  <c:v>2.3256011729933077E-4</c:v>
                </c:pt>
                <c:pt idx="8">
                  <c:v>1.8639275984145113E-3</c:v>
                </c:pt>
                <c:pt idx="9">
                  <c:v>2.5140935129864626E-3</c:v>
                </c:pt>
                <c:pt idx="10">
                  <c:v>5.9857596922605989E-3</c:v>
                </c:pt>
                <c:pt idx="11">
                  <c:v>7.6040846044528026E-3</c:v>
                </c:pt>
                <c:pt idx="12">
                  <c:v>8.0375303871911986E-3</c:v>
                </c:pt>
                <c:pt idx="13">
                  <c:v>4.3571241514333819E-3</c:v>
                </c:pt>
                <c:pt idx="14">
                  <c:v>2.9848432002997157E-3</c:v>
                </c:pt>
                <c:pt idx="15">
                  <c:v>2.9898239112709948E-3</c:v>
                </c:pt>
                <c:pt idx="16">
                  <c:v>2.9991345845352259E-3</c:v>
                </c:pt>
                <c:pt idx="17">
                  <c:v>2.999173970634878E-3</c:v>
                </c:pt>
                <c:pt idx="18">
                  <c:v>2.9990696100141443E-3</c:v>
                </c:pt>
                <c:pt idx="19">
                  <c:v>2.9989948516848685E-3</c:v>
                </c:pt>
                <c:pt idx="20">
                  <c:v>3.0006533326071574E-3</c:v>
                </c:pt>
                <c:pt idx="21">
                  <c:v>3.0081652903649887E-3</c:v>
                </c:pt>
                <c:pt idx="22">
                  <c:v>3.0101463860907961E-3</c:v>
                </c:pt>
                <c:pt idx="23">
                  <c:v>2.9529647936686419E-3</c:v>
                </c:pt>
                <c:pt idx="24">
                  <c:v>2.5090668933767353E-3</c:v>
                </c:pt>
                <c:pt idx="25">
                  <c:v>2.5104496716014607E-3</c:v>
                </c:pt>
                <c:pt idx="26">
                  <c:v>2.4007719274144789E-3</c:v>
                </c:pt>
                <c:pt idx="27">
                  <c:v>2.3444756442004256E-3</c:v>
                </c:pt>
                <c:pt idx="28">
                  <c:v>2.3457640964794873E-3</c:v>
                </c:pt>
                <c:pt idx="29">
                  <c:v>2.6968096431421187E-3</c:v>
                </c:pt>
                <c:pt idx="30">
                  <c:v>3.6331180803546169E-3</c:v>
                </c:pt>
                <c:pt idx="31">
                  <c:v>3.4494652132811233E-3</c:v>
                </c:pt>
                <c:pt idx="32">
                  <c:v>2.5369808507543028E-3</c:v>
                </c:pt>
                <c:pt idx="33">
                  <c:v>3.9405699881081575E-3</c:v>
                </c:pt>
                <c:pt idx="34">
                  <c:v>9.501132902272124E-3</c:v>
                </c:pt>
                <c:pt idx="35">
                  <c:v>1.3643693875278372E-2</c:v>
                </c:pt>
                <c:pt idx="36">
                  <c:v>9.5228381553166506E-3</c:v>
                </c:pt>
                <c:pt idx="37">
                  <c:v>4.6504848667190696E-3</c:v>
                </c:pt>
                <c:pt idx="38">
                  <c:v>2.6753206373453628E-3</c:v>
                </c:pt>
                <c:pt idx="39">
                  <c:v>2.6683751369952656E-3</c:v>
                </c:pt>
                <c:pt idx="40">
                  <c:v>2.6675663421845772E-3</c:v>
                </c:pt>
                <c:pt idx="41">
                  <c:v>4.3392967985698781E-3</c:v>
                </c:pt>
                <c:pt idx="42">
                  <c:v>5.6154269983785723E-3</c:v>
                </c:pt>
                <c:pt idx="43">
                  <c:v>4.1112678387986651E-3</c:v>
                </c:pt>
                <c:pt idx="44">
                  <c:v>2.5207871429922882E-3</c:v>
                </c:pt>
                <c:pt idx="45">
                  <c:v>1.0177129073943237E-2</c:v>
                </c:pt>
                <c:pt idx="46">
                  <c:v>1.9779358568015742E-2</c:v>
                </c:pt>
                <c:pt idx="47">
                  <c:v>1.4933026446210541E-2</c:v>
                </c:pt>
                <c:pt idx="48">
                  <c:v>7.4492051646766694E-3</c:v>
                </c:pt>
                <c:pt idx="49">
                  <c:v>1.5962460180214237E-2</c:v>
                </c:pt>
                <c:pt idx="50">
                  <c:v>1.5962320447363877E-2</c:v>
                </c:pt>
                <c:pt idx="51">
                  <c:v>1.5823968870029612E-2</c:v>
                </c:pt>
                <c:pt idx="52">
                  <c:v>1.5184361691433793E-2</c:v>
                </c:pt>
                <c:pt idx="53">
                  <c:v>1.5606060883534575E-2</c:v>
                </c:pt>
                <c:pt idx="54">
                  <c:v>1.4670923994636566E-2</c:v>
                </c:pt>
                <c:pt idx="55">
                  <c:v>1.4479387385093877E-2</c:v>
                </c:pt>
                <c:pt idx="56">
                  <c:v>1.4687168126640811E-2</c:v>
                </c:pt>
                <c:pt idx="57">
                  <c:v>1.2577239716270566E-2</c:v>
                </c:pt>
                <c:pt idx="58">
                  <c:v>7.5689775411177706E-3</c:v>
                </c:pt>
                <c:pt idx="59">
                  <c:v>1.4438194291328543E-2</c:v>
                </c:pt>
                <c:pt idx="60">
                  <c:v>1.5434280793137708E-2</c:v>
                </c:pt>
                <c:pt idx="61">
                  <c:v>1.6539852373372497E-2</c:v>
                </c:pt>
                <c:pt idx="62">
                  <c:v>1.6537293531229499E-2</c:v>
                </c:pt>
                <c:pt idx="63">
                  <c:v>1.6333607940578868E-2</c:v>
                </c:pt>
                <c:pt idx="64">
                  <c:v>1.6825649703190618E-2</c:v>
                </c:pt>
                <c:pt idx="65">
                  <c:v>1.4784091297079341E-2</c:v>
                </c:pt>
                <c:pt idx="66">
                  <c:v>1.9712644786877172E-2</c:v>
                </c:pt>
                <c:pt idx="67">
                  <c:v>1.9718197976061228E-2</c:v>
                </c:pt>
                <c:pt idx="68">
                  <c:v>1.9714792709076029E-2</c:v>
                </c:pt>
                <c:pt idx="69">
                  <c:v>1.9400912337605405E-2</c:v>
                </c:pt>
                <c:pt idx="70">
                  <c:v>1.784592629445866E-2</c:v>
                </c:pt>
                <c:pt idx="71">
                  <c:v>1.7556939944903111E-2</c:v>
                </c:pt>
                <c:pt idx="72">
                  <c:v>1.7547001100979464E-2</c:v>
                </c:pt>
                <c:pt idx="73">
                  <c:v>1.826177125712327E-2</c:v>
                </c:pt>
                <c:pt idx="74">
                  <c:v>1.5636935822658592E-2</c:v>
                </c:pt>
                <c:pt idx="75">
                  <c:v>1.2999852816403402E-2</c:v>
                </c:pt>
                <c:pt idx="76">
                  <c:v>1.2999852816403402E-2</c:v>
                </c:pt>
                <c:pt idx="77">
                  <c:v>1.2999852816403402E-2</c:v>
                </c:pt>
                <c:pt idx="78">
                  <c:v>1.2136796002004829E-2</c:v>
                </c:pt>
                <c:pt idx="79">
                  <c:v>1.1596327650103122E-2</c:v>
                </c:pt>
                <c:pt idx="80">
                  <c:v>9.6606250313113224E-3</c:v>
                </c:pt>
                <c:pt idx="81">
                  <c:v>9.354610590761642E-3</c:v>
                </c:pt>
                <c:pt idx="82">
                  <c:v>9.8519022445034375E-3</c:v>
                </c:pt>
                <c:pt idx="83">
                  <c:v>8.6214787353068208E-3</c:v>
                </c:pt>
                <c:pt idx="84">
                  <c:v>8.1735489025715584E-3</c:v>
                </c:pt>
                <c:pt idx="85">
                  <c:v>3.3266591036993105E-3</c:v>
                </c:pt>
                <c:pt idx="86">
                  <c:v>6.6494066910561117E-3</c:v>
                </c:pt>
                <c:pt idx="87">
                  <c:v>1.3310810588759723E-2</c:v>
                </c:pt>
                <c:pt idx="88">
                  <c:v>9.3856498476899391E-4</c:v>
                </c:pt>
                <c:pt idx="89">
                  <c:v>9.3856498476899391E-4</c:v>
                </c:pt>
                <c:pt idx="90">
                  <c:v>9.3856498476899391E-4</c:v>
                </c:pt>
                <c:pt idx="91">
                  <c:v>9.3856498476899391E-4</c:v>
                </c:pt>
                <c:pt idx="92">
                  <c:v>9.3856498476899391E-4</c:v>
                </c:pt>
                <c:pt idx="93">
                  <c:v>9.3856498476899391E-4</c:v>
                </c:pt>
                <c:pt idx="94">
                  <c:v>9.3856147263271929E-4</c:v>
                </c:pt>
                <c:pt idx="95">
                  <c:v>9.3855971656458192E-4</c:v>
                </c:pt>
                <c:pt idx="96">
                  <c:v>1.1772713405490507E-3</c:v>
                </c:pt>
                <c:pt idx="97">
                  <c:v>4.3922068806813664E-3</c:v>
                </c:pt>
                <c:pt idx="98">
                  <c:v>4.3922068806813664E-3</c:v>
                </c:pt>
                <c:pt idx="99">
                  <c:v>4.3922068806813664E-3</c:v>
                </c:pt>
                <c:pt idx="100">
                  <c:v>4.3922068806813664E-3</c:v>
                </c:pt>
                <c:pt idx="101">
                  <c:v>4.3922068806813664E-3</c:v>
                </c:pt>
                <c:pt idx="102">
                  <c:v>4.1773664943554074E-3</c:v>
                </c:pt>
                <c:pt idx="103">
                  <c:v>1.1764344486481649E-3</c:v>
                </c:pt>
                <c:pt idx="104">
                  <c:v>9.3855971656458192E-4</c:v>
                </c:pt>
                <c:pt idx="105">
                  <c:v>9.3855971656458192E-4</c:v>
                </c:pt>
                <c:pt idx="106">
                  <c:v>9.3855971656458192E-4</c:v>
                </c:pt>
                <c:pt idx="107">
                  <c:v>9.3855971656458192E-4</c:v>
                </c:pt>
                <c:pt idx="108">
                  <c:v>3.1285332247715287E-4</c:v>
                </c:pt>
                <c:pt idx="109">
                  <c:v>9.3855971656458192E-4</c:v>
                </c:pt>
                <c:pt idx="110">
                  <c:v>9.3855018362326472E-4</c:v>
                </c:pt>
                <c:pt idx="111">
                  <c:v>9.38502017182926E-4</c:v>
                </c:pt>
                <c:pt idx="112">
                  <c:v>9.38502017182926E-4</c:v>
                </c:pt>
                <c:pt idx="113">
                  <c:v>9.38502017182926E-4</c:v>
                </c:pt>
                <c:pt idx="114">
                  <c:v>9.38502017182926E-4</c:v>
                </c:pt>
                <c:pt idx="115">
                  <c:v>9.38502017182926E-4</c:v>
                </c:pt>
                <c:pt idx="116">
                  <c:v>9.38502017182926E-4</c:v>
                </c:pt>
                <c:pt idx="117">
                  <c:v>7.82085014319105E-4</c:v>
                </c:pt>
                <c:pt idx="118">
                  <c:v>9.38502017182926E-4</c:v>
                </c:pt>
                <c:pt idx="119">
                  <c:v>9.38502017182926E-4</c:v>
                </c:pt>
                <c:pt idx="120">
                  <c:v>9.38502017182926E-4</c:v>
                </c:pt>
                <c:pt idx="121">
                  <c:v>9.38502017182926E-4</c:v>
                </c:pt>
                <c:pt idx="122">
                  <c:v>9.38502017182926E-4</c:v>
                </c:pt>
                <c:pt idx="123">
                  <c:v>9.38502017182926E-4</c:v>
                </c:pt>
                <c:pt idx="124">
                  <c:v>9.38502017182926E-4</c:v>
                </c:pt>
                <c:pt idx="125">
                  <c:v>9.38502017182926E-4</c:v>
                </c:pt>
                <c:pt idx="126">
                  <c:v>9.38502017182926E-4</c:v>
                </c:pt>
                <c:pt idx="127">
                  <c:v>9.38502017182926E-4</c:v>
                </c:pt>
                <c:pt idx="128">
                  <c:v>9.38502017182926E-4</c:v>
                </c:pt>
                <c:pt idx="129">
                  <c:v>9.38502017182926E-4</c:v>
                </c:pt>
                <c:pt idx="130">
                  <c:v>9.38502017182926E-4</c:v>
                </c:pt>
                <c:pt idx="131">
                  <c:v>9.38502017182926E-4</c:v>
                </c:pt>
                <c:pt idx="132">
                  <c:v>9.38502017182926E-4</c:v>
                </c:pt>
                <c:pt idx="133">
                  <c:v>9.38502017182926E-4</c:v>
                </c:pt>
                <c:pt idx="134">
                  <c:v>9.38502017182926E-4</c:v>
                </c:pt>
                <c:pt idx="135">
                  <c:v>9.38502017182926E-4</c:v>
                </c:pt>
                <c:pt idx="136">
                  <c:v>9.38502017182926E-4</c:v>
                </c:pt>
                <c:pt idx="137">
                  <c:v>9.38502017182926E-4</c:v>
                </c:pt>
                <c:pt idx="138">
                  <c:v>9.38502017182926E-4</c:v>
                </c:pt>
                <c:pt idx="139">
                  <c:v>9.38502017182926E-4</c:v>
                </c:pt>
                <c:pt idx="140">
                  <c:v>9.397061781913948E-4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9-47F0-9977-C8EFC1DDF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lineChart>
        <c:grouping val="standard"/>
        <c:varyColors val="0"/>
        <c:ser>
          <c:idx val="2"/>
          <c:order val="2"/>
          <c:tx>
            <c:strRef>
              <c:f>'OverAll S-Curve'!$F$4</c:f>
              <c:strCache>
                <c:ptCount val="1"/>
                <c:pt idx="0">
                  <c:v>Cumulative Plan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4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86-46C0-91D4-CD20629B42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'OverAll S-Curve'!$C$6:$C$151</c:f>
              <c:numCache>
                <c:formatCode>[$-F800]dddd\,\ mmmm\ dd\,\ yyyy</c:formatCode>
                <c:ptCount val="146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</c:numCache>
            </c:numRef>
          </c:cat>
          <c:val>
            <c:numRef>
              <c:f>'OverAll S-Curve'!$F$6:$F$159</c:f>
              <c:numCache>
                <c:formatCode>0.00%</c:formatCode>
                <c:ptCount val="154"/>
                <c:pt idx="0">
                  <c:v>3.9340655364005807E-3</c:v>
                </c:pt>
                <c:pt idx="1">
                  <c:v>8.7512068186370133E-3</c:v>
                </c:pt>
                <c:pt idx="2">
                  <c:v>1.3567087494809799E-2</c:v>
                </c:pt>
                <c:pt idx="3">
                  <c:v>1.8860295590798243E-2</c:v>
                </c:pt>
                <c:pt idx="4">
                  <c:v>2.4671183294849831E-2</c:v>
                </c:pt>
                <c:pt idx="5">
                  <c:v>3.0430327698309247E-2</c:v>
                </c:pt>
                <c:pt idx="6">
                  <c:v>3.5706163764706561E-2</c:v>
                </c:pt>
                <c:pt idx="7">
                  <c:v>3.6985381892924184E-2</c:v>
                </c:pt>
                <c:pt idx="8">
                  <c:v>4.5205980678922918E-2</c:v>
                </c:pt>
                <c:pt idx="9">
                  <c:v>5.4199102693077893E-2</c:v>
                </c:pt>
                <c:pt idx="10">
                  <c:v>6.747552453363613E-2</c:v>
                </c:pt>
                <c:pt idx="11">
                  <c:v>8.2546002290477316E-2</c:v>
                </c:pt>
                <c:pt idx="12">
                  <c:v>9.4813435539426352E-2</c:v>
                </c:pt>
                <c:pt idx="13">
                  <c:v>0.10128214963312444</c:v>
                </c:pt>
                <c:pt idx="14">
                  <c:v>0.10904789239993461</c:v>
                </c:pt>
                <c:pt idx="15">
                  <c:v>0.11681901927168768</c:v>
                </c:pt>
                <c:pt idx="16">
                  <c:v>0.12460311044197947</c:v>
                </c:pt>
                <c:pt idx="17">
                  <c:v>0.13223369842721833</c:v>
                </c:pt>
                <c:pt idx="18">
                  <c:v>0.13967669342904074</c:v>
                </c:pt>
                <c:pt idx="19">
                  <c:v>0.14711968843086309</c:v>
                </c:pt>
                <c:pt idx="20">
                  <c:v>0.15455089820847495</c:v>
                </c:pt>
                <c:pt idx="21">
                  <c:v>0.16117616903886908</c:v>
                </c:pt>
                <c:pt idx="22">
                  <c:v>0.16780569657845487</c:v>
                </c:pt>
                <c:pt idx="23">
                  <c:v>0.17449570059640152</c:v>
                </c:pt>
                <c:pt idx="24">
                  <c:v>0.18129762711605038</c:v>
                </c:pt>
                <c:pt idx="25">
                  <c:v>0.18802741410529755</c:v>
                </c:pt>
                <c:pt idx="26">
                  <c:v>0.19457164013284278</c:v>
                </c:pt>
                <c:pt idx="27">
                  <c:v>0.19851688881294591</c:v>
                </c:pt>
                <c:pt idx="28">
                  <c:v>0.20033658533113</c:v>
                </c:pt>
                <c:pt idx="29">
                  <c:v>0.20256330457907626</c:v>
                </c:pt>
                <c:pt idx="30">
                  <c:v>0.20576996479365586</c:v>
                </c:pt>
                <c:pt idx="31">
                  <c:v>0.20828688408692753</c:v>
                </c:pt>
                <c:pt idx="32">
                  <c:v>0.21002013388577148</c:v>
                </c:pt>
                <c:pt idx="33">
                  <c:v>0.21337179164389397</c:v>
                </c:pt>
                <c:pt idx="34">
                  <c:v>0.22405659105214917</c:v>
                </c:pt>
                <c:pt idx="35">
                  <c:v>0.23824515683460312</c:v>
                </c:pt>
                <c:pt idx="36">
                  <c:v>0.24610026289908099</c:v>
                </c:pt>
                <c:pt idx="37">
                  <c:v>0.24934221782564081</c:v>
                </c:pt>
                <c:pt idx="38">
                  <c:v>0.25177013782908519</c:v>
                </c:pt>
                <c:pt idx="39">
                  <c:v>0.25399457443930545</c:v>
                </c:pt>
                <c:pt idx="40">
                  <c:v>0.25585065091958542</c:v>
                </c:pt>
                <c:pt idx="41">
                  <c:v>0.26238009587065908</c:v>
                </c:pt>
                <c:pt idx="42">
                  <c:v>0.26281106183702352</c:v>
                </c:pt>
                <c:pt idx="43">
                  <c:v>0.26319682610751532</c:v>
                </c:pt>
                <c:pt idx="44">
                  <c:v>0.26350625233952962</c:v>
                </c:pt>
                <c:pt idx="45">
                  <c:v>0.27916706802754004</c:v>
                </c:pt>
                <c:pt idx="46">
                  <c:v>0.31481610689538031</c:v>
                </c:pt>
                <c:pt idx="47">
                  <c:v>0.3494616988209539</c:v>
                </c:pt>
                <c:pt idx="48">
                  <c:v>0.36706520955239608</c:v>
                </c:pt>
                <c:pt idx="49">
                  <c:v>0.39734239757175915</c:v>
                </c:pt>
                <c:pt idx="50">
                  <c:v>0.42708422338027252</c:v>
                </c:pt>
                <c:pt idx="51">
                  <c:v>0.45682482069368269</c:v>
                </c:pt>
                <c:pt idx="52">
                  <c:v>0.48662385167646333</c:v>
                </c:pt>
                <c:pt idx="53">
                  <c:v>0.51591155374620612</c:v>
                </c:pt>
                <c:pt idx="54">
                  <c:v>0.54495097361905864</c:v>
                </c:pt>
                <c:pt idx="55">
                  <c:v>0.56018054462760269</c:v>
                </c:pt>
                <c:pt idx="56">
                  <c:v>0.57216666228172264</c:v>
                </c:pt>
                <c:pt idx="57">
                  <c:v>0.58243571431192087</c:v>
                </c:pt>
                <c:pt idx="58">
                  <c:v>0.58881173108713813</c:v>
                </c:pt>
                <c:pt idx="59">
                  <c:v>0.60080294936662848</c:v>
                </c:pt>
                <c:pt idx="60">
                  <c:v>0.61408447835509594</c:v>
                </c:pt>
                <c:pt idx="61">
                  <c:v>0.63141230570399465</c:v>
                </c:pt>
                <c:pt idx="62">
                  <c:v>0.6494994471364377</c:v>
                </c:pt>
                <c:pt idx="63">
                  <c:v>0.66647340643322395</c:v>
                </c:pt>
                <c:pt idx="64">
                  <c:v>0.68000733559838944</c:v>
                </c:pt>
                <c:pt idx="65">
                  <c:v>0.69643939358827534</c:v>
                </c:pt>
                <c:pt idx="66">
                  <c:v>0.72608842248415728</c:v>
                </c:pt>
                <c:pt idx="67">
                  <c:v>0.73946984967398122</c:v>
                </c:pt>
                <c:pt idx="68">
                  <c:v>0.75118260396244863</c:v>
                </c:pt>
                <c:pt idx="69">
                  <c:v>0.76137804387366936</c:v>
                </c:pt>
                <c:pt idx="70">
                  <c:v>0.76402910193765494</c:v>
                </c:pt>
                <c:pt idx="71">
                  <c:v>0.76441195665409178</c:v>
                </c:pt>
                <c:pt idx="72">
                  <c:v>0.76479296022383347</c:v>
                </c:pt>
                <c:pt idx="73">
                  <c:v>0.76607556405144117</c:v>
                </c:pt>
                <c:pt idx="74">
                  <c:v>0.76736876524859043</c:v>
                </c:pt>
                <c:pt idx="75">
                  <c:v>0.76866196669660658</c:v>
                </c:pt>
                <c:pt idx="76">
                  <c:v>0.76995516789375584</c:v>
                </c:pt>
                <c:pt idx="77">
                  <c:v>0.77124836934177199</c:v>
                </c:pt>
                <c:pt idx="78">
                  <c:v>0.77254157078978825</c:v>
                </c:pt>
                <c:pt idx="79">
                  <c:v>0.77366669745012318</c:v>
                </c:pt>
                <c:pt idx="80">
                  <c:v>0.7740431279675396</c:v>
                </c:pt>
                <c:pt idx="81">
                  <c:v>0.77441955823408903</c:v>
                </c:pt>
                <c:pt idx="82">
                  <c:v>0.77479598875150546</c:v>
                </c:pt>
                <c:pt idx="83">
                  <c:v>0.77517241926892189</c:v>
                </c:pt>
                <c:pt idx="84">
                  <c:v>0.7755488497863382</c:v>
                </c:pt>
                <c:pt idx="85">
                  <c:v>0.77592528030375463</c:v>
                </c:pt>
                <c:pt idx="86">
                  <c:v>0.77630171057030417</c:v>
                </c:pt>
                <c:pt idx="87">
                  <c:v>0.77667814108772049</c:v>
                </c:pt>
                <c:pt idx="88">
                  <c:v>0.77705457160513691</c:v>
                </c:pt>
                <c:pt idx="89">
                  <c:v>0.77743100212255334</c:v>
                </c:pt>
                <c:pt idx="90">
                  <c:v>0.77780743263996965</c:v>
                </c:pt>
                <c:pt idx="91">
                  <c:v>0.77818386315738608</c:v>
                </c:pt>
                <c:pt idx="92">
                  <c:v>0.77856029342393562</c:v>
                </c:pt>
                <c:pt idx="93">
                  <c:v>0.77893672394135205</c:v>
                </c:pt>
                <c:pt idx="94">
                  <c:v>0.77931315445876836</c:v>
                </c:pt>
                <c:pt idx="95">
                  <c:v>0.77968958497618479</c:v>
                </c:pt>
                <c:pt idx="96">
                  <c:v>0.78161385359653579</c:v>
                </c:pt>
                <c:pt idx="97">
                  <c:v>0.79079362081904092</c:v>
                </c:pt>
                <c:pt idx="98">
                  <c:v>0.80110017468801498</c:v>
                </c:pt>
                <c:pt idx="99">
                  <c:v>0.80528299957010829</c:v>
                </c:pt>
                <c:pt idx="100">
                  <c:v>0.80565943008752461</c:v>
                </c:pt>
                <c:pt idx="101">
                  <c:v>0.80603586060494103</c:v>
                </c:pt>
                <c:pt idx="102">
                  <c:v>0.80641229112235735</c:v>
                </c:pt>
                <c:pt idx="103">
                  <c:v>0.80678872163977378</c:v>
                </c:pt>
                <c:pt idx="104">
                  <c:v>0.80716515190632332</c:v>
                </c:pt>
                <c:pt idx="105">
                  <c:v>0.80754158242373975</c:v>
                </c:pt>
                <c:pt idx="106">
                  <c:v>0.80791801294115606</c:v>
                </c:pt>
                <c:pt idx="107">
                  <c:v>0.80829444345857249</c:v>
                </c:pt>
                <c:pt idx="108">
                  <c:v>0.80841992029771126</c:v>
                </c:pt>
                <c:pt idx="109">
                  <c:v>0.80879635081512768</c:v>
                </c:pt>
                <c:pt idx="110">
                  <c:v>0.81265916915461278</c:v>
                </c:pt>
                <c:pt idx="111">
                  <c:v>0.81804881900810811</c:v>
                </c:pt>
                <c:pt idx="112">
                  <c:v>0.82343846911247032</c:v>
                </c:pt>
                <c:pt idx="113">
                  <c:v>0.82882811896596564</c:v>
                </c:pt>
                <c:pt idx="114">
                  <c:v>0.83166213148478729</c:v>
                </c:pt>
                <c:pt idx="115">
                  <c:v>0.83203856200220372</c:v>
                </c:pt>
                <c:pt idx="116">
                  <c:v>0.83210757422609993</c:v>
                </c:pt>
                <c:pt idx="117">
                  <c:v>0.83210757422609993</c:v>
                </c:pt>
                <c:pt idx="118">
                  <c:v>0.83210757422609993</c:v>
                </c:pt>
                <c:pt idx="119">
                  <c:v>0.83210757422609993</c:v>
                </c:pt>
                <c:pt idx="120">
                  <c:v>0.83210757422609993</c:v>
                </c:pt>
                <c:pt idx="121">
                  <c:v>0.83210757422609993</c:v>
                </c:pt>
                <c:pt idx="122">
                  <c:v>0.83210757422609993</c:v>
                </c:pt>
                <c:pt idx="123">
                  <c:v>0.83210757422609993</c:v>
                </c:pt>
                <c:pt idx="124">
                  <c:v>0.83210757422609993</c:v>
                </c:pt>
                <c:pt idx="125">
                  <c:v>0.83210757422609993</c:v>
                </c:pt>
                <c:pt idx="126">
                  <c:v>0.83210757422609993</c:v>
                </c:pt>
                <c:pt idx="127">
                  <c:v>0.83685819489427582</c:v>
                </c:pt>
                <c:pt idx="128">
                  <c:v>0.85186015538757154</c:v>
                </c:pt>
                <c:pt idx="129">
                  <c:v>0.86611201764296575</c:v>
                </c:pt>
                <c:pt idx="130">
                  <c:v>0.86611201764296575</c:v>
                </c:pt>
                <c:pt idx="131">
                  <c:v>0.86611201764296575</c:v>
                </c:pt>
                <c:pt idx="132">
                  <c:v>0.86611201764296575</c:v>
                </c:pt>
                <c:pt idx="133">
                  <c:v>0.86611201764296575</c:v>
                </c:pt>
                <c:pt idx="134">
                  <c:v>0.86611201764296575</c:v>
                </c:pt>
                <c:pt idx="135">
                  <c:v>0.86611201764296575</c:v>
                </c:pt>
                <c:pt idx="136">
                  <c:v>0.86611201764296575</c:v>
                </c:pt>
                <c:pt idx="137">
                  <c:v>0.86611201764296575</c:v>
                </c:pt>
                <c:pt idx="138">
                  <c:v>0.86611201764296575</c:v>
                </c:pt>
                <c:pt idx="139">
                  <c:v>0.86611201764296575</c:v>
                </c:pt>
                <c:pt idx="140">
                  <c:v>0.87164751773652349</c:v>
                </c:pt>
                <c:pt idx="141">
                  <c:v>0.87871916704168662</c:v>
                </c:pt>
                <c:pt idx="142">
                  <c:v>0.89718819910915293</c:v>
                </c:pt>
                <c:pt idx="143">
                  <c:v>0.9180693771724876</c:v>
                </c:pt>
                <c:pt idx="144">
                  <c:v>0.93373602501368569</c:v>
                </c:pt>
                <c:pt idx="145">
                  <c:v>0.94465569703158314</c:v>
                </c:pt>
                <c:pt idx="146">
                  <c:v>0.9537183520692738</c:v>
                </c:pt>
                <c:pt idx="147">
                  <c:v>0.96152957825546115</c:v>
                </c:pt>
                <c:pt idx="148">
                  <c:v>0.96997459151267806</c:v>
                </c:pt>
                <c:pt idx="149">
                  <c:v>0.9744077925774951</c:v>
                </c:pt>
                <c:pt idx="150">
                  <c:v>0.9863207998463942</c:v>
                </c:pt>
                <c:pt idx="151">
                  <c:v>0.99717895027451575</c:v>
                </c:pt>
                <c:pt idx="152">
                  <c:v>0.99914688704151211</c:v>
                </c:pt>
                <c:pt idx="15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49-47F0-9977-C8EFC1DDF43C}"/>
            </c:ext>
          </c:extLst>
        </c:ser>
        <c:ser>
          <c:idx val="3"/>
          <c:order val="3"/>
          <c:tx>
            <c:strRef>
              <c:f>'OverAll S-Curve'!$G$4</c:f>
              <c:strCache>
                <c:ptCount val="1"/>
                <c:pt idx="0">
                  <c:v>Cumulative Actual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Lbls>
            <c:dLbl>
              <c:idx val="14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86-46C0-91D4-CD20629B42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'OverAll S-Curve'!$C$6:$C$151</c:f>
              <c:numCache>
                <c:formatCode>[$-F800]dddd\,\ mmmm\ dd\,\ yyyy</c:formatCode>
                <c:ptCount val="146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</c:numCache>
            </c:numRef>
          </c:cat>
          <c:val>
            <c:numRef>
              <c:f>'OverAll S-Curve'!$G$6:$G$151</c:f>
              <c:numCache>
                <c:formatCode>0.00%</c:formatCode>
                <c:ptCount val="146"/>
                <c:pt idx="0">
                  <c:v>6.1574672821300826E-4</c:v>
                </c:pt>
                <c:pt idx="1">
                  <c:v>1.3699942995519594E-3</c:v>
                </c:pt>
                <c:pt idx="2">
                  <c:v>2.1230261700061104E-3</c:v>
                </c:pt>
                <c:pt idx="3">
                  <c:v>3.2615400832963323E-3</c:v>
                </c:pt>
                <c:pt idx="4">
                  <c:v>4.821631267385231E-3</c:v>
                </c:pt>
                <c:pt idx="5">
                  <c:v>6.6075274763828275E-3</c:v>
                </c:pt>
                <c:pt idx="6">
                  <c:v>7.908201738813514E-3</c:v>
                </c:pt>
                <c:pt idx="7">
                  <c:v>8.1407618561128436E-3</c:v>
                </c:pt>
                <c:pt idx="8">
                  <c:v>1.0004689454527356E-2</c:v>
                </c:pt>
                <c:pt idx="9">
                  <c:v>1.2518782716646942E-2</c:v>
                </c:pt>
                <c:pt idx="10">
                  <c:v>1.8504542659774418E-2</c:v>
                </c:pt>
                <c:pt idx="11">
                  <c:v>2.6108627264227219E-2</c:v>
                </c:pt>
                <c:pt idx="12">
                  <c:v>3.414615740055154E-2</c:v>
                </c:pt>
                <c:pt idx="13">
                  <c:v>3.8503281551984923E-2</c:v>
                </c:pt>
                <c:pt idx="14">
                  <c:v>4.1488124752284639E-2</c:v>
                </c:pt>
                <c:pt idx="15">
                  <c:v>4.4477948914422506E-2</c:v>
                </c:pt>
                <c:pt idx="16">
                  <c:v>4.7477083248090857E-2</c:v>
                </c:pt>
                <c:pt idx="17">
                  <c:v>5.0476257469592611E-2</c:v>
                </c:pt>
                <c:pt idx="18">
                  <c:v>5.3475326828739886E-2</c:v>
                </c:pt>
                <c:pt idx="19">
                  <c:v>5.6474321931291628E-2</c:v>
                </c:pt>
                <c:pt idx="20">
                  <c:v>5.9474975263898777E-2</c:v>
                </c:pt>
                <c:pt idx="21">
                  <c:v>6.2483140554263773E-2</c:v>
                </c:pt>
                <c:pt idx="22">
                  <c:v>6.549328694035457E-2</c:v>
                </c:pt>
                <c:pt idx="23">
                  <c:v>6.8446251734023203E-2</c:v>
                </c:pt>
                <c:pt idx="24">
                  <c:v>7.0955318627399941E-2</c:v>
                </c:pt>
                <c:pt idx="25">
                  <c:v>7.3465768299001408E-2</c:v>
                </c:pt>
                <c:pt idx="26">
                  <c:v>7.5866540226415882E-2</c:v>
                </c:pt>
                <c:pt idx="27">
                  <c:v>7.821101587061631E-2</c:v>
                </c:pt>
                <c:pt idx="28">
                  <c:v>8.0556779967095801E-2</c:v>
                </c:pt>
                <c:pt idx="29">
                  <c:v>8.3253589610237919E-2</c:v>
                </c:pt>
                <c:pt idx="30">
                  <c:v>8.6886707690592535E-2</c:v>
                </c:pt>
                <c:pt idx="31">
                  <c:v>9.033617265300678E-2</c:v>
                </c:pt>
                <c:pt idx="32">
                  <c:v>9.2873153754627957E-2</c:v>
                </c:pt>
                <c:pt idx="33">
                  <c:v>9.6813723742736113E-2</c:v>
                </c:pt>
                <c:pt idx="34">
                  <c:v>0.10631485664500825</c:v>
                </c:pt>
                <c:pt idx="35">
                  <c:v>0.11995855052028663</c:v>
                </c:pt>
                <c:pt idx="36">
                  <c:v>0.12948138867560327</c:v>
                </c:pt>
                <c:pt idx="37">
                  <c:v>0.13413187354232231</c:v>
                </c:pt>
                <c:pt idx="38">
                  <c:v>0.13680719443053457</c:v>
                </c:pt>
                <c:pt idx="39">
                  <c:v>0.13947556931666297</c:v>
                </c:pt>
                <c:pt idx="40">
                  <c:v>0.14214313565884754</c:v>
                </c:pt>
                <c:pt idx="41">
                  <c:v>0.14648243270828432</c:v>
                </c:pt>
                <c:pt idx="42">
                  <c:v>0.15209785970666284</c:v>
                </c:pt>
                <c:pt idx="43">
                  <c:v>0.15620912754546151</c:v>
                </c:pt>
                <c:pt idx="44">
                  <c:v>0.1587299149393207</c:v>
                </c:pt>
                <c:pt idx="45">
                  <c:v>0.16890704376239707</c:v>
                </c:pt>
                <c:pt idx="46">
                  <c:v>0.18868640233041281</c:v>
                </c:pt>
                <c:pt idx="47">
                  <c:v>0.20361942877662334</c:v>
                </c:pt>
                <c:pt idx="48">
                  <c:v>0.2110686341921669</c:v>
                </c:pt>
                <c:pt idx="49">
                  <c:v>0.22703109437238114</c:v>
                </c:pt>
                <c:pt idx="50">
                  <c:v>0.24299341481974501</c:v>
                </c:pt>
                <c:pt idx="51">
                  <c:v>0.25881738368977458</c:v>
                </c:pt>
                <c:pt idx="52">
                  <c:v>0.27400174538120836</c:v>
                </c:pt>
                <c:pt idx="53">
                  <c:v>0.28960780601387609</c:v>
                </c:pt>
                <c:pt idx="54">
                  <c:v>0.30427873000851269</c:v>
                </c:pt>
                <c:pt idx="55">
                  <c:v>0.31875811739360654</c:v>
                </c:pt>
                <c:pt idx="56">
                  <c:v>0.33344528577111421</c:v>
                </c:pt>
                <c:pt idx="57">
                  <c:v>0.34602252548738477</c:v>
                </c:pt>
                <c:pt idx="58">
                  <c:v>0.35359150302850256</c:v>
                </c:pt>
                <c:pt idx="59">
                  <c:v>0.36802969706896421</c:v>
                </c:pt>
                <c:pt idx="60">
                  <c:v>0.38346397786210196</c:v>
                </c:pt>
                <c:pt idx="61">
                  <c:v>0.40000383023547442</c:v>
                </c:pt>
                <c:pt idx="62">
                  <c:v>0.41654112376670394</c:v>
                </c:pt>
                <c:pt idx="63">
                  <c:v>0.4328747317072828</c:v>
                </c:pt>
                <c:pt idx="64">
                  <c:v>0.44970038115960659</c:v>
                </c:pt>
                <c:pt idx="65">
                  <c:v>0.46448447245668589</c:v>
                </c:pt>
                <c:pt idx="66">
                  <c:v>0.4841971174944299</c:v>
                </c:pt>
                <c:pt idx="67">
                  <c:v>0.50391531521962429</c:v>
                </c:pt>
                <c:pt idx="68">
                  <c:v>0.52363010792870035</c:v>
                </c:pt>
                <c:pt idx="69">
                  <c:v>0.54303102026630568</c:v>
                </c:pt>
                <c:pt idx="70">
                  <c:v>0.56087694656076437</c:v>
                </c:pt>
                <c:pt idx="71">
                  <c:v>0.5784338867565344</c:v>
                </c:pt>
                <c:pt idx="72">
                  <c:v>0.59598088760664691</c:v>
                </c:pt>
                <c:pt idx="73">
                  <c:v>0.61424265911463705</c:v>
                </c:pt>
                <c:pt idx="74">
                  <c:v>0.62987959493729573</c:v>
                </c:pt>
                <c:pt idx="75">
                  <c:v>0.6428794477536991</c:v>
                </c:pt>
                <c:pt idx="76">
                  <c:v>0.65587930082096935</c:v>
                </c:pt>
                <c:pt idx="77">
                  <c:v>0.66887915363737283</c:v>
                </c:pt>
                <c:pt idx="78">
                  <c:v>0.68101594963937762</c:v>
                </c:pt>
                <c:pt idx="79">
                  <c:v>0.69261227728948072</c:v>
                </c:pt>
                <c:pt idx="80">
                  <c:v>0.7022729020699251</c:v>
                </c:pt>
                <c:pt idx="81">
                  <c:v>0.7116275126606868</c:v>
                </c:pt>
                <c:pt idx="82">
                  <c:v>0.72147941515605718</c:v>
                </c:pt>
                <c:pt idx="83">
                  <c:v>0.73010089389136401</c:v>
                </c:pt>
                <c:pt idx="84">
                  <c:v>0.7382744427939355</c:v>
                </c:pt>
                <c:pt idx="85">
                  <c:v>0.74160110164676796</c:v>
                </c:pt>
                <c:pt idx="86">
                  <c:v>0.74825050833782403</c:v>
                </c:pt>
                <c:pt idx="87">
                  <c:v>0.76156131917745062</c:v>
                </c:pt>
                <c:pt idx="88">
                  <c:v>0.76249988391135282</c:v>
                </c:pt>
                <c:pt idx="89">
                  <c:v>0.76343844889612178</c:v>
                </c:pt>
                <c:pt idx="90">
                  <c:v>0.76437701363002386</c:v>
                </c:pt>
                <c:pt idx="91">
                  <c:v>0.76531557861479294</c:v>
                </c:pt>
                <c:pt idx="92">
                  <c:v>0.76625414359956179</c:v>
                </c:pt>
                <c:pt idx="93">
                  <c:v>0.76719270833346398</c:v>
                </c:pt>
                <c:pt idx="94">
                  <c:v>0.76813126980609681</c:v>
                </c:pt>
                <c:pt idx="95">
                  <c:v>0.76906982977352811</c:v>
                </c:pt>
                <c:pt idx="96">
                  <c:v>0.77024710086321035</c:v>
                </c:pt>
                <c:pt idx="97">
                  <c:v>0.77463930774389178</c:v>
                </c:pt>
                <c:pt idx="98">
                  <c:v>0.7790315146245731</c:v>
                </c:pt>
                <c:pt idx="99">
                  <c:v>0.78342372150525441</c:v>
                </c:pt>
                <c:pt idx="100">
                  <c:v>0.78781592863680272</c:v>
                </c:pt>
                <c:pt idx="101">
                  <c:v>0.79220813551748404</c:v>
                </c:pt>
                <c:pt idx="102">
                  <c:v>0.79638550201183944</c:v>
                </c:pt>
                <c:pt idx="103">
                  <c:v>0.79756193646048756</c:v>
                </c:pt>
                <c:pt idx="104">
                  <c:v>0.79850049617705221</c:v>
                </c:pt>
                <c:pt idx="105">
                  <c:v>0.79943905614448363</c:v>
                </c:pt>
                <c:pt idx="106">
                  <c:v>0.80037761586104827</c:v>
                </c:pt>
                <c:pt idx="107">
                  <c:v>0.80131617582847969</c:v>
                </c:pt>
                <c:pt idx="108">
                  <c:v>0.80162902890009002</c:v>
                </c:pt>
                <c:pt idx="109">
                  <c:v>0.80256758886752144</c:v>
                </c:pt>
                <c:pt idx="110">
                  <c:v>0.80350613905114476</c:v>
                </c:pt>
                <c:pt idx="111">
                  <c:v>0.80444464106832758</c:v>
                </c:pt>
                <c:pt idx="112">
                  <c:v>0.8053831433363775</c:v>
                </c:pt>
                <c:pt idx="113">
                  <c:v>0.80632164535356032</c:v>
                </c:pt>
                <c:pt idx="114">
                  <c:v>0.80726014762161025</c:v>
                </c:pt>
                <c:pt idx="115">
                  <c:v>0.80819864963879307</c:v>
                </c:pt>
                <c:pt idx="116">
                  <c:v>0.80913715165597599</c:v>
                </c:pt>
                <c:pt idx="117">
                  <c:v>0.80991923692116197</c:v>
                </c:pt>
                <c:pt idx="118">
                  <c:v>0.8108577389383449</c:v>
                </c:pt>
                <c:pt idx="119">
                  <c:v>0.81179624120639471</c:v>
                </c:pt>
                <c:pt idx="120">
                  <c:v>0.81273474322357764</c:v>
                </c:pt>
                <c:pt idx="121">
                  <c:v>0.81367324524076057</c:v>
                </c:pt>
                <c:pt idx="122">
                  <c:v>0.81461174750881038</c:v>
                </c:pt>
                <c:pt idx="123">
                  <c:v>0.81555024952599331</c:v>
                </c:pt>
                <c:pt idx="124">
                  <c:v>0.81648875179404312</c:v>
                </c:pt>
                <c:pt idx="125">
                  <c:v>0.81742725381122605</c:v>
                </c:pt>
                <c:pt idx="126">
                  <c:v>0.81836575607927586</c:v>
                </c:pt>
                <c:pt idx="127">
                  <c:v>0.81930425809645879</c:v>
                </c:pt>
                <c:pt idx="128">
                  <c:v>0.82024276036450861</c:v>
                </c:pt>
                <c:pt idx="129">
                  <c:v>0.82118126238169153</c:v>
                </c:pt>
                <c:pt idx="130">
                  <c:v>0.82211976439887435</c:v>
                </c:pt>
                <c:pt idx="131">
                  <c:v>0.82305826666692428</c:v>
                </c:pt>
                <c:pt idx="132">
                  <c:v>0.82399676868410709</c:v>
                </c:pt>
                <c:pt idx="133">
                  <c:v>0.82493527095215702</c:v>
                </c:pt>
                <c:pt idx="134">
                  <c:v>0.82587377296933984</c:v>
                </c:pt>
                <c:pt idx="135">
                  <c:v>0.82681227523738976</c:v>
                </c:pt>
                <c:pt idx="136">
                  <c:v>0.82775077725457258</c:v>
                </c:pt>
                <c:pt idx="137">
                  <c:v>0.82868927927175551</c:v>
                </c:pt>
                <c:pt idx="138">
                  <c:v>0.82962778153980532</c:v>
                </c:pt>
                <c:pt idx="139">
                  <c:v>0.83056628355698825</c:v>
                </c:pt>
                <c:pt idx="140">
                  <c:v>0.83150598998604652</c:v>
                </c:pt>
                <c:pt idx="141">
                  <c:v>0.83244449200322945</c:v>
                </c:pt>
                <c:pt idx="142">
                  <c:v>0.8358249768531405</c:v>
                </c:pt>
                <c:pt idx="143">
                  <c:v>0.84050174905640807</c:v>
                </c:pt>
                <c:pt idx="144">
                  <c:v>0.84517852151054262</c:v>
                </c:pt>
                <c:pt idx="145">
                  <c:v>0.84903939560750663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49-47F0-9977-C8EFC1DDF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748799"/>
        <c:axId val="1521513871"/>
      </c:lineChart>
      <c:dateAx>
        <c:axId val="1620032095"/>
        <c:scaling>
          <c:orientation val="minMax"/>
        </c:scaling>
        <c:delete val="0"/>
        <c:axPos val="b"/>
        <c:numFmt formatCode="[$-409]dd\-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1375749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midCat"/>
      </c:valAx>
      <c:valAx>
        <c:axId val="1521513871"/>
        <c:scaling>
          <c:orientation val="minMax"/>
          <c:max val="1.2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48799"/>
        <c:crosses val="max"/>
        <c:crossBetween val="between"/>
      </c:valAx>
      <c:dateAx>
        <c:axId val="1654748799"/>
        <c:scaling>
          <c:orientation val="minMax"/>
        </c:scaling>
        <c:delete val="1"/>
        <c:axPos val="b"/>
        <c:numFmt formatCode="[$-F800]dddd\,\ mmmm\ dd\,\ yyyy" sourceLinked="1"/>
        <c:majorTickMark val="out"/>
        <c:minorTickMark val="none"/>
        <c:tickLblPos val="nextTo"/>
        <c:crossAx val="1521513871"/>
        <c:crosses val="autoZero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'Manpower S-Curve'!$B$1</c:f>
              <c:strCache>
                <c:ptCount val="1"/>
                <c:pt idx="0">
                  <c:v>Weekly Plan</c:v>
                </c:pt>
              </c:strCache>
            </c:strRef>
          </c:tx>
          <c:spPr>
            <a:solidFill>
              <a:srgbClr val="3E4D65"/>
            </a:solidFill>
            <a:ln w="25400">
              <a:solidFill>
                <a:srgbClr val="3E4D65"/>
              </a:solidFill>
            </a:ln>
            <a:effectLst/>
          </c:spPr>
          <c:invertIfNegative val="0"/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S-Curve'!$B$2:$B$154</c:f>
              <c:numCache>
                <c:formatCode>0</c:formatCode>
                <c:ptCount val="15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170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190</c:v>
                </c:pt>
                <c:pt idx="42">
                  <c:v>190</c:v>
                </c:pt>
                <c:pt idx="43">
                  <c:v>190</c:v>
                </c:pt>
                <c:pt idx="44">
                  <c:v>190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  <c:pt idx="100">
                  <c:v>78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79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10</c:v>
                </c:pt>
                <c:pt idx="124">
                  <c:v>10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7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21</c:v>
                </c:pt>
                <c:pt idx="141">
                  <c:v>21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D-4E90-B678-542E57383029}"/>
            </c:ext>
          </c:extLst>
        </c:ser>
        <c:ser>
          <c:idx val="1"/>
          <c:order val="1"/>
          <c:tx>
            <c:strRef>
              <c:f>'Manpower S-Curve'!$C$1</c:f>
              <c:strCache>
                <c:ptCount val="1"/>
                <c:pt idx="0">
                  <c:v>Weekly forecast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S-Curve'!$C$2:$C$154</c:f>
              <c:numCache>
                <c:formatCode>0</c:formatCode>
                <c:ptCount val="15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132</c:v>
                </c:pt>
                <c:pt idx="68">
                  <c:v>132</c:v>
                </c:pt>
                <c:pt idx="69">
                  <c:v>132</c:v>
                </c:pt>
                <c:pt idx="70">
                  <c:v>132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FD-4E90-B678-542E5738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lineChart>
        <c:grouping val="standard"/>
        <c:varyColors val="0"/>
        <c:ser>
          <c:idx val="2"/>
          <c:order val="2"/>
          <c:tx>
            <c:strRef>
              <c:f>'Manpower S-Curve'!$D$1</c:f>
              <c:strCache>
                <c:ptCount val="1"/>
                <c:pt idx="0">
                  <c:v>Weekly Actual</c:v>
                </c:pt>
              </c:strCache>
            </c:strRef>
          </c:tx>
          <c:spPr>
            <a:ln w="25400" cap="rnd">
              <a:solidFill>
                <a:srgbClr val="4472C4">
                  <a:lumMod val="20000"/>
                  <a:lumOff val="8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S-Curve'!$D$2:$D$154</c:f>
              <c:numCache>
                <c:formatCode>0</c:formatCode>
                <c:ptCount val="15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132</c:v>
                </c:pt>
                <c:pt idx="68">
                  <c:v>132</c:v>
                </c:pt>
                <c:pt idx="69">
                  <c:v>132</c:v>
                </c:pt>
                <c:pt idx="70">
                  <c:v>132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  <c:pt idx="100">
                  <c:v>78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79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10</c:v>
                </c:pt>
                <c:pt idx="124">
                  <c:v>10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7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21</c:v>
                </c:pt>
                <c:pt idx="141">
                  <c:v>21</c:v>
                </c:pt>
                <c:pt idx="142">
                  <c:v>46</c:v>
                </c:pt>
                <c:pt idx="143">
                  <c:v>52</c:v>
                </c:pt>
                <c:pt idx="144">
                  <c:v>53</c:v>
                </c:pt>
                <c:pt idx="145">
                  <c:v>57</c:v>
                </c:pt>
                <c:pt idx="146">
                  <c:v>57</c:v>
                </c:pt>
                <c:pt idx="147">
                  <c:v>58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FD-4E90-B678-542E57383029}"/>
            </c:ext>
          </c:extLst>
        </c:ser>
        <c:ser>
          <c:idx val="3"/>
          <c:order val="3"/>
          <c:tx>
            <c:strRef>
              <c:f>'Manpower S-Curve'!$E$1</c:f>
              <c:strCache>
                <c:ptCount val="1"/>
                <c:pt idx="0">
                  <c:v> Cumulative Plan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S-Curve'!$E$2:$E$154</c:f>
              <c:numCache>
                <c:formatCode>_(* #,##0_);_(* \(#,##0\);_(* "-"??_);_(@_)</c:formatCode>
                <c:ptCount val="153"/>
                <c:pt idx="0">
                  <c:v>90</c:v>
                </c:pt>
                <c:pt idx="1">
                  <c:v>180</c:v>
                </c:pt>
                <c:pt idx="2">
                  <c:v>270</c:v>
                </c:pt>
                <c:pt idx="3">
                  <c:v>360</c:v>
                </c:pt>
                <c:pt idx="4">
                  <c:v>450</c:v>
                </c:pt>
                <c:pt idx="5">
                  <c:v>540</c:v>
                </c:pt>
                <c:pt idx="6">
                  <c:v>660</c:v>
                </c:pt>
                <c:pt idx="7">
                  <c:v>780</c:v>
                </c:pt>
                <c:pt idx="8">
                  <c:v>900</c:v>
                </c:pt>
                <c:pt idx="9">
                  <c:v>1020</c:v>
                </c:pt>
                <c:pt idx="10">
                  <c:v>1170</c:v>
                </c:pt>
                <c:pt idx="11">
                  <c:v>1320</c:v>
                </c:pt>
                <c:pt idx="12">
                  <c:v>1470</c:v>
                </c:pt>
                <c:pt idx="13">
                  <c:v>1620</c:v>
                </c:pt>
                <c:pt idx="14">
                  <c:v>1800</c:v>
                </c:pt>
                <c:pt idx="15">
                  <c:v>1980</c:v>
                </c:pt>
                <c:pt idx="16">
                  <c:v>2160</c:v>
                </c:pt>
                <c:pt idx="17">
                  <c:v>2340</c:v>
                </c:pt>
                <c:pt idx="18">
                  <c:v>2520</c:v>
                </c:pt>
                <c:pt idx="19">
                  <c:v>2730</c:v>
                </c:pt>
                <c:pt idx="20">
                  <c:v>2940</c:v>
                </c:pt>
                <c:pt idx="21">
                  <c:v>3150</c:v>
                </c:pt>
                <c:pt idx="22">
                  <c:v>3360</c:v>
                </c:pt>
                <c:pt idx="23">
                  <c:v>3600</c:v>
                </c:pt>
                <c:pt idx="24">
                  <c:v>3840</c:v>
                </c:pt>
                <c:pt idx="25">
                  <c:v>4080</c:v>
                </c:pt>
                <c:pt idx="26">
                  <c:v>4320</c:v>
                </c:pt>
                <c:pt idx="27">
                  <c:v>4560</c:v>
                </c:pt>
                <c:pt idx="28">
                  <c:v>4830</c:v>
                </c:pt>
                <c:pt idx="29">
                  <c:v>5100</c:v>
                </c:pt>
                <c:pt idx="30">
                  <c:v>5370</c:v>
                </c:pt>
                <c:pt idx="31">
                  <c:v>5640</c:v>
                </c:pt>
                <c:pt idx="32">
                  <c:v>5940</c:v>
                </c:pt>
                <c:pt idx="33">
                  <c:v>6240</c:v>
                </c:pt>
                <c:pt idx="34">
                  <c:v>6540</c:v>
                </c:pt>
                <c:pt idx="35">
                  <c:v>6840</c:v>
                </c:pt>
                <c:pt idx="36">
                  <c:v>7170</c:v>
                </c:pt>
                <c:pt idx="37">
                  <c:v>7500</c:v>
                </c:pt>
                <c:pt idx="38">
                  <c:v>7830</c:v>
                </c:pt>
                <c:pt idx="39">
                  <c:v>8160</c:v>
                </c:pt>
                <c:pt idx="40">
                  <c:v>8490</c:v>
                </c:pt>
                <c:pt idx="41">
                  <c:v>8850</c:v>
                </c:pt>
                <c:pt idx="42">
                  <c:v>9210</c:v>
                </c:pt>
                <c:pt idx="43">
                  <c:v>9570</c:v>
                </c:pt>
                <c:pt idx="44">
                  <c:v>9930</c:v>
                </c:pt>
                <c:pt idx="45">
                  <c:v>10320</c:v>
                </c:pt>
                <c:pt idx="46">
                  <c:v>10710</c:v>
                </c:pt>
                <c:pt idx="47">
                  <c:v>11100</c:v>
                </c:pt>
                <c:pt idx="48">
                  <c:v>11490</c:v>
                </c:pt>
                <c:pt idx="49">
                  <c:v>11910</c:v>
                </c:pt>
                <c:pt idx="50">
                  <c:v>12330</c:v>
                </c:pt>
                <c:pt idx="51">
                  <c:v>12750</c:v>
                </c:pt>
                <c:pt idx="52">
                  <c:v>13170</c:v>
                </c:pt>
                <c:pt idx="53">
                  <c:v>13590</c:v>
                </c:pt>
                <c:pt idx="54">
                  <c:v>14082</c:v>
                </c:pt>
                <c:pt idx="55">
                  <c:v>14574</c:v>
                </c:pt>
                <c:pt idx="56">
                  <c:v>15066</c:v>
                </c:pt>
                <c:pt idx="57">
                  <c:v>15558</c:v>
                </c:pt>
                <c:pt idx="58">
                  <c:v>16038</c:v>
                </c:pt>
                <c:pt idx="59">
                  <c:v>16518</c:v>
                </c:pt>
                <c:pt idx="60">
                  <c:v>16998</c:v>
                </c:pt>
                <c:pt idx="61">
                  <c:v>17478</c:v>
                </c:pt>
                <c:pt idx="62">
                  <c:v>17988</c:v>
                </c:pt>
                <c:pt idx="63">
                  <c:v>18498</c:v>
                </c:pt>
                <c:pt idx="64">
                  <c:v>19008</c:v>
                </c:pt>
                <c:pt idx="65">
                  <c:v>19518</c:v>
                </c:pt>
                <c:pt idx="66">
                  <c:v>20028</c:v>
                </c:pt>
                <c:pt idx="67">
                  <c:v>20820</c:v>
                </c:pt>
                <c:pt idx="68">
                  <c:v>21612</c:v>
                </c:pt>
                <c:pt idx="69">
                  <c:v>22404</c:v>
                </c:pt>
                <c:pt idx="70">
                  <c:v>23196</c:v>
                </c:pt>
                <c:pt idx="71">
                  <c:v>23796</c:v>
                </c:pt>
                <c:pt idx="72">
                  <c:v>24396</c:v>
                </c:pt>
                <c:pt idx="73">
                  <c:v>24996</c:v>
                </c:pt>
                <c:pt idx="74">
                  <c:v>25596</c:v>
                </c:pt>
                <c:pt idx="75">
                  <c:v>26136</c:v>
                </c:pt>
                <c:pt idx="76">
                  <c:v>26676</c:v>
                </c:pt>
                <c:pt idx="77">
                  <c:v>27216</c:v>
                </c:pt>
                <c:pt idx="78">
                  <c:v>27756</c:v>
                </c:pt>
                <c:pt idx="79">
                  <c:v>28296</c:v>
                </c:pt>
                <c:pt idx="80">
                  <c:v>28824</c:v>
                </c:pt>
                <c:pt idx="81">
                  <c:v>29352</c:v>
                </c:pt>
                <c:pt idx="82">
                  <c:v>29880</c:v>
                </c:pt>
                <c:pt idx="83">
                  <c:v>30408</c:v>
                </c:pt>
                <c:pt idx="84">
                  <c:v>30780</c:v>
                </c:pt>
                <c:pt idx="85">
                  <c:v>31152</c:v>
                </c:pt>
                <c:pt idx="86">
                  <c:v>31524</c:v>
                </c:pt>
                <c:pt idx="87">
                  <c:v>31896</c:v>
                </c:pt>
                <c:pt idx="88">
                  <c:v>32256</c:v>
                </c:pt>
                <c:pt idx="89">
                  <c:v>32616</c:v>
                </c:pt>
                <c:pt idx="90">
                  <c:v>32976</c:v>
                </c:pt>
                <c:pt idx="91">
                  <c:v>33336</c:v>
                </c:pt>
                <c:pt idx="92">
                  <c:v>33696</c:v>
                </c:pt>
                <c:pt idx="93">
                  <c:v>34050</c:v>
                </c:pt>
                <c:pt idx="94">
                  <c:v>34404</c:v>
                </c:pt>
                <c:pt idx="95">
                  <c:v>34758</c:v>
                </c:pt>
                <c:pt idx="96">
                  <c:v>35112</c:v>
                </c:pt>
                <c:pt idx="97">
                  <c:v>35580</c:v>
                </c:pt>
                <c:pt idx="98">
                  <c:v>36048</c:v>
                </c:pt>
                <c:pt idx="99">
                  <c:v>36516</c:v>
                </c:pt>
                <c:pt idx="100">
                  <c:v>36984</c:v>
                </c:pt>
                <c:pt idx="101">
                  <c:v>37458</c:v>
                </c:pt>
                <c:pt idx="102">
                  <c:v>37932</c:v>
                </c:pt>
                <c:pt idx="103">
                  <c:v>38406</c:v>
                </c:pt>
                <c:pt idx="104">
                  <c:v>38880</c:v>
                </c:pt>
                <c:pt idx="105">
                  <c:v>39354</c:v>
                </c:pt>
                <c:pt idx="106">
                  <c:v>39606</c:v>
                </c:pt>
                <c:pt idx="107">
                  <c:v>39858</c:v>
                </c:pt>
                <c:pt idx="108">
                  <c:v>40110</c:v>
                </c:pt>
                <c:pt idx="109">
                  <c:v>40362</c:v>
                </c:pt>
                <c:pt idx="110">
                  <c:v>40512</c:v>
                </c:pt>
                <c:pt idx="111">
                  <c:v>40662</c:v>
                </c:pt>
                <c:pt idx="112">
                  <c:v>40812</c:v>
                </c:pt>
                <c:pt idx="113">
                  <c:v>40962</c:v>
                </c:pt>
                <c:pt idx="114">
                  <c:v>41112</c:v>
                </c:pt>
                <c:pt idx="115">
                  <c:v>41268</c:v>
                </c:pt>
                <c:pt idx="116">
                  <c:v>41424</c:v>
                </c:pt>
                <c:pt idx="117">
                  <c:v>41580</c:v>
                </c:pt>
                <c:pt idx="118">
                  <c:v>41736</c:v>
                </c:pt>
                <c:pt idx="119">
                  <c:v>41856</c:v>
                </c:pt>
                <c:pt idx="120">
                  <c:v>41976</c:v>
                </c:pt>
                <c:pt idx="121">
                  <c:v>42096</c:v>
                </c:pt>
                <c:pt idx="122">
                  <c:v>42216</c:v>
                </c:pt>
                <c:pt idx="123">
                  <c:v>42276</c:v>
                </c:pt>
                <c:pt idx="124">
                  <c:v>42336</c:v>
                </c:pt>
                <c:pt idx="125">
                  <c:v>42408</c:v>
                </c:pt>
                <c:pt idx="126">
                  <c:v>42480</c:v>
                </c:pt>
                <c:pt idx="127">
                  <c:v>42552</c:v>
                </c:pt>
                <c:pt idx="128">
                  <c:v>42624</c:v>
                </c:pt>
                <c:pt idx="129">
                  <c:v>42696</c:v>
                </c:pt>
                <c:pt idx="130">
                  <c:v>42738</c:v>
                </c:pt>
                <c:pt idx="131">
                  <c:v>42774</c:v>
                </c:pt>
                <c:pt idx="132">
                  <c:v>42810</c:v>
                </c:pt>
                <c:pt idx="133">
                  <c:v>42846</c:v>
                </c:pt>
                <c:pt idx="134">
                  <c:v>42882</c:v>
                </c:pt>
                <c:pt idx="135">
                  <c:v>42918</c:v>
                </c:pt>
                <c:pt idx="136">
                  <c:v>42954</c:v>
                </c:pt>
                <c:pt idx="137">
                  <c:v>43020</c:v>
                </c:pt>
                <c:pt idx="138">
                  <c:v>43086</c:v>
                </c:pt>
                <c:pt idx="139">
                  <c:v>43152</c:v>
                </c:pt>
                <c:pt idx="140">
                  <c:v>43173</c:v>
                </c:pt>
                <c:pt idx="141">
                  <c:v>43194</c:v>
                </c:pt>
                <c:pt idx="142">
                  <c:v>43259</c:v>
                </c:pt>
                <c:pt idx="143">
                  <c:v>43324</c:v>
                </c:pt>
                <c:pt idx="144">
                  <c:v>43389</c:v>
                </c:pt>
                <c:pt idx="145">
                  <c:v>43454</c:v>
                </c:pt>
                <c:pt idx="146">
                  <c:v>43519</c:v>
                </c:pt>
                <c:pt idx="147">
                  <c:v>43584</c:v>
                </c:pt>
                <c:pt idx="148">
                  <c:v>43649</c:v>
                </c:pt>
                <c:pt idx="149">
                  <c:v>43714</c:v>
                </c:pt>
                <c:pt idx="150">
                  <c:v>43779</c:v>
                </c:pt>
                <c:pt idx="151">
                  <c:v>43844</c:v>
                </c:pt>
                <c:pt idx="152">
                  <c:v>43865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D-4E90-B678-542E57383029}"/>
            </c:ext>
          </c:extLst>
        </c:ser>
        <c:ser>
          <c:idx val="4"/>
          <c:order val="4"/>
          <c:tx>
            <c:strRef>
              <c:f>'Manpower S-Curve'!$F$1</c:f>
              <c:strCache>
                <c:ptCount val="1"/>
                <c:pt idx="0">
                  <c:v> Cummulative forecast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S-Curve'!$F$2:$F$154</c:f>
              <c:numCache>
                <c:formatCode>_(* #,##0_);_(* \(#,##0\);_(* "-"??_);_(@_)</c:formatCode>
                <c:ptCount val="153"/>
                <c:pt idx="0">
                  <c:v>90</c:v>
                </c:pt>
                <c:pt idx="1">
                  <c:v>180</c:v>
                </c:pt>
                <c:pt idx="2">
                  <c:v>270</c:v>
                </c:pt>
                <c:pt idx="3">
                  <c:v>360</c:v>
                </c:pt>
                <c:pt idx="4">
                  <c:v>450</c:v>
                </c:pt>
                <c:pt idx="5">
                  <c:v>540</c:v>
                </c:pt>
                <c:pt idx="6">
                  <c:v>660</c:v>
                </c:pt>
                <c:pt idx="7">
                  <c:v>780</c:v>
                </c:pt>
                <c:pt idx="8">
                  <c:v>900</c:v>
                </c:pt>
                <c:pt idx="9">
                  <c:v>1020</c:v>
                </c:pt>
                <c:pt idx="10">
                  <c:v>1170</c:v>
                </c:pt>
                <c:pt idx="11">
                  <c:v>1320</c:v>
                </c:pt>
                <c:pt idx="12">
                  <c:v>1470</c:v>
                </c:pt>
                <c:pt idx="13">
                  <c:v>1620</c:v>
                </c:pt>
                <c:pt idx="14">
                  <c:v>1800</c:v>
                </c:pt>
                <c:pt idx="15">
                  <c:v>1980</c:v>
                </c:pt>
                <c:pt idx="16">
                  <c:v>2160</c:v>
                </c:pt>
                <c:pt idx="17">
                  <c:v>2340</c:v>
                </c:pt>
                <c:pt idx="18">
                  <c:v>2520</c:v>
                </c:pt>
                <c:pt idx="19">
                  <c:v>2730</c:v>
                </c:pt>
                <c:pt idx="20">
                  <c:v>2940</c:v>
                </c:pt>
                <c:pt idx="21">
                  <c:v>3150</c:v>
                </c:pt>
                <c:pt idx="22">
                  <c:v>3360</c:v>
                </c:pt>
                <c:pt idx="23">
                  <c:v>3600</c:v>
                </c:pt>
                <c:pt idx="24">
                  <c:v>3840</c:v>
                </c:pt>
                <c:pt idx="25">
                  <c:v>4080</c:v>
                </c:pt>
                <c:pt idx="26">
                  <c:v>4320</c:v>
                </c:pt>
                <c:pt idx="27">
                  <c:v>4560</c:v>
                </c:pt>
                <c:pt idx="28">
                  <c:v>4830</c:v>
                </c:pt>
                <c:pt idx="29">
                  <c:v>5100</c:v>
                </c:pt>
                <c:pt idx="30">
                  <c:v>5370</c:v>
                </c:pt>
                <c:pt idx="31">
                  <c:v>5640</c:v>
                </c:pt>
                <c:pt idx="32">
                  <c:v>5940</c:v>
                </c:pt>
                <c:pt idx="33">
                  <c:v>6240</c:v>
                </c:pt>
                <c:pt idx="34">
                  <c:v>6540</c:v>
                </c:pt>
                <c:pt idx="35">
                  <c:v>6840</c:v>
                </c:pt>
                <c:pt idx="36">
                  <c:v>7170</c:v>
                </c:pt>
                <c:pt idx="37">
                  <c:v>7500</c:v>
                </c:pt>
                <c:pt idx="38">
                  <c:v>7830</c:v>
                </c:pt>
                <c:pt idx="39">
                  <c:v>8160</c:v>
                </c:pt>
                <c:pt idx="40">
                  <c:v>8490</c:v>
                </c:pt>
                <c:pt idx="41">
                  <c:v>8850</c:v>
                </c:pt>
                <c:pt idx="42">
                  <c:v>9210</c:v>
                </c:pt>
                <c:pt idx="43">
                  <c:v>9570</c:v>
                </c:pt>
                <c:pt idx="44">
                  <c:v>9930</c:v>
                </c:pt>
                <c:pt idx="45">
                  <c:v>10320</c:v>
                </c:pt>
                <c:pt idx="46">
                  <c:v>10710</c:v>
                </c:pt>
                <c:pt idx="47">
                  <c:v>11100</c:v>
                </c:pt>
                <c:pt idx="48">
                  <c:v>11490</c:v>
                </c:pt>
                <c:pt idx="49">
                  <c:v>11910</c:v>
                </c:pt>
                <c:pt idx="50">
                  <c:v>12330</c:v>
                </c:pt>
                <c:pt idx="51">
                  <c:v>12750</c:v>
                </c:pt>
                <c:pt idx="52">
                  <c:v>13170</c:v>
                </c:pt>
                <c:pt idx="53">
                  <c:v>13590</c:v>
                </c:pt>
                <c:pt idx="54">
                  <c:v>14082</c:v>
                </c:pt>
                <c:pt idx="55">
                  <c:v>14574</c:v>
                </c:pt>
                <c:pt idx="56">
                  <c:v>15066</c:v>
                </c:pt>
                <c:pt idx="57">
                  <c:v>15558</c:v>
                </c:pt>
                <c:pt idx="58">
                  <c:v>16038</c:v>
                </c:pt>
                <c:pt idx="59">
                  <c:v>16518</c:v>
                </c:pt>
                <c:pt idx="60">
                  <c:v>16998</c:v>
                </c:pt>
                <c:pt idx="61">
                  <c:v>17478</c:v>
                </c:pt>
                <c:pt idx="62">
                  <c:v>17988</c:v>
                </c:pt>
                <c:pt idx="63">
                  <c:v>18498</c:v>
                </c:pt>
                <c:pt idx="64">
                  <c:v>19008</c:v>
                </c:pt>
                <c:pt idx="65">
                  <c:v>19518</c:v>
                </c:pt>
                <c:pt idx="66">
                  <c:v>20028</c:v>
                </c:pt>
                <c:pt idx="67">
                  <c:v>20820</c:v>
                </c:pt>
                <c:pt idx="68">
                  <c:v>21612</c:v>
                </c:pt>
                <c:pt idx="69">
                  <c:v>22404</c:v>
                </c:pt>
                <c:pt idx="70">
                  <c:v>23196</c:v>
                </c:pt>
                <c:pt idx="71">
                  <c:v>23796</c:v>
                </c:pt>
                <c:pt idx="72">
                  <c:v>24396</c:v>
                </c:pt>
                <c:pt idx="73">
                  <c:v>24996</c:v>
                </c:pt>
                <c:pt idx="74">
                  <c:v>25596</c:v>
                </c:pt>
                <c:pt idx="75">
                  <c:v>26136</c:v>
                </c:pt>
                <c:pt idx="76">
                  <c:v>26676</c:v>
                </c:pt>
                <c:pt idx="77">
                  <c:v>27216</c:v>
                </c:pt>
                <c:pt idx="78">
                  <c:v>27756</c:v>
                </c:pt>
                <c:pt idx="79">
                  <c:v>28296</c:v>
                </c:pt>
                <c:pt idx="80">
                  <c:v>28824</c:v>
                </c:pt>
                <c:pt idx="81">
                  <c:v>29352</c:v>
                </c:pt>
                <c:pt idx="82">
                  <c:v>29880</c:v>
                </c:pt>
                <c:pt idx="83">
                  <c:v>30408</c:v>
                </c:pt>
                <c:pt idx="84">
                  <c:v>30780</c:v>
                </c:pt>
                <c:pt idx="85">
                  <c:v>31152</c:v>
                </c:pt>
                <c:pt idx="86">
                  <c:v>31524</c:v>
                </c:pt>
                <c:pt idx="87">
                  <c:v>31896</c:v>
                </c:pt>
                <c:pt idx="88">
                  <c:v>32256</c:v>
                </c:pt>
                <c:pt idx="89">
                  <c:v>32616</c:v>
                </c:pt>
                <c:pt idx="90">
                  <c:v>32976</c:v>
                </c:pt>
                <c:pt idx="91">
                  <c:v>33336</c:v>
                </c:pt>
                <c:pt idx="92">
                  <c:v>33696</c:v>
                </c:pt>
                <c:pt idx="93">
                  <c:v>34050</c:v>
                </c:pt>
                <c:pt idx="94">
                  <c:v>34404</c:v>
                </c:pt>
                <c:pt idx="95">
                  <c:v>34758</c:v>
                </c:pt>
                <c:pt idx="96">
                  <c:v>35112</c:v>
                </c:pt>
                <c:pt idx="97">
                  <c:v>35580</c:v>
                </c:pt>
                <c:pt idx="98">
                  <c:v>36048</c:v>
                </c:pt>
                <c:pt idx="99">
                  <c:v>36516</c:v>
                </c:pt>
                <c:pt idx="100">
                  <c:v>36984</c:v>
                </c:pt>
                <c:pt idx="101">
                  <c:v>37458</c:v>
                </c:pt>
                <c:pt idx="102">
                  <c:v>37932</c:v>
                </c:pt>
                <c:pt idx="103">
                  <c:v>38406</c:v>
                </c:pt>
                <c:pt idx="104">
                  <c:v>38880</c:v>
                </c:pt>
                <c:pt idx="105">
                  <c:v>39354</c:v>
                </c:pt>
                <c:pt idx="106">
                  <c:v>39606</c:v>
                </c:pt>
                <c:pt idx="107">
                  <c:v>39858</c:v>
                </c:pt>
                <c:pt idx="108">
                  <c:v>40110</c:v>
                </c:pt>
                <c:pt idx="109">
                  <c:v>40362</c:v>
                </c:pt>
                <c:pt idx="110">
                  <c:v>40512</c:v>
                </c:pt>
                <c:pt idx="111">
                  <c:v>40662</c:v>
                </c:pt>
                <c:pt idx="112">
                  <c:v>40812</c:v>
                </c:pt>
                <c:pt idx="113">
                  <c:v>40962</c:v>
                </c:pt>
                <c:pt idx="114">
                  <c:v>41112</c:v>
                </c:pt>
                <c:pt idx="115">
                  <c:v>41268</c:v>
                </c:pt>
                <c:pt idx="116">
                  <c:v>41424</c:v>
                </c:pt>
                <c:pt idx="117">
                  <c:v>41580</c:v>
                </c:pt>
                <c:pt idx="118">
                  <c:v>41736</c:v>
                </c:pt>
                <c:pt idx="119">
                  <c:v>41856</c:v>
                </c:pt>
                <c:pt idx="120">
                  <c:v>41976</c:v>
                </c:pt>
                <c:pt idx="121">
                  <c:v>42096</c:v>
                </c:pt>
                <c:pt idx="122">
                  <c:v>42216</c:v>
                </c:pt>
                <c:pt idx="123">
                  <c:v>42276</c:v>
                </c:pt>
                <c:pt idx="124">
                  <c:v>42336</c:v>
                </c:pt>
                <c:pt idx="125">
                  <c:v>42408</c:v>
                </c:pt>
                <c:pt idx="126">
                  <c:v>42480</c:v>
                </c:pt>
                <c:pt idx="127">
                  <c:v>42552</c:v>
                </c:pt>
                <c:pt idx="128">
                  <c:v>42624</c:v>
                </c:pt>
                <c:pt idx="129">
                  <c:v>42696</c:v>
                </c:pt>
                <c:pt idx="130">
                  <c:v>42738</c:v>
                </c:pt>
                <c:pt idx="131">
                  <c:v>42774</c:v>
                </c:pt>
                <c:pt idx="132">
                  <c:v>42810</c:v>
                </c:pt>
                <c:pt idx="133">
                  <c:v>42846</c:v>
                </c:pt>
                <c:pt idx="134">
                  <c:v>42882</c:v>
                </c:pt>
                <c:pt idx="135">
                  <c:v>42918</c:v>
                </c:pt>
                <c:pt idx="136">
                  <c:v>42954</c:v>
                </c:pt>
                <c:pt idx="137">
                  <c:v>43020</c:v>
                </c:pt>
                <c:pt idx="138">
                  <c:v>43031</c:v>
                </c:pt>
                <c:pt idx="139">
                  <c:v>43042</c:v>
                </c:pt>
                <c:pt idx="140">
                  <c:v>43063</c:v>
                </c:pt>
                <c:pt idx="141">
                  <c:v>43084</c:v>
                </c:pt>
                <c:pt idx="142">
                  <c:v>43130</c:v>
                </c:pt>
                <c:pt idx="143">
                  <c:v>43182</c:v>
                </c:pt>
                <c:pt idx="144">
                  <c:v>43235</c:v>
                </c:pt>
                <c:pt idx="145">
                  <c:v>43292</c:v>
                </c:pt>
                <c:pt idx="146">
                  <c:v>43349</c:v>
                </c:pt>
                <c:pt idx="147">
                  <c:v>43407</c:v>
                </c:pt>
                <c:pt idx="148">
                  <c:v>43486</c:v>
                </c:pt>
                <c:pt idx="149">
                  <c:v>43565</c:v>
                </c:pt>
                <c:pt idx="150">
                  <c:v>43644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D-4E90-B678-542E57383029}"/>
            </c:ext>
          </c:extLst>
        </c:ser>
        <c:ser>
          <c:idx val="5"/>
          <c:order val="5"/>
          <c:tx>
            <c:strRef>
              <c:f>'Manpower S-Curve'!$G$1</c:f>
              <c:strCache>
                <c:ptCount val="1"/>
                <c:pt idx="0">
                  <c:v>Cumulative Actual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'Manpower S-Curve'!$A$2:$A$154</c:f>
              <c:numCache>
                <c:formatCode>[$-F800]dddd\,\ mmmm\ dd\,\ 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  <c:pt idx="134">
                  <c:v>44581</c:v>
                </c:pt>
                <c:pt idx="135">
                  <c:v>44588</c:v>
                </c:pt>
                <c:pt idx="136">
                  <c:v>44595</c:v>
                </c:pt>
                <c:pt idx="137">
                  <c:v>44602</c:v>
                </c:pt>
                <c:pt idx="138">
                  <c:v>44609</c:v>
                </c:pt>
                <c:pt idx="139">
                  <c:v>44616</c:v>
                </c:pt>
                <c:pt idx="140">
                  <c:v>44623</c:v>
                </c:pt>
                <c:pt idx="141">
                  <c:v>44630</c:v>
                </c:pt>
                <c:pt idx="142">
                  <c:v>44637</c:v>
                </c:pt>
                <c:pt idx="143">
                  <c:v>44644</c:v>
                </c:pt>
                <c:pt idx="144">
                  <c:v>44651</c:v>
                </c:pt>
                <c:pt idx="145">
                  <c:v>44658</c:v>
                </c:pt>
                <c:pt idx="146">
                  <c:v>44665</c:v>
                </c:pt>
                <c:pt idx="147">
                  <c:v>44672</c:v>
                </c:pt>
                <c:pt idx="148">
                  <c:v>44679</c:v>
                </c:pt>
                <c:pt idx="149">
                  <c:v>44686</c:v>
                </c:pt>
                <c:pt idx="150">
                  <c:v>44693</c:v>
                </c:pt>
                <c:pt idx="151">
                  <c:v>44700</c:v>
                </c:pt>
                <c:pt idx="152">
                  <c:v>44707</c:v>
                </c:pt>
              </c:numCache>
            </c:numRef>
          </c:cat>
          <c:val>
            <c:numRef>
              <c:f>'Manpower S-Curve'!$G$2:$G$154</c:f>
              <c:numCache>
                <c:formatCode>_(* #,##0_);_(* \(#,##0\);_(* "-"??_);_(@_)</c:formatCode>
                <c:ptCount val="153"/>
                <c:pt idx="0">
                  <c:v>90</c:v>
                </c:pt>
                <c:pt idx="1">
                  <c:v>180</c:v>
                </c:pt>
                <c:pt idx="2">
                  <c:v>270</c:v>
                </c:pt>
                <c:pt idx="3">
                  <c:v>360</c:v>
                </c:pt>
                <c:pt idx="4">
                  <c:v>450</c:v>
                </c:pt>
                <c:pt idx="5">
                  <c:v>540</c:v>
                </c:pt>
                <c:pt idx="6">
                  <c:v>660</c:v>
                </c:pt>
                <c:pt idx="7">
                  <c:v>780</c:v>
                </c:pt>
                <c:pt idx="8">
                  <c:v>900</c:v>
                </c:pt>
                <c:pt idx="9">
                  <c:v>1020</c:v>
                </c:pt>
                <c:pt idx="10">
                  <c:v>1170</c:v>
                </c:pt>
                <c:pt idx="11">
                  <c:v>1320</c:v>
                </c:pt>
                <c:pt idx="12">
                  <c:v>1470</c:v>
                </c:pt>
                <c:pt idx="13">
                  <c:v>1620</c:v>
                </c:pt>
                <c:pt idx="14">
                  <c:v>1800</c:v>
                </c:pt>
                <c:pt idx="15">
                  <c:v>1980</c:v>
                </c:pt>
                <c:pt idx="16">
                  <c:v>2160</c:v>
                </c:pt>
                <c:pt idx="17">
                  <c:v>2340</c:v>
                </c:pt>
                <c:pt idx="18">
                  <c:v>2520</c:v>
                </c:pt>
                <c:pt idx="19">
                  <c:v>2730</c:v>
                </c:pt>
                <c:pt idx="20">
                  <c:v>2940</c:v>
                </c:pt>
                <c:pt idx="21">
                  <c:v>3150</c:v>
                </c:pt>
                <c:pt idx="22">
                  <c:v>3360</c:v>
                </c:pt>
                <c:pt idx="23">
                  <c:v>3600</c:v>
                </c:pt>
                <c:pt idx="24">
                  <c:v>3840</c:v>
                </c:pt>
                <c:pt idx="25">
                  <c:v>4080</c:v>
                </c:pt>
                <c:pt idx="26">
                  <c:v>4320</c:v>
                </c:pt>
                <c:pt idx="27">
                  <c:v>4560</c:v>
                </c:pt>
                <c:pt idx="28">
                  <c:v>4830</c:v>
                </c:pt>
                <c:pt idx="29">
                  <c:v>5100</c:v>
                </c:pt>
                <c:pt idx="30">
                  <c:v>5370</c:v>
                </c:pt>
                <c:pt idx="31">
                  <c:v>5640</c:v>
                </c:pt>
                <c:pt idx="32">
                  <c:v>5940</c:v>
                </c:pt>
                <c:pt idx="33">
                  <c:v>6240</c:v>
                </c:pt>
                <c:pt idx="34">
                  <c:v>6540</c:v>
                </c:pt>
                <c:pt idx="35">
                  <c:v>6840</c:v>
                </c:pt>
                <c:pt idx="36">
                  <c:v>7170</c:v>
                </c:pt>
                <c:pt idx="37">
                  <c:v>7500</c:v>
                </c:pt>
                <c:pt idx="38">
                  <c:v>7830</c:v>
                </c:pt>
                <c:pt idx="39">
                  <c:v>8160</c:v>
                </c:pt>
                <c:pt idx="40">
                  <c:v>8490</c:v>
                </c:pt>
                <c:pt idx="41">
                  <c:v>8850</c:v>
                </c:pt>
                <c:pt idx="42">
                  <c:v>9210</c:v>
                </c:pt>
                <c:pt idx="43">
                  <c:v>9570</c:v>
                </c:pt>
                <c:pt idx="44">
                  <c:v>9930</c:v>
                </c:pt>
                <c:pt idx="45">
                  <c:v>10320</c:v>
                </c:pt>
                <c:pt idx="46">
                  <c:v>10710</c:v>
                </c:pt>
                <c:pt idx="47">
                  <c:v>11100</c:v>
                </c:pt>
                <c:pt idx="48">
                  <c:v>11490</c:v>
                </c:pt>
                <c:pt idx="49">
                  <c:v>11910</c:v>
                </c:pt>
                <c:pt idx="50">
                  <c:v>12330</c:v>
                </c:pt>
                <c:pt idx="51">
                  <c:v>12750</c:v>
                </c:pt>
                <c:pt idx="52">
                  <c:v>13170</c:v>
                </c:pt>
                <c:pt idx="53">
                  <c:v>13590</c:v>
                </c:pt>
                <c:pt idx="54">
                  <c:v>14082</c:v>
                </c:pt>
                <c:pt idx="55">
                  <c:v>14574</c:v>
                </c:pt>
                <c:pt idx="56">
                  <c:v>15066</c:v>
                </c:pt>
                <c:pt idx="57">
                  <c:v>15558</c:v>
                </c:pt>
                <c:pt idx="58">
                  <c:v>16038</c:v>
                </c:pt>
                <c:pt idx="59">
                  <c:v>16518</c:v>
                </c:pt>
                <c:pt idx="60">
                  <c:v>16998</c:v>
                </c:pt>
                <c:pt idx="61">
                  <c:v>17478</c:v>
                </c:pt>
                <c:pt idx="62">
                  <c:v>17988</c:v>
                </c:pt>
                <c:pt idx="63">
                  <c:v>18498</c:v>
                </c:pt>
                <c:pt idx="64">
                  <c:v>19008</c:v>
                </c:pt>
                <c:pt idx="65">
                  <c:v>19518</c:v>
                </c:pt>
                <c:pt idx="66">
                  <c:v>20028</c:v>
                </c:pt>
                <c:pt idx="67">
                  <c:v>20820</c:v>
                </c:pt>
                <c:pt idx="68">
                  <c:v>21612</c:v>
                </c:pt>
                <c:pt idx="69">
                  <c:v>22404</c:v>
                </c:pt>
                <c:pt idx="70">
                  <c:v>23196</c:v>
                </c:pt>
                <c:pt idx="71">
                  <c:v>23796</c:v>
                </c:pt>
                <c:pt idx="72">
                  <c:v>24396</c:v>
                </c:pt>
                <c:pt idx="73">
                  <c:v>24996</c:v>
                </c:pt>
                <c:pt idx="74">
                  <c:v>25596</c:v>
                </c:pt>
                <c:pt idx="75">
                  <c:v>26136</c:v>
                </c:pt>
                <c:pt idx="76">
                  <c:v>26676</c:v>
                </c:pt>
                <c:pt idx="77">
                  <c:v>27216</c:v>
                </c:pt>
                <c:pt idx="78">
                  <c:v>27756</c:v>
                </c:pt>
                <c:pt idx="79">
                  <c:v>28296</c:v>
                </c:pt>
                <c:pt idx="80">
                  <c:v>28824</c:v>
                </c:pt>
                <c:pt idx="81">
                  <c:v>29352</c:v>
                </c:pt>
                <c:pt idx="82">
                  <c:v>29880</c:v>
                </c:pt>
                <c:pt idx="83">
                  <c:v>30408</c:v>
                </c:pt>
                <c:pt idx="84">
                  <c:v>30780</c:v>
                </c:pt>
                <c:pt idx="85">
                  <c:v>31152</c:v>
                </c:pt>
                <c:pt idx="86">
                  <c:v>31524</c:v>
                </c:pt>
                <c:pt idx="87">
                  <c:v>31896</c:v>
                </c:pt>
                <c:pt idx="88">
                  <c:v>32256</c:v>
                </c:pt>
                <c:pt idx="89">
                  <c:v>32616</c:v>
                </c:pt>
                <c:pt idx="90">
                  <c:v>32976</c:v>
                </c:pt>
                <c:pt idx="91">
                  <c:v>33336</c:v>
                </c:pt>
                <c:pt idx="92">
                  <c:v>33696</c:v>
                </c:pt>
                <c:pt idx="93">
                  <c:v>34050</c:v>
                </c:pt>
                <c:pt idx="94">
                  <c:v>34404</c:v>
                </c:pt>
                <c:pt idx="95">
                  <c:v>34758</c:v>
                </c:pt>
                <c:pt idx="96">
                  <c:v>35112</c:v>
                </c:pt>
                <c:pt idx="97">
                  <c:v>35580</c:v>
                </c:pt>
                <c:pt idx="98">
                  <c:v>36048</c:v>
                </c:pt>
                <c:pt idx="99">
                  <c:v>36516</c:v>
                </c:pt>
                <c:pt idx="100">
                  <c:v>36984</c:v>
                </c:pt>
                <c:pt idx="101">
                  <c:v>37458</c:v>
                </c:pt>
                <c:pt idx="102">
                  <c:v>37932</c:v>
                </c:pt>
                <c:pt idx="103">
                  <c:v>38406</c:v>
                </c:pt>
                <c:pt idx="104">
                  <c:v>38880</c:v>
                </c:pt>
                <c:pt idx="105">
                  <c:v>39354</c:v>
                </c:pt>
                <c:pt idx="106">
                  <c:v>39606</c:v>
                </c:pt>
                <c:pt idx="107">
                  <c:v>39858</c:v>
                </c:pt>
                <c:pt idx="108">
                  <c:v>40110</c:v>
                </c:pt>
                <c:pt idx="109">
                  <c:v>40362</c:v>
                </c:pt>
                <c:pt idx="110">
                  <c:v>40512</c:v>
                </c:pt>
                <c:pt idx="111">
                  <c:v>40662</c:v>
                </c:pt>
                <c:pt idx="112">
                  <c:v>40812</c:v>
                </c:pt>
                <c:pt idx="113">
                  <c:v>40962</c:v>
                </c:pt>
                <c:pt idx="114">
                  <c:v>41112</c:v>
                </c:pt>
                <c:pt idx="115">
                  <c:v>41268</c:v>
                </c:pt>
                <c:pt idx="116">
                  <c:v>41424</c:v>
                </c:pt>
                <c:pt idx="117">
                  <c:v>41580</c:v>
                </c:pt>
                <c:pt idx="118">
                  <c:v>41736</c:v>
                </c:pt>
                <c:pt idx="119">
                  <c:v>41856</c:v>
                </c:pt>
                <c:pt idx="120">
                  <c:v>41976</c:v>
                </c:pt>
                <c:pt idx="121">
                  <c:v>42096</c:v>
                </c:pt>
                <c:pt idx="122">
                  <c:v>42216</c:v>
                </c:pt>
                <c:pt idx="123">
                  <c:v>42276</c:v>
                </c:pt>
                <c:pt idx="124">
                  <c:v>42336</c:v>
                </c:pt>
                <c:pt idx="125">
                  <c:v>42408</c:v>
                </c:pt>
                <c:pt idx="126">
                  <c:v>42480</c:v>
                </c:pt>
                <c:pt idx="127">
                  <c:v>42552</c:v>
                </c:pt>
                <c:pt idx="128">
                  <c:v>42624</c:v>
                </c:pt>
                <c:pt idx="129">
                  <c:v>42696</c:v>
                </c:pt>
                <c:pt idx="130">
                  <c:v>42738</c:v>
                </c:pt>
                <c:pt idx="131">
                  <c:v>42774</c:v>
                </c:pt>
                <c:pt idx="132">
                  <c:v>42810</c:v>
                </c:pt>
                <c:pt idx="133">
                  <c:v>42846</c:v>
                </c:pt>
                <c:pt idx="134">
                  <c:v>42882</c:v>
                </c:pt>
                <c:pt idx="135">
                  <c:v>42918</c:v>
                </c:pt>
                <c:pt idx="136">
                  <c:v>42954</c:v>
                </c:pt>
                <c:pt idx="137">
                  <c:v>43020</c:v>
                </c:pt>
                <c:pt idx="138">
                  <c:v>43031</c:v>
                </c:pt>
                <c:pt idx="139">
                  <c:v>43042</c:v>
                </c:pt>
                <c:pt idx="140">
                  <c:v>43063</c:v>
                </c:pt>
                <c:pt idx="141">
                  <c:v>43084</c:v>
                </c:pt>
                <c:pt idx="142">
                  <c:v>43130</c:v>
                </c:pt>
                <c:pt idx="143">
                  <c:v>43182</c:v>
                </c:pt>
                <c:pt idx="144">
                  <c:v>43235</c:v>
                </c:pt>
                <c:pt idx="145">
                  <c:v>43292</c:v>
                </c:pt>
                <c:pt idx="146">
                  <c:v>43349</c:v>
                </c:pt>
                <c:pt idx="147">
                  <c:v>43407</c:v>
                </c:pt>
                <c:pt idx="148">
                  <c:v>43486</c:v>
                </c:pt>
                <c:pt idx="149">
                  <c:v>43565</c:v>
                </c:pt>
                <c:pt idx="150">
                  <c:v>43644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D-4E90-B678-542E5738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748799"/>
        <c:axId val="1521513871"/>
      </c:lineChart>
      <c:dateAx>
        <c:axId val="1620032095"/>
        <c:scaling>
          <c:orientation val="minMax"/>
        </c:scaling>
        <c:delete val="0"/>
        <c:axPos val="b"/>
        <c:numFmt formatCode="[$-409]dd\-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0"/>
        <c:lblOffset val="100"/>
        <c:baseTimeUnit val="days"/>
        <c:majorUnit val="21"/>
        <c:majorTimeUnit val="days"/>
        <c:minorUnit val="21"/>
        <c:minorTimeUnit val="days"/>
      </c:dateAx>
      <c:valAx>
        <c:axId val="1375749583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midCat"/>
      </c:valAx>
      <c:valAx>
        <c:axId val="1521513871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48799"/>
        <c:crosses val="max"/>
        <c:crossBetween val="between"/>
      </c:valAx>
      <c:dateAx>
        <c:axId val="1654748799"/>
        <c:scaling>
          <c:orientation val="minMax"/>
        </c:scaling>
        <c:delete val="1"/>
        <c:axPos val="b"/>
        <c:numFmt formatCode="[$-F800]dddd\,\ mmmm\ dd\,\ yyyy" sourceLinked="1"/>
        <c:majorTickMark val="out"/>
        <c:minorTickMark val="none"/>
        <c:tickLblPos val="nextTo"/>
        <c:crossAx val="152151387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'[1]Contract Timeline'!$B$18</c:f>
          <c:strCache>
            <c:ptCount val="1"/>
            <c:pt idx="0">
              <c:v>Project Time Line</c:v>
            </c:pt>
          </c:strCache>
        </c:strRef>
      </c:tx>
      <c:layout>
        <c:manualLayout>
          <c:xMode val="edge"/>
          <c:yMode val="edge"/>
          <c:x val="0.40733722343396978"/>
          <c:y val="8.44930615894541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88107346114726E-2"/>
          <c:y val="0.34369662305582604"/>
          <c:w val="0.88488824882258077"/>
          <c:h val="0.46728756399082555"/>
        </c:manualLayout>
      </c:layout>
      <c:barChart>
        <c:barDir val="bar"/>
        <c:grouping val="stacked"/>
        <c:varyColors val="0"/>
        <c:ser>
          <c:idx val="6"/>
          <c:order val="0"/>
          <c:tx>
            <c:strRef>
              <c:f>'Contract Timeline'!$B$8</c:f>
              <c:strCache>
                <c:ptCount val="1"/>
                <c:pt idx="0">
                  <c:v>Base Line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77E-43DA-9838-D7B3FFD668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Timeline'!$C$8</c:f>
              <c:numCache>
                <c:formatCode>0.00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E-43DA-9838-D7B3FFD668C5}"/>
            </c:ext>
          </c:extLst>
        </c:ser>
        <c:ser>
          <c:idx val="7"/>
          <c:order val="1"/>
          <c:tx>
            <c:strRef>
              <c:f>'Contract Timeline'!$B$9</c:f>
              <c:strCache>
                <c:ptCount val="1"/>
                <c:pt idx="0">
                  <c:v>EOT No.1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Timeline'!$C$9</c:f>
              <c:numCache>
                <c:formatCode>0.00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E-43DA-9838-D7B3FFD668C5}"/>
            </c:ext>
          </c:extLst>
        </c:ser>
        <c:ser>
          <c:idx val="8"/>
          <c:order val="2"/>
          <c:tx>
            <c:strRef>
              <c:f>'Contract Timeline'!$B$10</c:f>
              <c:strCache>
                <c:ptCount val="1"/>
                <c:pt idx="0">
                  <c:v>EOT No.2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Timeline'!$C$10</c:f>
              <c:numCache>
                <c:formatCode>0.00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E-43DA-9838-D7B3FFD668C5}"/>
            </c:ext>
          </c:extLst>
        </c:ser>
        <c:ser>
          <c:idx val="9"/>
          <c:order val="3"/>
          <c:tx>
            <c:strRef>
              <c:f>'Contract Timeline'!$B$11</c:f>
              <c:strCache>
                <c:ptCount val="1"/>
                <c:pt idx="0">
                  <c:v>EOT NO.3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Timeline'!$C$11</c:f>
              <c:numCache>
                <c:formatCode>0.00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7E-43DA-9838-D7B3FFD668C5}"/>
            </c:ext>
          </c:extLst>
        </c:ser>
        <c:ser>
          <c:idx val="10"/>
          <c:order val="4"/>
          <c:tx>
            <c:strRef>
              <c:f>'Contract Timeline'!$B$12</c:f>
              <c:strCache>
                <c:ptCount val="1"/>
                <c:pt idx="0">
                  <c:v>EOT No. 04</c:v>
                </c:pt>
              </c:strCache>
            </c:strRef>
          </c:tx>
          <c:spPr>
            <a:solidFill>
              <a:srgbClr val="EEE4C8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Timeline'!$D$12</c:f>
              <c:numCache>
                <c:formatCode>#,##0_);\(#,##0\)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7E-43DA-9838-D7B3FFD668C5}"/>
            </c:ext>
          </c:extLst>
        </c:ser>
        <c:ser>
          <c:idx val="12"/>
          <c:order val="5"/>
          <c:tx>
            <c:strRef>
              <c:f>'Contract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7E-43DA-9838-D7B3FFD668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Timeline'!$C$13</c:f>
              <c:numCache>
                <c:formatCode>0.00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7E-43DA-9838-D7B3FFD668C5}"/>
            </c:ext>
          </c:extLst>
        </c:ser>
        <c:ser>
          <c:idx val="13"/>
          <c:order val="6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7E-43DA-9838-D7B3FFD668C5}"/>
            </c:ext>
          </c:extLst>
        </c:ser>
        <c:ser>
          <c:idx val="14"/>
          <c:order val="7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7E-43DA-9838-D7B3FFD668C5}"/>
            </c:ext>
          </c:extLst>
        </c:ser>
        <c:ser>
          <c:idx val="15"/>
          <c:order val="8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spPr>
            <a:solidFill>
              <a:srgbClr val="EEE4C8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7E-43DA-9838-D7B3FFD668C5}"/>
            </c:ext>
          </c:extLst>
        </c:ser>
        <c:ser>
          <c:idx val="16"/>
          <c:order val="9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7E-43DA-9838-D7B3FFD668C5}"/>
            </c:ext>
          </c:extLst>
        </c:ser>
        <c:ser>
          <c:idx val="17"/>
          <c:order val="10"/>
          <c:tx>
            <c:strRef>
              <c:f>'[1]Contract Timeline'!$B$8</c:f>
              <c:strCache>
                <c:ptCount val="1"/>
                <c:pt idx="0">
                  <c:v>Base 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Timeline'!$C$8</c:f>
              <c:numCache>
                <c:formatCode>General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77E-43DA-9838-D7B3FFD668C5}"/>
            </c:ext>
          </c:extLst>
        </c:ser>
        <c:ser>
          <c:idx val="18"/>
          <c:order val="11"/>
          <c:tx>
            <c:strRef>
              <c:f>'[1]Contract Timeline'!$B$9</c:f>
              <c:strCache>
                <c:ptCount val="1"/>
                <c:pt idx="0">
                  <c:v>EOT No.1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677E-43DA-9838-D7B3FFD668C5}"/>
              </c:ext>
            </c:extLst>
          </c:dPt>
          <c:dLbls>
            <c:dLbl>
              <c:idx val="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, 90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77E-43DA-9838-D7B3FFD668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Timeline'!$C$9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77E-43DA-9838-D7B3FFD668C5}"/>
            </c:ext>
          </c:extLst>
        </c:ser>
        <c:ser>
          <c:idx val="19"/>
          <c:order val="12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77E-43DA-9838-D7B3FFD668C5}"/>
            </c:ext>
          </c:extLst>
        </c:ser>
        <c:ser>
          <c:idx val="20"/>
          <c:order val="13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7E-43DA-9838-D7B3FFD668C5}"/>
            </c:ext>
          </c:extLst>
        </c:ser>
        <c:ser>
          <c:idx val="21"/>
          <c:order val="14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spPr>
            <a:solidFill>
              <a:srgbClr val="EEE4C8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77E-43DA-9838-D7B3FFD668C5}"/>
            </c:ext>
          </c:extLst>
        </c:ser>
        <c:ser>
          <c:idx val="22"/>
          <c:order val="15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77E-43DA-9838-D7B3FFD668C5}"/>
            </c:ext>
          </c:extLst>
        </c:ser>
        <c:ser>
          <c:idx val="0"/>
          <c:order val="16"/>
          <c:tx>
            <c:strRef>
              <c:f>'[1]Contract Timeline'!$B$8</c:f>
              <c:strCache>
                <c:ptCount val="1"/>
                <c:pt idx="0">
                  <c:v>Base 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Timeline'!$C$8</c:f>
              <c:numCache>
                <c:formatCode>General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77E-43DA-9838-D7B3FFD668C5}"/>
            </c:ext>
          </c:extLst>
        </c:ser>
        <c:ser>
          <c:idx val="1"/>
          <c:order val="17"/>
          <c:tx>
            <c:strRef>
              <c:f>'[1]Contract Timeline'!$B$9</c:f>
              <c:strCache>
                <c:ptCount val="1"/>
                <c:pt idx="0">
                  <c:v>EOT No.1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Timeline'!$C$9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77E-43DA-9838-D7B3FFD668C5}"/>
            </c:ext>
          </c:extLst>
        </c:ser>
        <c:ser>
          <c:idx val="2"/>
          <c:order val="18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77E-43DA-9838-D7B3FFD668C5}"/>
            </c:ext>
          </c:extLst>
        </c:ser>
        <c:ser>
          <c:idx val="3"/>
          <c:order val="19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77E-43DA-9838-D7B3FFD668C5}"/>
            </c:ext>
          </c:extLst>
        </c:ser>
        <c:ser>
          <c:idx val="4"/>
          <c:order val="20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spPr>
            <a:solidFill>
              <a:srgbClr val="EEE4C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77E-43DA-9838-D7B3FFD668C5}"/>
            </c:ext>
          </c:extLst>
        </c:ser>
        <c:ser>
          <c:idx val="5"/>
          <c:order val="21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77E-43DA-9838-D7B3FFD66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911064"/>
        <c:axId val="598909424"/>
      </c:barChart>
      <c:dateAx>
        <c:axId val="598911064"/>
        <c:scaling>
          <c:orientation val="minMax"/>
        </c:scaling>
        <c:delete val="1"/>
        <c:axPos val="l"/>
        <c:numFmt formatCode="m/d/yyyy" sourceLinked="1"/>
        <c:majorTickMark val="none"/>
        <c:minorTickMark val="none"/>
        <c:tickLblPos val="nextTo"/>
        <c:crossAx val="598909424"/>
        <c:crosses val="autoZero"/>
        <c:auto val="1"/>
        <c:lblOffset val="100"/>
        <c:baseTimeUnit val="days"/>
      </c:dateAx>
      <c:valAx>
        <c:axId val="598909424"/>
        <c:scaling>
          <c:orientation val="minMax"/>
          <c:max val="44700"/>
          <c:min val="43639"/>
        </c:scaling>
        <c:delete val="0"/>
        <c:axPos val="b"/>
        <c:numFmt formatCode="[$-409]mmm\-yy;@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11064"/>
        <c:crosses val="autoZero"/>
        <c:crossBetween val="between"/>
        <c:majorUnit val="30"/>
        <c:minorUnit val="7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 Light" pitchFamily="2" charset="-78"/>
                <a:ea typeface="+mn-ea"/>
                <a:cs typeface="Amaala Sans Light" pitchFamily="2" charset="-78"/>
              </a:defRPr>
            </a:pPr>
            <a:r>
              <a:rPr lang="en-US" sz="1400">
                <a:latin typeface="Amaala Sans" pitchFamily="2" charset="-78"/>
                <a:cs typeface="Amaala Sans" pitchFamily="2" charset="-78"/>
              </a:rPr>
              <a:t>Planned Progress</a:t>
            </a:r>
          </a:p>
        </c:rich>
      </c:tx>
      <c:layout>
        <c:manualLayout>
          <c:xMode val="edge"/>
          <c:yMode val="edge"/>
          <c:x val="0.37704365234121112"/>
          <c:y val="0.38328362771795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ala Sans Light" pitchFamily="2" charset="-78"/>
              <a:ea typeface="+mn-ea"/>
              <a:cs typeface="Amaala Sans Light" pitchFamily="2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38120299939176"/>
          <c:y val="1.2697409120658011E-2"/>
          <c:w val="0.67636927578898121"/>
          <c:h val="0.98683628564403514"/>
        </c:manualLayout>
      </c:layout>
      <c:doughnutChart>
        <c:varyColors val="1"/>
        <c:ser>
          <c:idx val="0"/>
          <c:order val="0"/>
          <c:tx>
            <c:strRef>
              <c:f>Overall!$H$7</c:f>
              <c:strCache>
                <c:ptCount val="1"/>
                <c:pt idx="0">
                  <c:v>Planned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D4B9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80-4C77-AA1C-E7710CE8D4FF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80-4C77-AA1C-E7710CE8D4FF}"/>
              </c:ext>
            </c:extLst>
          </c:dPt>
          <c:dLbls>
            <c:dLbl>
              <c:idx val="0"/>
              <c:layout>
                <c:manualLayout>
                  <c:x val="-2.5736682006083828E-2"/>
                  <c:y val="-0.2532338002615153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maala Sans" pitchFamily="2" charset="-78"/>
                      <a:ea typeface="+mn-ea"/>
                      <a:cs typeface="Amaala Sans" pitchFamily="2" charset="-78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80-4C77-AA1C-E7710CE8D4F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80-4C77-AA1C-E7710CE8D4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maala Sans" pitchFamily="2" charset="-78"/>
                    <a:ea typeface="+mn-ea"/>
                    <a:cs typeface="Amaala Sans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Overall!$H$8:$H$9</c:f>
              <c:numCache>
                <c:formatCode>0.00%</c:formatCode>
                <c:ptCount val="2"/>
                <c:pt idx="0">
                  <c:v>0.9863207998463942</c:v>
                </c:pt>
                <c:pt idx="1">
                  <c:v>1.3679200153605797E-2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0-4C77-AA1C-E7710CE8D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ala Sans" pitchFamily="2" charset="-78"/>
                <a:ea typeface="+mn-ea"/>
                <a:cs typeface="Amaala Sans" pitchFamily="2" charset="-78"/>
              </a:defRPr>
            </a:pPr>
            <a:r>
              <a:rPr lang="en-US" sz="1400">
                <a:latin typeface="Amaala Sans" pitchFamily="2" charset="-78"/>
                <a:cs typeface="Amaala Sans" pitchFamily="2" charset="-78"/>
              </a:rPr>
              <a:t>Actual Progress</a:t>
            </a:r>
          </a:p>
        </c:rich>
      </c:tx>
      <c:layout>
        <c:manualLayout>
          <c:xMode val="edge"/>
          <c:yMode val="edge"/>
          <c:x val="0.38620964465661861"/>
          <c:y val="0.415458503338584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ala Sans" pitchFamily="2" charset="-78"/>
              <a:ea typeface="+mn-ea"/>
              <a:cs typeface="Amaala Sans" pitchFamily="2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38120299939176"/>
          <c:y val="1.2697409120658011E-2"/>
          <c:w val="0.67636927578898121"/>
          <c:h val="0.98683628564403514"/>
        </c:manualLayout>
      </c:layout>
      <c:doughnutChart>
        <c:varyColors val="1"/>
        <c:ser>
          <c:idx val="0"/>
          <c:order val="0"/>
          <c:tx>
            <c:strRef>
              <c:f>Overall!$I$7</c:f>
              <c:strCache>
                <c:ptCount val="1"/>
                <c:pt idx="0">
                  <c:v>Actual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D4B9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80-4C77-AA1C-E7710CE8D4FF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80-4C77-AA1C-E7710CE8D4FF}"/>
              </c:ext>
            </c:extLst>
          </c:dPt>
          <c:dLbls>
            <c:dLbl>
              <c:idx val="0"/>
              <c:layout>
                <c:manualLayout>
                  <c:x val="-0.15250649132146432"/>
                  <c:y val="-0.1615519470430100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maala Sans" pitchFamily="2" charset="-78"/>
                      <a:ea typeface="+mn-ea"/>
                      <a:cs typeface="Amaala Sans" pitchFamily="2" charset="-78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80-4C77-AA1C-E7710CE8D4F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80-4C77-AA1C-E7710CE8D4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maala Sans" pitchFamily="2" charset="-78"/>
                    <a:ea typeface="+mn-ea"/>
                    <a:cs typeface="Amaala Sans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Overall!$I$8:$I$9</c:f>
              <c:numCache>
                <c:formatCode>0.00%</c:formatCode>
                <c:ptCount val="2"/>
                <c:pt idx="0">
                  <c:v>0.8742252040482188</c:v>
                </c:pt>
                <c:pt idx="1">
                  <c:v>0.1257747959517812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0-4C77-AA1C-E7710CE8D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'[1]Contract Timeline'!$B$18</c:f>
          <c:strCache>
            <c:ptCount val="1"/>
            <c:pt idx="0">
              <c:v>Project Time Line</c:v>
            </c:pt>
          </c:strCache>
        </c:strRef>
      </c:tx>
      <c:layout>
        <c:manualLayout>
          <c:xMode val="edge"/>
          <c:yMode val="edge"/>
          <c:x val="0.40733722343396978"/>
          <c:y val="8.44930615894541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88107346114726E-2"/>
          <c:y val="0.23043057963108196"/>
          <c:w val="0.88488824882258077"/>
          <c:h val="0.58055367204955821"/>
        </c:manualLayout>
      </c:layout>
      <c:barChart>
        <c:barDir val="bar"/>
        <c:grouping val="stacked"/>
        <c:varyColors val="0"/>
        <c:ser>
          <c:idx val="6"/>
          <c:order val="0"/>
          <c:tx>
            <c:strRef>
              <c:f>'Contract Timeline'!$B$8</c:f>
              <c:strCache>
                <c:ptCount val="1"/>
                <c:pt idx="0">
                  <c:v>Base Line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4-6730-4061-875C-5B171B2640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Timeline'!$C$8</c:f>
              <c:numCache>
                <c:formatCode>0.00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730-4061-875C-5B171B264049}"/>
            </c:ext>
          </c:extLst>
        </c:ser>
        <c:ser>
          <c:idx val="7"/>
          <c:order val="1"/>
          <c:tx>
            <c:strRef>
              <c:f>'Contract Timeline'!$B$9</c:f>
              <c:strCache>
                <c:ptCount val="1"/>
                <c:pt idx="0">
                  <c:v>EOT No.1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Timeline'!$C$9</c:f>
              <c:numCache>
                <c:formatCode>0.00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6730-4061-875C-5B171B264049}"/>
            </c:ext>
          </c:extLst>
        </c:ser>
        <c:ser>
          <c:idx val="8"/>
          <c:order val="2"/>
          <c:tx>
            <c:strRef>
              <c:f>'Contract Timeline'!$B$10</c:f>
              <c:strCache>
                <c:ptCount val="1"/>
                <c:pt idx="0">
                  <c:v>EOT No.2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Timeline'!$C$10</c:f>
              <c:numCache>
                <c:formatCode>0.00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6730-4061-875C-5B171B264049}"/>
            </c:ext>
          </c:extLst>
        </c:ser>
        <c:ser>
          <c:idx val="9"/>
          <c:order val="3"/>
          <c:tx>
            <c:strRef>
              <c:f>'Contract Timeline'!$B$11</c:f>
              <c:strCache>
                <c:ptCount val="1"/>
                <c:pt idx="0">
                  <c:v>EOT NO.3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Timeline'!$C$11</c:f>
              <c:numCache>
                <c:formatCode>0.00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6730-4061-875C-5B171B264049}"/>
            </c:ext>
          </c:extLst>
        </c:ser>
        <c:ser>
          <c:idx val="10"/>
          <c:order val="4"/>
          <c:tx>
            <c:strRef>
              <c:f>'Contract Timeline'!$B$12</c:f>
              <c:strCache>
                <c:ptCount val="1"/>
                <c:pt idx="0">
                  <c:v>EOT No. 04</c:v>
                </c:pt>
              </c:strCache>
            </c:strRef>
          </c:tx>
          <c:spPr>
            <a:solidFill>
              <a:srgbClr val="EEE4C8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Timeline'!$D$12</c:f>
              <c:numCache>
                <c:formatCode>#,##0_);\(#,##0\)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6730-4061-875C-5B171B264049}"/>
            </c:ext>
          </c:extLst>
        </c:ser>
        <c:ser>
          <c:idx val="12"/>
          <c:order val="5"/>
          <c:tx>
            <c:strRef>
              <c:f>'Contract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7-6730-4061-875C-5B171B2640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'Contract Timeline'!$C$13</c:f>
              <c:numCache>
                <c:formatCode>0.00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6730-4061-875C-5B171B264049}"/>
            </c:ext>
          </c:extLst>
        </c:ser>
        <c:ser>
          <c:idx val="13"/>
          <c:order val="6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6730-4061-875C-5B171B264049}"/>
            </c:ext>
          </c:extLst>
        </c:ser>
        <c:ser>
          <c:idx val="14"/>
          <c:order val="7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6730-4061-875C-5B171B264049}"/>
            </c:ext>
          </c:extLst>
        </c:ser>
        <c:ser>
          <c:idx val="15"/>
          <c:order val="8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6730-4061-875C-5B171B264049}"/>
            </c:ext>
          </c:extLst>
        </c:ser>
        <c:ser>
          <c:idx val="16"/>
          <c:order val="9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6730-4061-875C-5B171B264049}"/>
            </c:ext>
          </c:extLst>
        </c:ser>
        <c:ser>
          <c:idx val="17"/>
          <c:order val="10"/>
          <c:tx>
            <c:strRef>
              <c:f>'[1]Contract Timeline'!$B$8</c:f>
              <c:strCache>
                <c:ptCount val="1"/>
                <c:pt idx="0">
                  <c:v>Base Line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Timeline'!$C$8</c:f>
              <c:numCache>
                <c:formatCode>General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6730-4061-875C-5B171B264049}"/>
            </c:ext>
          </c:extLst>
        </c:ser>
        <c:ser>
          <c:idx val="18"/>
          <c:order val="11"/>
          <c:tx>
            <c:strRef>
              <c:f>'[1]Contract Timeline'!$B$9</c:f>
              <c:strCache>
                <c:ptCount val="1"/>
                <c:pt idx="0">
                  <c:v>EOT No.1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Timeline'!$C$9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6730-4061-875C-5B171B264049}"/>
            </c:ext>
          </c:extLst>
        </c:ser>
        <c:ser>
          <c:idx val="19"/>
          <c:order val="12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6730-4061-875C-5B171B264049}"/>
            </c:ext>
          </c:extLst>
        </c:ser>
        <c:ser>
          <c:idx val="20"/>
          <c:order val="13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6730-4061-875C-5B171B264049}"/>
            </c:ext>
          </c:extLst>
        </c:ser>
        <c:ser>
          <c:idx val="21"/>
          <c:order val="14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6730-4061-875C-5B171B264049}"/>
            </c:ext>
          </c:extLst>
        </c:ser>
        <c:ser>
          <c:idx val="22"/>
          <c:order val="15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6730-4061-875C-5B171B264049}"/>
            </c:ext>
          </c:extLst>
        </c:ser>
        <c:ser>
          <c:idx val="0"/>
          <c:order val="16"/>
          <c:tx>
            <c:strRef>
              <c:f>'[1]Contract Timeline'!$B$8</c:f>
              <c:strCache>
                <c:ptCount val="1"/>
                <c:pt idx="0">
                  <c:v>Base Line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Timeline'!$C$8</c:f>
              <c:numCache>
                <c:formatCode>General</c:formatCode>
                <c:ptCount val="1"/>
                <c:pt idx="0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730-4061-875C-5B171B264049}"/>
            </c:ext>
          </c:extLst>
        </c:ser>
        <c:ser>
          <c:idx val="1"/>
          <c:order val="17"/>
          <c:tx>
            <c:strRef>
              <c:f>'[1]Contract Timeline'!$B$9</c:f>
              <c:strCache>
                <c:ptCount val="1"/>
                <c:pt idx="0">
                  <c:v>EOT No.1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Timeline'!$C$9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730-4061-875C-5B171B264049}"/>
            </c:ext>
          </c:extLst>
        </c:ser>
        <c:ser>
          <c:idx val="2"/>
          <c:order val="18"/>
          <c:tx>
            <c:strRef>
              <c:f>'[1]Contract Timeline'!$B$10</c:f>
              <c:strCache>
                <c:ptCount val="1"/>
                <c:pt idx="0">
                  <c:v>EOT No.2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Timeline'!$C$10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730-4061-875C-5B171B264049}"/>
            </c:ext>
          </c:extLst>
        </c:ser>
        <c:ser>
          <c:idx val="3"/>
          <c:order val="19"/>
          <c:tx>
            <c:strRef>
              <c:f>'[1]Contract Timeline'!$B$11</c:f>
              <c:strCache>
                <c:ptCount val="1"/>
                <c:pt idx="0">
                  <c:v>EOT NO.3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Timeline'!$C$11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730-4061-875C-5B171B264049}"/>
            </c:ext>
          </c:extLst>
        </c:ser>
        <c:ser>
          <c:idx val="4"/>
          <c:order val="20"/>
          <c:tx>
            <c:strRef>
              <c:f>'[1]Contract Timeline'!$B$12</c:f>
              <c:strCache>
                <c:ptCount val="1"/>
                <c:pt idx="0">
                  <c:v>EOT No. 04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730-4061-875C-5B171B264049}"/>
            </c:ext>
          </c:extLst>
        </c:ser>
        <c:ser>
          <c:idx val="5"/>
          <c:order val="21"/>
          <c:tx>
            <c:strRef>
              <c:f>'[1]Contract Timeline'!$B$13</c:f>
              <c:strCache>
                <c:ptCount val="1"/>
                <c:pt idx="0">
                  <c:v>Forecast End date</c:v>
                </c:pt>
              </c:strCache>
            </c:strRef>
          </c:tx>
          <c:invertIfNegative val="0"/>
          <c:cat>
            <c:numRef>
              <c:f>'Contract Timeline'!$M$7:$M$159</c:f>
              <c:numCache>
                <c:formatCode>m/d/yyyy</c:formatCode>
                <c:ptCount val="153"/>
                <c:pt idx="0">
                  <c:v>43643</c:v>
                </c:pt>
                <c:pt idx="1">
                  <c:v>43650</c:v>
                </c:pt>
                <c:pt idx="2">
                  <c:v>43657</c:v>
                </c:pt>
                <c:pt idx="3">
                  <c:v>43664</c:v>
                </c:pt>
                <c:pt idx="4">
                  <c:v>43671</c:v>
                </c:pt>
                <c:pt idx="5">
                  <c:v>43678</c:v>
                </c:pt>
                <c:pt idx="6">
                  <c:v>43685</c:v>
                </c:pt>
                <c:pt idx="7">
                  <c:v>43692</c:v>
                </c:pt>
                <c:pt idx="8">
                  <c:v>43699</c:v>
                </c:pt>
                <c:pt idx="9">
                  <c:v>43706</c:v>
                </c:pt>
                <c:pt idx="10">
                  <c:v>43713</c:v>
                </c:pt>
                <c:pt idx="11">
                  <c:v>43720</c:v>
                </c:pt>
                <c:pt idx="12">
                  <c:v>43727</c:v>
                </c:pt>
                <c:pt idx="13">
                  <c:v>43734</c:v>
                </c:pt>
                <c:pt idx="14">
                  <c:v>43741</c:v>
                </c:pt>
                <c:pt idx="15">
                  <c:v>43748</c:v>
                </c:pt>
                <c:pt idx="16">
                  <c:v>43755</c:v>
                </c:pt>
                <c:pt idx="17">
                  <c:v>43762</c:v>
                </c:pt>
                <c:pt idx="18">
                  <c:v>43769</c:v>
                </c:pt>
                <c:pt idx="19">
                  <c:v>43776</c:v>
                </c:pt>
                <c:pt idx="20">
                  <c:v>43783</c:v>
                </c:pt>
                <c:pt idx="21">
                  <c:v>43790</c:v>
                </c:pt>
                <c:pt idx="22">
                  <c:v>43797</c:v>
                </c:pt>
                <c:pt idx="23">
                  <c:v>43804</c:v>
                </c:pt>
                <c:pt idx="24">
                  <c:v>43811</c:v>
                </c:pt>
                <c:pt idx="25">
                  <c:v>43818</c:v>
                </c:pt>
                <c:pt idx="26">
                  <c:v>43825</c:v>
                </c:pt>
                <c:pt idx="27">
                  <c:v>43832</c:v>
                </c:pt>
                <c:pt idx="28">
                  <c:v>43839</c:v>
                </c:pt>
                <c:pt idx="29">
                  <c:v>43846</c:v>
                </c:pt>
                <c:pt idx="30">
                  <c:v>43853</c:v>
                </c:pt>
                <c:pt idx="31">
                  <c:v>43860</c:v>
                </c:pt>
                <c:pt idx="32">
                  <c:v>43867</c:v>
                </c:pt>
                <c:pt idx="33">
                  <c:v>43874</c:v>
                </c:pt>
                <c:pt idx="34">
                  <c:v>43881</c:v>
                </c:pt>
                <c:pt idx="35">
                  <c:v>43888</c:v>
                </c:pt>
                <c:pt idx="36">
                  <c:v>43895</c:v>
                </c:pt>
                <c:pt idx="37">
                  <c:v>43902</c:v>
                </c:pt>
                <c:pt idx="38">
                  <c:v>43909</c:v>
                </c:pt>
                <c:pt idx="39">
                  <c:v>43916</c:v>
                </c:pt>
                <c:pt idx="40">
                  <c:v>43923</c:v>
                </c:pt>
                <c:pt idx="41">
                  <c:v>43930</c:v>
                </c:pt>
                <c:pt idx="42">
                  <c:v>43937</c:v>
                </c:pt>
                <c:pt idx="43">
                  <c:v>43944</c:v>
                </c:pt>
                <c:pt idx="44">
                  <c:v>43951</c:v>
                </c:pt>
                <c:pt idx="45">
                  <c:v>43958</c:v>
                </c:pt>
                <c:pt idx="46">
                  <c:v>43965</c:v>
                </c:pt>
                <c:pt idx="47">
                  <c:v>43972</c:v>
                </c:pt>
                <c:pt idx="48">
                  <c:v>43979</c:v>
                </c:pt>
                <c:pt idx="49">
                  <c:v>43986</c:v>
                </c:pt>
                <c:pt idx="50">
                  <c:v>43993</c:v>
                </c:pt>
                <c:pt idx="51">
                  <c:v>44000</c:v>
                </c:pt>
                <c:pt idx="52">
                  <c:v>44007</c:v>
                </c:pt>
                <c:pt idx="53">
                  <c:v>44014</c:v>
                </c:pt>
                <c:pt idx="54">
                  <c:v>44021</c:v>
                </c:pt>
                <c:pt idx="55">
                  <c:v>44028</c:v>
                </c:pt>
                <c:pt idx="56">
                  <c:v>44035</c:v>
                </c:pt>
                <c:pt idx="57">
                  <c:v>44042</c:v>
                </c:pt>
                <c:pt idx="58">
                  <c:v>44049</c:v>
                </c:pt>
                <c:pt idx="59">
                  <c:v>44056</c:v>
                </c:pt>
                <c:pt idx="60">
                  <c:v>44063</c:v>
                </c:pt>
                <c:pt idx="61">
                  <c:v>44070</c:v>
                </c:pt>
                <c:pt idx="62">
                  <c:v>44077</c:v>
                </c:pt>
                <c:pt idx="63">
                  <c:v>44084</c:v>
                </c:pt>
                <c:pt idx="64">
                  <c:v>44091</c:v>
                </c:pt>
                <c:pt idx="65">
                  <c:v>44098</c:v>
                </c:pt>
                <c:pt idx="66">
                  <c:v>44105</c:v>
                </c:pt>
                <c:pt idx="67">
                  <c:v>44112</c:v>
                </c:pt>
                <c:pt idx="68">
                  <c:v>44119</c:v>
                </c:pt>
                <c:pt idx="69">
                  <c:v>44126</c:v>
                </c:pt>
                <c:pt idx="70">
                  <c:v>44133</c:v>
                </c:pt>
                <c:pt idx="71">
                  <c:v>44140</c:v>
                </c:pt>
                <c:pt idx="72">
                  <c:v>44147</c:v>
                </c:pt>
                <c:pt idx="73">
                  <c:v>44154</c:v>
                </c:pt>
                <c:pt idx="74">
                  <c:v>44161</c:v>
                </c:pt>
                <c:pt idx="75">
                  <c:v>44168</c:v>
                </c:pt>
                <c:pt idx="76">
                  <c:v>44175</c:v>
                </c:pt>
                <c:pt idx="77">
                  <c:v>44182</c:v>
                </c:pt>
                <c:pt idx="78">
                  <c:v>44189</c:v>
                </c:pt>
                <c:pt idx="79">
                  <c:v>44196</c:v>
                </c:pt>
                <c:pt idx="80">
                  <c:v>44203</c:v>
                </c:pt>
                <c:pt idx="81">
                  <c:v>44210</c:v>
                </c:pt>
                <c:pt idx="82">
                  <c:v>44217</c:v>
                </c:pt>
                <c:pt idx="83">
                  <c:v>44224</c:v>
                </c:pt>
                <c:pt idx="84">
                  <c:v>44231</c:v>
                </c:pt>
                <c:pt idx="85">
                  <c:v>44238</c:v>
                </c:pt>
                <c:pt idx="86">
                  <c:v>44245</c:v>
                </c:pt>
                <c:pt idx="87">
                  <c:v>44252</c:v>
                </c:pt>
                <c:pt idx="88">
                  <c:v>44259</c:v>
                </c:pt>
                <c:pt idx="89">
                  <c:v>44266</c:v>
                </c:pt>
                <c:pt idx="90">
                  <c:v>44273</c:v>
                </c:pt>
                <c:pt idx="91">
                  <c:v>44280</c:v>
                </c:pt>
                <c:pt idx="92">
                  <c:v>44287</c:v>
                </c:pt>
                <c:pt idx="93">
                  <c:v>44294</c:v>
                </c:pt>
                <c:pt idx="94">
                  <c:v>44301</c:v>
                </c:pt>
                <c:pt idx="95">
                  <c:v>44308</c:v>
                </c:pt>
                <c:pt idx="96">
                  <c:v>44315</c:v>
                </c:pt>
                <c:pt idx="97">
                  <c:v>44322</c:v>
                </c:pt>
                <c:pt idx="98">
                  <c:v>44329</c:v>
                </c:pt>
                <c:pt idx="99">
                  <c:v>44336</c:v>
                </c:pt>
                <c:pt idx="100">
                  <c:v>44343</c:v>
                </c:pt>
                <c:pt idx="101">
                  <c:v>44350</c:v>
                </c:pt>
                <c:pt idx="102">
                  <c:v>44357</c:v>
                </c:pt>
                <c:pt idx="103">
                  <c:v>44364</c:v>
                </c:pt>
                <c:pt idx="104">
                  <c:v>44371</c:v>
                </c:pt>
                <c:pt idx="105">
                  <c:v>44378</c:v>
                </c:pt>
                <c:pt idx="106">
                  <c:v>44385</c:v>
                </c:pt>
                <c:pt idx="107">
                  <c:v>44392</c:v>
                </c:pt>
                <c:pt idx="108">
                  <c:v>44399</c:v>
                </c:pt>
                <c:pt idx="109">
                  <c:v>44406</c:v>
                </c:pt>
                <c:pt idx="110">
                  <c:v>44413</c:v>
                </c:pt>
                <c:pt idx="111">
                  <c:v>44420</c:v>
                </c:pt>
                <c:pt idx="112">
                  <c:v>44427</c:v>
                </c:pt>
                <c:pt idx="113">
                  <c:v>44434</c:v>
                </c:pt>
                <c:pt idx="114">
                  <c:v>44441</c:v>
                </c:pt>
                <c:pt idx="115">
                  <c:v>44448</c:v>
                </c:pt>
                <c:pt idx="116">
                  <c:v>44455</c:v>
                </c:pt>
                <c:pt idx="117">
                  <c:v>44462</c:v>
                </c:pt>
                <c:pt idx="118">
                  <c:v>44469</c:v>
                </c:pt>
                <c:pt idx="119">
                  <c:v>44476</c:v>
                </c:pt>
                <c:pt idx="120">
                  <c:v>44483</c:v>
                </c:pt>
                <c:pt idx="121">
                  <c:v>44490</c:v>
                </c:pt>
                <c:pt idx="122">
                  <c:v>44497</c:v>
                </c:pt>
                <c:pt idx="123">
                  <c:v>44504</c:v>
                </c:pt>
                <c:pt idx="124">
                  <c:v>44511</c:v>
                </c:pt>
                <c:pt idx="125">
                  <c:v>44518</c:v>
                </c:pt>
                <c:pt idx="126">
                  <c:v>44525</c:v>
                </c:pt>
                <c:pt idx="127">
                  <c:v>44532</c:v>
                </c:pt>
                <c:pt idx="128">
                  <c:v>44539</c:v>
                </c:pt>
                <c:pt idx="129">
                  <c:v>44546</c:v>
                </c:pt>
                <c:pt idx="130">
                  <c:v>44553</c:v>
                </c:pt>
                <c:pt idx="131">
                  <c:v>44560</c:v>
                </c:pt>
                <c:pt idx="132">
                  <c:v>44567</c:v>
                </c:pt>
                <c:pt idx="133">
                  <c:v>44574</c:v>
                </c:pt>
              </c:numCache>
            </c:numRef>
          </c:cat>
          <c:val>
            <c:numRef>
              <c:f>'[1]Contract Timeline'!$D$13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730-4061-875C-5B171B26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911064"/>
        <c:axId val="598909424"/>
      </c:barChart>
      <c:dateAx>
        <c:axId val="598911064"/>
        <c:scaling>
          <c:orientation val="minMax"/>
        </c:scaling>
        <c:delete val="1"/>
        <c:axPos val="l"/>
        <c:numFmt formatCode="m/d/yyyy" sourceLinked="1"/>
        <c:majorTickMark val="none"/>
        <c:minorTickMark val="none"/>
        <c:tickLblPos val="nextTo"/>
        <c:crossAx val="598909424"/>
        <c:crosses val="autoZero"/>
        <c:auto val="1"/>
        <c:lblOffset val="100"/>
        <c:baseTimeUnit val="days"/>
      </c:dateAx>
      <c:valAx>
        <c:axId val="598909424"/>
        <c:scaling>
          <c:orientation val="minMax"/>
          <c:max val="44700"/>
          <c:min val="43639"/>
        </c:scaling>
        <c:delete val="0"/>
        <c:axPos val="b"/>
        <c:numFmt formatCode="[$-409]mmm\-yy;@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11064"/>
        <c:crosses val="autoZero"/>
        <c:crossBetween val="between"/>
        <c:majorUnit val="30"/>
        <c:minorUnit val="7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 S-Curve'!$D$4</c:f>
              <c:strCache>
                <c:ptCount val="1"/>
                <c:pt idx="0">
                  <c:v>Weekly Plan</c:v>
                </c:pt>
              </c:strCache>
            </c:strRef>
          </c:tx>
          <c:spPr>
            <a:solidFill>
              <a:srgbClr val="3E4D65"/>
            </a:solidFill>
            <a:ln w="25400">
              <a:solidFill>
                <a:srgbClr val="3E4D65"/>
              </a:solidFill>
            </a:ln>
            <a:effectLst/>
          </c:spPr>
          <c:invertIfNegative val="0"/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S-Curve'!$D$6:$D$151</c:f>
              <c:numCache>
                <c:formatCode>0.00%</c:formatCode>
                <c:ptCount val="146"/>
                <c:pt idx="0">
                  <c:v>3.9340655364005807E-3</c:v>
                </c:pt>
                <c:pt idx="1">
                  <c:v>4.8171412822364335E-3</c:v>
                </c:pt>
                <c:pt idx="2">
                  <c:v>4.815880676172786E-3</c:v>
                </c:pt>
                <c:pt idx="3">
                  <c:v>5.2932080959884409E-3</c:v>
                </c:pt>
                <c:pt idx="4">
                  <c:v>5.8108874531847127E-3</c:v>
                </c:pt>
                <c:pt idx="5">
                  <c:v>5.7591444034594168E-3</c:v>
                </c:pt>
                <c:pt idx="6">
                  <c:v>5.2758360663973129E-3</c:v>
                </c:pt>
                <c:pt idx="7">
                  <c:v>1.2792183790845007E-3</c:v>
                </c:pt>
                <c:pt idx="8">
                  <c:v>8.2205987859987305E-3</c:v>
                </c:pt>
                <c:pt idx="9">
                  <c:v>8.9931220141549768E-3</c:v>
                </c:pt>
                <c:pt idx="10">
                  <c:v>1.3276421840558232E-2</c:v>
                </c:pt>
                <c:pt idx="11">
                  <c:v>1.5070478007708074E-2</c:v>
                </c:pt>
                <c:pt idx="12">
                  <c:v>1.2267433248949033E-2</c:v>
                </c:pt>
                <c:pt idx="13">
                  <c:v>6.4687140936980896E-3</c:v>
                </c:pt>
                <c:pt idx="14">
                  <c:v>7.7657427668101743E-3</c:v>
                </c:pt>
                <c:pt idx="15">
                  <c:v>7.7711268717530575E-3</c:v>
                </c:pt>
                <c:pt idx="16">
                  <c:v>7.7840914211586704E-3</c:v>
                </c:pt>
                <c:pt idx="17">
                  <c:v>7.6305877343719889E-3</c:v>
                </c:pt>
                <c:pt idx="18">
                  <c:v>7.4429950018223912E-3</c:v>
                </c:pt>
                <c:pt idx="19">
                  <c:v>7.4429950018223912E-3</c:v>
                </c:pt>
                <c:pt idx="20">
                  <c:v>7.4312097776118432E-3</c:v>
                </c:pt>
                <c:pt idx="21">
                  <c:v>6.6252705795272621E-3</c:v>
                </c:pt>
                <c:pt idx="22">
                  <c:v>6.6295275395857741E-3</c:v>
                </c:pt>
                <c:pt idx="23">
                  <c:v>6.690004017946641E-3</c:v>
                </c:pt>
                <c:pt idx="24">
                  <c:v>6.8019262687819722E-3</c:v>
                </c:pt>
                <c:pt idx="25">
                  <c:v>6.7297869892471874E-3</c:v>
                </c:pt>
                <c:pt idx="26">
                  <c:v>6.5442260275452458E-3</c:v>
                </c:pt>
                <c:pt idx="27">
                  <c:v>3.9452486801031181E-3</c:v>
                </c:pt>
                <c:pt idx="28">
                  <c:v>1.8196965181841013E-3</c:v>
                </c:pt>
                <c:pt idx="29">
                  <c:v>2.2267192479462549E-3</c:v>
                </c:pt>
                <c:pt idx="30">
                  <c:v>3.2066602145796115E-3</c:v>
                </c:pt>
                <c:pt idx="31">
                  <c:v>2.5169192932716282E-3</c:v>
                </c:pt>
                <c:pt idx="32">
                  <c:v>1.7332495479770833E-3</c:v>
                </c:pt>
                <c:pt idx="33">
                  <c:v>3.3516580089893752E-3</c:v>
                </c:pt>
                <c:pt idx="34">
                  <c:v>1.0684799408255207E-2</c:v>
                </c:pt>
                <c:pt idx="35">
                  <c:v>1.4188565782453949E-2</c:v>
                </c:pt>
                <c:pt idx="36">
                  <c:v>7.8551060644778681E-3</c:v>
                </c:pt>
                <c:pt idx="37">
                  <c:v>3.2419549265598189E-3</c:v>
                </c:pt>
                <c:pt idx="38">
                  <c:v>2.4279200034444024E-3</c:v>
                </c:pt>
                <c:pt idx="39">
                  <c:v>2.2244366102202604E-3</c:v>
                </c:pt>
                <c:pt idx="40">
                  <c:v>1.856076731146876E-3</c:v>
                </c:pt>
                <c:pt idx="41">
                  <c:v>6.5294449510735894E-3</c:v>
                </c:pt>
                <c:pt idx="42">
                  <c:v>4.3096596636445884E-4</c:v>
                </c:pt>
                <c:pt idx="43">
                  <c:v>3.8576427049181794E-4</c:v>
                </c:pt>
                <c:pt idx="44">
                  <c:v>3.0942598114741684E-4</c:v>
                </c:pt>
                <c:pt idx="45">
                  <c:v>1.5660815688010411E-2</c:v>
                </c:pt>
                <c:pt idx="46">
                  <c:v>3.5649038867840287E-2</c:v>
                </c:pt>
                <c:pt idx="47">
                  <c:v>3.4645591925573566E-2</c:v>
                </c:pt>
                <c:pt idx="48">
                  <c:v>1.7603510982309088E-2</c:v>
                </c:pt>
                <c:pt idx="49">
                  <c:v>3.0277187768496156E-2</c:v>
                </c:pt>
                <c:pt idx="50">
                  <c:v>2.9741825808513377E-2</c:v>
                </c:pt>
                <c:pt idx="51">
                  <c:v>2.9740597313410156E-2</c:v>
                </c:pt>
                <c:pt idx="52">
                  <c:v>2.9799030731913843E-2</c:v>
                </c:pt>
                <c:pt idx="53">
                  <c:v>2.9287702320609562E-2</c:v>
                </c:pt>
                <c:pt idx="54">
                  <c:v>2.9039419872852513E-2</c:v>
                </c:pt>
                <c:pt idx="55">
                  <c:v>1.5229571008544119E-2</c:v>
                </c:pt>
                <c:pt idx="56">
                  <c:v>1.1986117654119988E-2</c:v>
                </c:pt>
                <c:pt idx="57">
                  <c:v>1.0269052030198227E-2</c:v>
                </c:pt>
                <c:pt idx="58">
                  <c:v>6.376016775217287E-3</c:v>
                </c:pt>
                <c:pt idx="59">
                  <c:v>1.1991218279490349E-2</c:v>
                </c:pt>
                <c:pt idx="60">
                  <c:v>1.3281529239334308E-2</c:v>
                </c:pt>
                <c:pt idx="61">
                  <c:v>1.7327827348898726E-2</c:v>
                </c:pt>
                <c:pt idx="62">
                  <c:v>1.8087141432442978E-2</c:v>
                </c:pt>
                <c:pt idx="63">
                  <c:v>1.6973959045919394E-2</c:v>
                </c:pt>
                <c:pt idx="64">
                  <c:v>1.3533929165165515E-2</c:v>
                </c:pt>
                <c:pt idx="65">
                  <c:v>1.6432057989885864E-2</c:v>
                </c:pt>
                <c:pt idx="66">
                  <c:v>2.9649028895881873E-2</c:v>
                </c:pt>
                <c:pt idx="67">
                  <c:v>1.3381427189824036E-2</c:v>
                </c:pt>
                <c:pt idx="68">
                  <c:v>1.171275428846737E-2</c:v>
                </c:pt>
                <c:pt idx="69">
                  <c:v>1.0195439911220721E-2</c:v>
                </c:pt>
                <c:pt idx="70">
                  <c:v>2.651058063985667E-3</c:v>
                </c:pt>
                <c:pt idx="71">
                  <c:v>3.8285446556997913E-4</c:v>
                </c:pt>
                <c:pt idx="72">
                  <c:v>3.8100356974160365E-4</c:v>
                </c:pt>
                <c:pt idx="73">
                  <c:v>1.2826038276076679E-3</c:v>
                </c:pt>
                <c:pt idx="74">
                  <c:v>1.2932014480161651E-3</c:v>
                </c:pt>
                <c:pt idx="75">
                  <c:v>1.2932014480161651E-3</c:v>
                </c:pt>
                <c:pt idx="76">
                  <c:v>1.2932014480161651E-3</c:v>
                </c:pt>
                <c:pt idx="77">
                  <c:v>1.2932014480161651E-3</c:v>
                </c:pt>
                <c:pt idx="78">
                  <c:v>1.2932014480161651E-3</c:v>
                </c:pt>
                <c:pt idx="79">
                  <c:v>1.1251266603349958E-3</c:v>
                </c:pt>
                <c:pt idx="80">
                  <c:v>3.7643051741638602E-4</c:v>
                </c:pt>
                <c:pt idx="81">
                  <c:v>3.7643051741638602E-4</c:v>
                </c:pt>
                <c:pt idx="82">
                  <c:v>3.7643051741638602E-4</c:v>
                </c:pt>
                <c:pt idx="83">
                  <c:v>3.7643051741638602E-4</c:v>
                </c:pt>
                <c:pt idx="84">
                  <c:v>3.7643051741638602E-4</c:v>
                </c:pt>
                <c:pt idx="85">
                  <c:v>3.7643051741638602E-4</c:v>
                </c:pt>
                <c:pt idx="86">
                  <c:v>3.7643051741638602E-4</c:v>
                </c:pt>
                <c:pt idx="87">
                  <c:v>3.7643051741638602E-4</c:v>
                </c:pt>
                <c:pt idx="88">
                  <c:v>3.7643051741638602E-4</c:v>
                </c:pt>
                <c:pt idx="89">
                  <c:v>3.7643051741638602E-4</c:v>
                </c:pt>
                <c:pt idx="90">
                  <c:v>3.7643051741638602E-4</c:v>
                </c:pt>
                <c:pt idx="91">
                  <c:v>3.7643051741638602E-4</c:v>
                </c:pt>
                <c:pt idx="92">
                  <c:v>3.7643051741638602E-4</c:v>
                </c:pt>
                <c:pt idx="93">
                  <c:v>3.7643051741638602E-4</c:v>
                </c:pt>
                <c:pt idx="94">
                  <c:v>3.7643051741638602E-4</c:v>
                </c:pt>
                <c:pt idx="95">
                  <c:v>3.7643051741638602E-4</c:v>
                </c:pt>
                <c:pt idx="96">
                  <c:v>1.9242686203510173E-3</c:v>
                </c:pt>
                <c:pt idx="97">
                  <c:v>9.1797672225050909E-3</c:v>
                </c:pt>
                <c:pt idx="98">
                  <c:v>1.0306553868974049E-2</c:v>
                </c:pt>
                <c:pt idx="99">
                  <c:v>4.1828248820933514E-3</c:v>
                </c:pt>
                <c:pt idx="100">
                  <c:v>3.7643051741638602E-4</c:v>
                </c:pt>
                <c:pt idx="101">
                  <c:v>3.7643051741638602E-4</c:v>
                </c:pt>
                <c:pt idx="102">
                  <c:v>3.7643051741638602E-4</c:v>
                </c:pt>
                <c:pt idx="103">
                  <c:v>3.7643051741638602E-4</c:v>
                </c:pt>
                <c:pt idx="104">
                  <c:v>3.7643051741638602E-4</c:v>
                </c:pt>
                <c:pt idx="105">
                  <c:v>3.7643051741638602E-4</c:v>
                </c:pt>
                <c:pt idx="106">
                  <c:v>3.7643051741638602E-4</c:v>
                </c:pt>
                <c:pt idx="107">
                  <c:v>3.7643051741638602E-4</c:v>
                </c:pt>
                <c:pt idx="108">
                  <c:v>1.2547683913879533E-4</c:v>
                </c:pt>
                <c:pt idx="109">
                  <c:v>3.7643051741638602E-4</c:v>
                </c:pt>
                <c:pt idx="110">
                  <c:v>3.862818339485164E-3</c:v>
                </c:pt>
                <c:pt idx="111">
                  <c:v>5.3896501043621892E-3</c:v>
                </c:pt>
                <c:pt idx="112">
                  <c:v>5.3896501043621892E-3</c:v>
                </c:pt>
                <c:pt idx="113">
                  <c:v>5.3896501043621892E-3</c:v>
                </c:pt>
                <c:pt idx="114">
                  <c:v>2.8340125188216795E-3</c:v>
                </c:pt>
                <c:pt idx="115">
                  <c:v>3.7643051741638602E-4</c:v>
                </c:pt>
                <c:pt idx="116">
                  <c:v>6.901222389630568E-5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4.7506206681757774E-3</c:v>
                </c:pt>
                <c:pt idx="128">
                  <c:v>1.5001960242428969E-2</c:v>
                </c:pt>
                <c:pt idx="129">
                  <c:v>1.425186225539421E-2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5.5355000935576664E-3</c:v>
                </c:pt>
                <c:pt idx="141">
                  <c:v>7.0716493051630322E-3</c:v>
                </c:pt>
                <c:pt idx="142">
                  <c:v>1.8469032318333259E-2</c:v>
                </c:pt>
                <c:pt idx="143">
                  <c:v>2.0881177812467788E-2</c:v>
                </c:pt>
                <c:pt idx="144">
                  <c:v>1.5666647841198002E-2</c:v>
                </c:pt>
                <c:pt idx="145">
                  <c:v>1.0919672017897595E-2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A-49A6-A5CF-119C6A25465B}"/>
            </c:ext>
          </c:extLst>
        </c:ser>
        <c:ser>
          <c:idx val="1"/>
          <c:order val="1"/>
          <c:tx>
            <c:strRef>
              <c:f>'OverAll S-Curve'!$E$4</c:f>
              <c:strCache>
                <c:ptCount val="1"/>
                <c:pt idx="0">
                  <c:v>Weekly Actual</c:v>
                </c:pt>
              </c:strCache>
            </c:strRef>
          </c:tx>
          <c:spPr>
            <a:solidFill>
              <a:srgbClr val="4472C4">
                <a:lumMod val="20000"/>
                <a:lumOff val="80000"/>
              </a:srgbClr>
            </a:solidFill>
            <a:ln w="25400">
              <a:solidFill>
                <a:srgbClr val="4472C4">
                  <a:lumMod val="20000"/>
                  <a:lumOff val="80000"/>
                </a:srgbClr>
              </a:solidFill>
            </a:ln>
            <a:effectLst/>
          </c:spPr>
          <c:invertIfNegative val="0"/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S-Curve'!$E$5:$E$160</c:f>
              <c:numCache>
                <c:formatCode>0.00%</c:formatCode>
                <c:ptCount val="156"/>
                <c:pt idx="0">
                  <c:v>0</c:v>
                </c:pt>
                <c:pt idx="1">
                  <c:v>6.1574672821300826E-4</c:v>
                </c:pt>
                <c:pt idx="2">
                  <c:v>7.5424732047207422E-4</c:v>
                </c:pt>
                <c:pt idx="3">
                  <c:v>7.5303187045415107E-4</c:v>
                </c:pt>
                <c:pt idx="4">
                  <c:v>1.1385139132902222E-3</c:v>
                </c:pt>
                <c:pt idx="5">
                  <c:v>1.5600914349557754E-3</c:v>
                </c:pt>
                <c:pt idx="6">
                  <c:v>1.7858959581307197E-3</c:v>
                </c:pt>
                <c:pt idx="7">
                  <c:v>1.3006742624306858E-3</c:v>
                </c:pt>
                <c:pt idx="8">
                  <c:v>2.3256011729933077E-4</c:v>
                </c:pt>
                <c:pt idx="9">
                  <c:v>1.8639275984145113E-3</c:v>
                </c:pt>
                <c:pt idx="10">
                  <c:v>2.5140935129864626E-3</c:v>
                </c:pt>
                <c:pt idx="11">
                  <c:v>5.9857596922605989E-3</c:v>
                </c:pt>
                <c:pt idx="12">
                  <c:v>7.6040846044528026E-3</c:v>
                </c:pt>
                <c:pt idx="13">
                  <c:v>8.0375303871911986E-3</c:v>
                </c:pt>
                <c:pt idx="14">
                  <c:v>4.3571241514333819E-3</c:v>
                </c:pt>
                <c:pt idx="15">
                  <c:v>2.9848432002997157E-3</c:v>
                </c:pt>
                <c:pt idx="16">
                  <c:v>2.9898239112709948E-3</c:v>
                </c:pt>
                <c:pt idx="17">
                  <c:v>2.9991345845352259E-3</c:v>
                </c:pt>
                <c:pt idx="18">
                  <c:v>2.999173970634878E-3</c:v>
                </c:pt>
                <c:pt idx="19">
                  <c:v>2.9990696100141443E-3</c:v>
                </c:pt>
                <c:pt idx="20">
                  <c:v>2.9989948516848685E-3</c:v>
                </c:pt>
                <c:pt idx="21">
                  <c:v>3.0006533326071574E-3</c:v>
                </c:pt>
                <c:pt idx="22">
                  <c:v>3.0081652903649887E-3</c:v>
                </c:pt>
                <c:pt idx="23">
                  <c:v>3.0101463860907961E-3</c:v>
                </c:pt>
                <c:pt idx="24">
                  <c:v>2.9529647936686419E-3</c:v>
                </c:pt>
                <c:pt idx="25">
                  <c:v>2.5090668933767353E-3</c:v>
                </c:pt>
                <c:pt idx="26">
                  <c:v>2.5104496716014607E-3</c:v>
                </c:pt>
                <c:pt idx="27">
                  <c:v>2.4007719274144789E-3</c:v>
                </c:pt>
                <c:pt idx="28">
                  <c:v>2.3444756442004256E-3</c:v>
                </c:pt>
                <c:pt idx="29">
                  <c:v>2.3457640964794873E-3</c:v>
                </c:pt>
                <c:pt idx="30">
                  <c:v>2.6968096431421187E-3</c:v>
                </c:pt>
                <c:pt idx="31">
                  <c:v>3.6331180803546169E-3</c:v>
                </c:pt>
                <c:pt idx="32">
                  <c:v>3.4494652132811233E-3</c:v>
                </c:pt>
                <c:pt idx="33">
                  <c:v>2.5369808507543028E-3</c:v>
                </c:pt>
                <c:pt idx="34">
                  <c:v>3.9405699881081575E-3</c:v>
                </c:pt>
                <c:pt idx="35">
                  <c:v>9.501132902272124E-3</c:v>
                </c:pt>
                <c:pt idx="36">
                  <c:v>1.3643693875278372E-2</c:v>
                </c:pt>
                <c:pt idx="37">
                  <c:v>9.5228381553166506E-3</c:v>
                </c:pt>
                <c:pt idx="38">
                  <c:v>4.6504848667190696E-3</c:v>
                </c:pt>
                <c:pt idx="39">
                  <c:v>2.6753206373453628E-3</c:v>
                </c:pt>
                <c:pt idx="40">
                  <c:v>2.6683751369952656E-3</c:v>
                </c:pt>
                <c:pt idx="41">
                  <c:v>2.6675663421845772E-3</c:v>
                </c:pt>
                <c:pt idx="42">
                  <c:v>4.3392967985698781E-3</c:v>
                </c:pt>
                <c:pt idx="43">
                  <c:v>5.6154269983785723E-3</c:v>
                </c:pt>
                <c:pt idx="44">
                  <c:v>4.1112678387986651E-3</c:v>
                </c:pt>
                <c:pt idx="45">
                  <c:v>2.5207871429922882E-3</c:v>
                </c:pt>
                <c:pt idx="46">
                  <c:v>1.0177129073943237E-2</c:v>
                </c:pt>
                <c:pt idx="47">
                  <c:v>1.9779358568015742E-2</c:v>
                </c:pt>
                <c:pt idx="48">
                  <c:v>1.4933026446210541E-2</c:v>
                </c:pt>
                <c:pt idx="49">
                  <c:v>7.4492051646766694E-3</c:v>
                </c:pt>
                <c:pt idx="50">
                  <c:v>1.5962460180214237E-2</c:v>
                </c:pt>
                <c:pt idx="51">
                  <c:v>1.5962320447363877E-2</c:v>
                </c:pt>
                <c:pt idx="52">
                  <c:v>1.5823968870029612E-2</c:v>
                </c:pt>
                <c:pt idx="53">
                  <c:v>1.5184361691433793E-2</c:v>
                </c:pt>
                <c:pt idx="54">
                  <c:v>1.5606060883534575E-2</c:v>
                </c:pt>
                <c:pt idx="55">
                  <c:v>1.4670923994636566E-2</c:v>
                </c:pt>
                <c:pt idx="56">
                  <c:v>1.4479387385093877E-2</c:v>
                </c:pt>
                <c:pt idx="57">
                  <c:v>1.4687168126640811E-2</c:v>
                </c:pt>
                <c:pt idx="58">
                  <c:v>1.2577239716270566E-2</c:v>
                </c:pt>
                <c:pt idx="59">
                  <c:v>7.5689775411177706E-3</c:v>
                </c:pt>
                <c:pt idx="60">
                  <c:v>1.4438194291328543E-2</c:v>
                </c:pt>
                <c:pt idx="61">
                  <c:v>1.5434280793137708E-2</c:v>
                </c:pt>
                <c:pt idx="62">
                  <c:v>1.6539852373372497E-2</c:v>
                </c:pt>
                <c:pt idx="63">
                  <c:v>1.6537293531229499E-2</c:v>
                </c:pt>
                <c:pt idx="64">
                  <c:v>1.6333607940578868E-2</c:v>
                </c:pt>
                <c:pt idx="65">
                  <c:v>1.6825649703190618E-2</c:v>
                </c:pt>
                <c:pt idx="66">
                  <c:v>1.4784091297079341E-2</c:v>
                </c:pt>
                <c:pt idx="67">
                  <c:v>1.9712644786877172E-2</c:v>
                </c:pt>
                <c:pt idx="68">
                  <c:v>1.9718197976061228E-2</c:v>
                </c:pt>
                <c:pt idx="69">
                  <c:v>1.9714792709076029E-2</c:v>
                </c:pt>
                <c:pt idx="70">
                  <c:v>1.9400912337605405E-2</c:v>
                </c:pt>
                <c:pt idx="71">
                  <c:v>1.784592629445866E-2</c:v>
                </c:pt>
                <c:pt idx="72">
                  <c:v>1.7556939944903111E-2</c:v>
                </c:pt>
                <c:pt idx="73">
                  <c:v>1.7547001100979464E-2</c:v>
                </c:pt>
                <c:pt idx="74">
                  <c:v>1.826177125712327E-2</c:v>
                </c:pt>
                <c:pt idx="75">
                  <c:v>1.5636935822658592E-2</c:v>
                </c:pt>
                <c:pt idx="76">
                  <c:v>1.2999852816403402E-2</c:v>
                </c:pt>
                <c:pt idx="77">
                  <c:v>1.2999852816403402E-2</c:v>
                </c:pt>
                <c:pt idx="78">
                  <c:v>1.2999852816403402E-2</c:v>
                </c:pt>
                <c:pt idx="79">
                  <c:v>1.2136796002004829E-2</c:v>
                </c:pt>
                <c:pt idx="80">
                  <c:v>1.1596327650103122E-2</c:v>
                </c:pt>
                <c:pt idx="81">
                  <c:v>9.6606250313113224E-3</c:v>
                </c:pt>
                <c:pt idx="82">
                  <c:v>9.354610590761642E-3</c:v>
                </c:pt>
                <c:pt idx="83">
                  <c:v>9.8519022445034375E-3</c:v>
                </c:pt>
                <c:pt idx="84">
                  <c:v>8.6214787353068208E-3</c:v>
                </c:pt>
                <c:pt idx="85">
                  <c:v>8.1735489025715584E-3</c:v>
                </c:pt>
                <c:pt idx="86">
                  <c:v>3.3266591036993105E-3</c:v>
                </c:pt>
                <c:pt idx="87">
                  <c:v>6.6494066910561117E-3</c:v>
                </c:pt>
                <c:pt idx="88">
                  <c:v>1.3310810588759723E-2</c:v>
                </c:pt>
                <c:pt idx="89">
                  <c:v>9.3856498476899391E-4</c:v>
                </c:pt>
                <c:pt idx="90">
                  <c:v>9.3856498476899391E-4</c:v>
                </c:pt>
                <c:pt idx="91">
                  <c:v>9.3856498476899391E-4</c:v>
                </c:pt>
                <c:pt idx="92">
                  <c:v>9.3856498476899391E-4</c:v>
                </c:pt>
                <c:pt idx="93">
                  <c:v>9.3856498476899391E-4</c:v>
                </c:pt>
                <c:pt idx="94">
                  <c:v>9.3856498476899391E-4</c:v>
                </c:pt>
                <c:pt idx="95">
                  <c:v>9.3856147263271929E-4</c:v>
                </c:pt>
                <c:pt idx="96">
                  <c:v>9.3855971656458192E-4</c:v>
                </c:pt>
                <c:pt idx="97">
                  <c:v>1.1772713405490507E-3</c:v>
                </c:pt>
                <c:pt idx="98">
                  <c:v>4.3922068806813664E-3</c:v>
                </c:pt>
                <c:pt idx="99">
                  <c:v>4.3922068806813664E-3</c:v>
                </c:pt>
                <c:pt idx="100">
                  <c:v>4.3922068806813664E-3</c:v>
                </c:pt>
                <c:pt idx="101">
                  <c:v>4.3922068806813664E-3</c:v>
                </c:pt>
                <c:pt idx="102">
                  <c:v>4.3922068806813664E-3</c:v>
                </c:pt>
                <c:pt idx="103">
                  <c:v>4.1773664943554074E-3</c:v>
                </c:pt>
                <c:pt idx="104">
                  <c:v>1.1764344486481649E-3</c:v>
                </c:pt>
                <c:pt idx="105">
                  <c:v>9.3855971656458192E-4</c:v>
                </c:pt>
                <c:pt idx="106">
                  <c:v>9.3855971656458192E-4</c:v>
                </c:pt>
                <c:pt idx="107">
                  <c:v>9.3855971656458192E-4</c:v>
                </c:pt>
                <c:pt idx="108">
                  <c:v>9.3855971656458192E-4</c:v>
                </c:pt>
                <c:pt idx="109">
                  <c:v>3.1285332247715287E-4</c:v>
                </c:pt>
                <c:pt idx="110">
                  <c:v>9.3855971656458192E-4</c:v>
                </c:pt>
                <c:pt idx="111">
                  <c:v>9.3855018362326472E-4</c:v>
                </c:pt>
                <c:pt idx="112">
                  <c:v>9.38502017182926E-4</c:v>
                </c:pt>
                <c:pt idx="113">
                  <c:v>9.38502017182926E-4</c:v>
                </c:pt>
                <c:pt idx="114">
                  <c:v>9.38502017182926E-4</c:v>
                </c:pt>
                <c:pt idx="115">
                  <c:v>9.38502017182926E-4</c:v>
                </c:pt>
                <c:pt idx="116">
                  <c:v>9.38502017182926E-4</c:v>
                </c:pt>
                <c:pt idx="117">
                  <c:v>9.38502017182926E-4</c:v>
                </c:pt>
                <c:pt idx="118">
                  <c:v>7.82085014319105E-4</c:v>
                </c:pt>
                <c:pt idx="119">
                  <c:v>9.38502017182926E-4</c:v>
                </c:pt>
                <c:pt idx="120">
                  <c:v>9.38502017182926E-4</c:v>
                </c:pt>
                <c:pt idx="121">
                  <c:v>9.38502017182926E-4</c:v>
                </c:pt>
                <c:pt idx="122">
                  <c:v>9.38502017182926E-4</c:v>
                </c:pt>
                <c:pt idx="123">
                  <c:v>9.38502017182926E-4</c:v>
                </c:pt>
                <c:pt idx="124">
                  <c:v>9.38502017182926E-4</c:v>
                </c:pt>
                <c:pt idx="125">
                  <c:v>9.38502017182926E-4</c:v>
                </c:pt>
                <c:pt idx="126">
                  <c:v>9.38502017182926E-4</c:v>
                </c:pt>
                <c:pt idx="127">
                  <c:v>9.38502017182926E-4</c:v>
                </c:pt>
                <c:pt idx="128">
                  <c:v>9.38502017182926E-4</c:v>
                </c:pt>
                <c:pt idx="129">
                  <c:v>9.38502017182926E-4</c:v>
                </c:pt>
                <c:pt idx="130">
                  <c:v>9.38502017182926E-4</c:v>
                </c:pt>
                <c:pt idx="131">
                  <c:v>9.38502017182926E-4</c:v>
                </c:pt>
                <c:pt idx="132">
                  <c:v>9.38502017182926E-4</c:v>
                </c:pt>
                <c:pt idx="133">
                  <c:v>9.38502017182926E-4</c:v>
                </c:pt>
                <c:pt idx="134">
                  <c:v>9.38502017182926E-4</c:v>
                </c:pt>
                <c:pt idx="135">
                  <c:v>9.38502017182926E-4</c:v>
                </c:pt>
                <c:pt idx="136">
                  <c:v>9.38502017182926E-4</c:v>
                </c:pt>
                <c:pt idx="137">
                  <c:v>9.38502017182926E-4</c:v>
                </c:pt>
                <c:pt idx="138">
                  <c:v>9.38502017182926E-4</c:v>
                </c:pt>
                <c:pt idx="139">
                  <c:v>9.38502017182926E-4</c:v>
                </c:pt>
                <c:pt idx="140">
                  <c:v>9.38502017182926E-4</c:v>
                </c:pt>
                <c:pt idx="141">
                  <c:v>9.397061781913948E-4</c:v>
                </c:pt>
                <c:pt idx="142">
                  <c:v>9.38502017182926E-4</c:v>
                </c:pt>
                <c:pt idx="143">
                  <c:v>3.3804848499109888E-3</c:v>
                </c:pt>
                <c:pt idx="144">
                  <c:v>4.6767724541345737E-3</c:v>
                </c:pt>
                <c:pt idx="145">
                  <c:v>4.6767724541345737E-3</c:v>
                </c:pt>
                <c:pt idx="146">
                  <c:v>3.8608740969639111E-3</c:v>
                </c:pt>
                <c:pt idx="147">
                  <c:v>3.8346346759887458E-3</c:v>
                </c:pt>
                <c:pt idx="148">
                  <c:v>3.6678403139006922E-3</c:v>
                </c:pt>
                <c:pt idx="149">
                  <c:v>6.6187633020593486E-3</c:v>
                </c:pt>
                <c:pt idx="150">
                  <c:v>5.12820714800511E-3</c:v>
                </c:pt>
                <c:pt idx="151">
                  <c:v>9.9156944299952088E-3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FA-49A6-A5CF-119C6A25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lineChart>
        <c:grouping val="standard"/>
        <c:varyColors val="0"/>
        <c:ser>
          <c:idx val="2"/>
          <c:order val="2"/>
          <c:tx>
            <c:strRef>
              <c:f>'OverAll S-Curve'!$F$4</c:f>
              <c:strCache>
                <c:ptCount val="1"/>
                <c:pt idx="0">
                  <c:v>Cumulative Plan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S-Curve'!$F$5:$F$160</c:f>
              <c:numCache>
                <c:formatCode>0.00%</c:formatCode>
                <c:ptCount val="156"/>
                <c:pt idx="0">
                  <c:v>0</c:v>
                </c:pt>
                <c:pt idx="1">
                  <c:v>3.9340655364005807E-3</c:v>
                </c:pt>
                <c:pt idx="2">
                  <c:v>8.7512068186370133E-3</c:v>
                </c:pt>
                <c:pt idx="3">
                  <c:v>1.3567087494809799E-2</c:v>
                </c:pt>
                <c:pt idx="4">
                  <c:v>1.8860295590798243E-2</c:v>
                </c:pt>
                <c:pt idx="5">
                  <c:v>2.4671183294849831E-2</c:v>
                </c:pt>
                <c:pt idx="6">
                  <c:v>3.0430327698309247E-2</c:v>
                </c:pt>
                <c:pt idx="7">
                  <c:v>3.5706163764706561E-2</c:v>
                </c:pt>
                <c:pt idx="8">
                  <c:v>3.6985381892924184E-2</c:v>
                </c:pt>
                <c:pt idx="9">
                  <c:v>4.5205980678922918E-2</c:v>
                </c:pt>
                <c:pt idx="10">
                  <c:v>5.4199102693077893E-2</c:v>
                </c:pt>
                <c:pt idx="11">
                  <c:v>6.747552453363613E-2</c:v>
                </c:pt>
                <c:pt idx="12">
                  <c:v>8.2546002290477316E-2</c:v>
                </c:pt>
                <c:pt idx="13">
                  <c:v>9.4813435539426352E-2</c:v>
                </c:pt>
                <c:pt idx="14">
                  <c:v>0.10128214963312444</c:v>
                </c:pt>
                <c:pt idx="15">
                  <c:v>0.10904789239993461</c:v>
                </c:pt>
                <c:pt idx="16">
                  <c:v>0.11681901927168768</c:v>
                </c:pt>
                <c:pt idx="17">
                  <c:v>0.12460311044197947</c:v>
                </c:pt>
                <c:pt idx="18">
                  <c:v>0.13223369842721833</c:v>
                </c:pt>
                <c:pt idx="19">
                  <c:v>0.13967669342904074</c:v>
                </c:pt>
                <c:pt idx="20">
                  <c:v>0.14711968843086309</c:v>
                </c:pt>
                <c:pt idx="21">
                  <c:v>0.15455089820847495</c:v>
                </c:pt>
                <c:pt idx="22">
                  <c:v>0.16117616903886908</c:v>
                </c:pt>
                <c:pt idx="23">
                  <c:v>0.16780569657845487</c:v>
                </c:pt>
                <c:pt idx="24">
                  <c:v>0.17449570059640152</c:v>
                </c:pt>
                <c:pt idx="25">
                  <c:v>0.18129762711605038</c:v>
                </c:pt>
                <c:pt idx="26">
                  <c:v>0.18802741410529755</c:v>
                </c:pt>
                <c:pt idx="27">
                  <c:v>0.19457164013284278</c:v>
                </c:pt>
                <c:pt idx="28">
                  <c:v>0.19851688881294591</c:v>
                </c:pt>
                <c:pt idx="29">
                  <c:v>0.20033658533113</c:v>
                </c:pt>
                <c:pt idx="30">
                  <c:v>0.20256330457907626</c:v>
                </c:pt>
                <c:pt idx="31">
                  <c:v>0.20576996479365586</c:v>
                </c:pt>
                <c:pt idx="32">
                  <c:v>0.20828688408692753</c:v>
                </c:pt>
                <c:pt idx="33">
                  <c:v>0.21002013388577148</c:v>
                </c:pt>
                <c:pt idx="34">
                  <c:v>0.21337179164389397</c:v>
                </c:pt>
                <c:pt idx="35">
                  <c:v>0.22405659105214917</c:v>
                </c:pt>
                <c:pt idx="36">
                  <c:v>0.23824515683460312</c:v>
                </c:pt>
                <c:pt idx="37">
                  <c:v>0.24610026289908099</c:v>
                </c:pt>
                <c:pt idx="38">
                  <c:v>0.24934221782564081</c:v>
                </c:pt>
                <c:pt idx="39">
                  <c:v>0.25177013782908519</c:v>
                </c:pt>
                <c:pt idx="40">
                  <c:v>0.25399457443930545</c:v>
                </c:pt>
                <c:pt idx="41">
                  <c:v>0.25585065091958542</c:v>
                </c:pt>
                <c:pt idx="42">
                  <c:v>0.26238009587065908</c:v>
                </c:pt>
                <c:pt idx="43">
                  <c:v>0.26281106183702352</c:v>
                </c:pt>
                <c:pt idx="44">
                  <c:v>0.26319682610751532</c:v>
                </c:pt>
                <c:pt idx="45">
                  <c:v>0.26350625233952962</c:v>
                </c:pt>
                <c:pt idx="46">
                  <c:v>0.27916706802754004</c:v>
                </c:pt>
                <c:pt idx="47">
                  <c:v>0.31481610689538031</c:v>
                </c:pt>
                <c:pt idx="48">
                  <c:v>0.3494616988209539</c:v>
                </c:pt>
                <c:pt idx="49">
                  <c:v>0.36706520955239608</c:v>
                </c:pt>
                <c:pt idx="50">
                  <c:v>0.39734239757175915</c:v>
                </c:pt>
                <c:pt idx="51">
                  <c:v>0.42708422338027252</c:v>
                </c:pt>
                <c:pt idx="52">
                  <c:v>0.45682482069368269</c:v>
                </c:pt>
                <c:pt idx="53">
                  <c:v>0.48662385167646333</c:v>
                </c:pt>
                <c:pt idx="54">
                  <c:v>0.51591155374620612</c:v>
                </c:pt>
                <c:pt idx="55">
                  <c:v>0.54495097361905864</c:v>
                </c:pt>
                <c:pt idx="56">
                  <c:v>0.56018054462760269</c:v>
                </c:pt>
                <c:pt idx="57">
                  <c:v>0.57216666228172264</c:v>
                </c:pt>
                <c:pt idx="58">
                  <c:v>0.58243571431192087</c:v>
                </c:pt>
                <c:pt idx="59">
                  <c:v>0.58881173108713813</c:v>
                </c:pt>
                <c:pt idx="60">
                  <c:v>0.60080294936662848</c:v>
                </c:pt>
                <c:pt idx="61">
                  <c:v>0.61408447835509594</c:v>
                </c:pt>
                <c:pt idx="62">
                  <c:v>0.63141230570399465</c:v>
                </c:pt>
                <c:pt idx="63">
                  <c:v>0.6494994471364377</c:v>
                </c:pt>
                <c:pt idx="64">
                  <c:v>0.66647340643322395</c:v>
                </c:pt>
                <c:pt idx="65">
                  <c:v>0.68000733559838944</c:v>
                </c:pt>
                <c:pt idx="66">
                  <c:v>0.69643939358827534</c:v>
                </c:pt>
                <c:pt idx="67">
                  <c:v>0.72608842248415728</c:v>
                </c:pt>
                <c:pt idx="68">
                  <c:v>0.73946984967398122</c:v>
                </c:pt>
                <c:pt idx="69">
                  <c:v>0.75118260396244863</c:v>
                </c:pt>
                <c:pt idx="70">
                  <c:v>0.76137804387366936</c:v>
                </c:pt>
                <c:pt idx="71">
                  <c:v>0.76402910193765494</c:v>
                </c:pt>
                <c:pt idx="72">
                  <c:v>0.76441195665409178</c:v>
                </c:pt>
                <c:pt idx="73">
                  <c:v>0.76479296022383347</c:v>
                </c:pt>
                <c:pt idx="74">
                  <c:v>0.76607556405144117</c:v>
                </c:pt>
                <c:pt idx="75">
                  <c:v>0.76736876524859043</c:v>
                </c:pt>
                <c:pt idx="76">
                  <c:v>0.76866196669660658</c:v>
                </c:pt>
                <c:pt idx="77">
                  <c:v>0.76995516789375584</c:v>
                </c:pt>
                <c:pt idx="78">
                  <c:v>0.77124836934177199</c:v>
                </c:pt>
                <c:pt idx="79">
                  <c:v>0.77254157078978825</c:v>
                </c:pt>
                <c:pt idx="80">
                  <c:v>0.77366669745012318</c:v>
                </c:pt>
                <c:pt idx="81">
                  <c:v>0.7740431279675396</c:v>
                </c:pt>
                <c:pt idx="82">
                  <c:v>0.77441955823408903</c:v>
                </c:pt>
                <c:pt idx="83">
                  <c:v>0.77479598875150546</c:v>
                </c:pt>
                <c:pt idx="84">
                  <c:v>0.77517241926892189</c:v>
                </c:pt>
                <c:pt idx="85">
                  <c:v>0.7755488497863382</c:v>
                </c:pt>
                <c:pt idx="86">
                  <c:v>0.77592528030375463</c:v>
                </c:pt>
                <c:pt idx="87">
                  <c:v>0.77630171057030417</c:v>
                </c:pt>
                <c:pt idx="88">
                  <c:v>0.77667814108772049</c:v>
                </c:pt>
                <c:pt idx="89">
                  <c:v>0.77705457160513691</c:v>
                </c:pt>
                <c:pt idx="90">
                  <c:v>0.77743100212255334</c:v>
                </c:pt>
                <c:pt idx="91">
                  <c:v>0.77780743263996965</c:v>
                </c:pt>
                <c:pt idx="92">
                  <c:v>0.77818386315738608</c:v>
                </c:pt>
                <c:pt idx="93">
                  <c:v>0.77856029342393562</c:v>
                </c:pt>
                <c:pt idx="94">
                  <c:v>0.77893672394135205</c:v>
                </c:pt>
                <c:pt idx="95">
                  <c:v>0.77931315445876836</c:v>
                </c:pt>
                <c:pt idx="96">
                  <c:v>0.77968958497618479</c:v>
                </c:pt>
                <c:pt idx="97">
                  <c:v>0.78161385359653579</c:v>
                </c:pt>
                <c:pt idx="98">
                  <c:v>0.79079362081904092</c:v>
                </c:pt>
                <c:pt idx="99">
                  <c:v>0.80110017468801498</c:v>
                </c:pt>
                <c:pt idx="100">
                  <c:v>0.80528299957010829</c:v>
                </c:pt>
                <c:pt idx="101">
                  <c:v>0.80565943008752461</c:v>
                </c:pt>
                <c:pt idx="102">
                  <c:v>0.80603586060494103</c:v>
                </c:pt>
                <c:pt idx="103">
                  <c:v>0.80641229112235735</c:v>
                </c:pt>
                <c:pt idx="104">
                  <c:v>0.80678872163977378</c:v>
                </c:pt>
                <c:pt idx="105">
                  <c:v>0.80716515190632332</c:v>
                </c:pt>
                <c:pt idx="106">
                  <c:v>0.80754158242373975</c:v>
                </c:pt>
                <c:pt idx="107">
                  <c:v>0.80791801294115606</c:v>
                </c:pt>
                <c:pt idx="108">
                  <c:v>0.80829444345857249</c:v>
                </c:pt>
                <c:pt idx="109">
                  <c:v>0.80841992029771126</c:v>
                </c:pt>
                <c:pt idx="110">
                  <c:v>0.80879635081512768</c:v>
                </c:pt>
                <c:pt idx="111">
                  <c:v>0.81265916915461278</c:v>
                </c:pt>
                <c:pt idx="112">
                  <c:v>0.81804881900810811</c:v>
                </c:pt>
                <c:pt idx="113">
                  <c:v>0.82343846911247032</c:v>
                </c:pt>
                <c:pt idx="114">
                  <c:v>0.82882811896596564</c:v>
                </c:pt>
                <c:pt idx="115">
                  <c:v>0.83166213148478729</c:v>
                </c:pt>
                <c:pt idx="116">
                  <c:v>0.83203856200220372</c:v>
                </c:pt>
                <c:pt idx="117">
                  <c:v>0.83210757422609993</c:v>
                </c:pt>
                <c:pt idx="118">
                  <c:v>0.83210757422609993</c:v>
                </c:pt>
                <c:pt idx="119">
                  <c:v>0.83210757422609993</c:v>
                </c:pt>
                <c:pt idx="120">
                  <c:v>0.83210757422609993</c:v>
                </c:pt>
                <c:pt idx="121">
                  <c:v>0.83210757422609993</c:v>
                </c:pt>
                <c:pt idx="122">
                  <c:v>0.83210757422609993</c:v>
                </c:pt>
                <c:pt idx="123">
                  <c:v>0.83210757422609993</c:v>
                </c:pt>
                <c:pt idx="124">
                  <c:v>0.83210757422609993</c:v>
                </c:pt>
                <c:pt idx="125">
                  <c:v>0.83210757422609993</c:v>
                </c:pt>
                <c:pt idx="126">
                  <c:v>0.83210757422609993</c:v>
                </c:pt>
                <c:pt idx="127">
                  <c:v>0.83210757422609993</c:v>
                </c:pt>
                <c:pt idx="128">
                  <c:v>0.83685819489427582</c:v>
                </c:pt>
                <c:pt idx="129">
                  <c:v>0.85186015538757154</c:v>
                </c:pt>
                <c:pt idx="130">
                  <c:v>0.86611201764296575</c:v>
                </c:pt>
                <c:pt idx="131">
                  <c:v>0.86611201764296575</c:v>
                </c:pt>
                <c:pt idx="132">
                  <c:v>0.86611201764296575</c:v>
                </c:pt>
                <c:pt idx="133">
                  <c:v>0.86611201764296575</c:v>
                </c:pt>
                <c:pt idx="134">
                  <c:v>0.86611201764296575</c:v>
                </c:pt>
                <c:pt idx="135">
                  <c:v>0.86611201764296575</c:v>
                </c:pt>
                <c:pt idx="136">
                  <c:v>0.86611201764296575</c:v>
                </c:pt>
                <c:pt idx="137">
                  <c:v>0.86611201764296575</c:v>
                </c:pt>
                <c:pt idx="138">
                  <c:v>0.86611201764296575</c:v>
                </c:pt>
                <c:pt idx="139">
                  <c:v>0.86611201764296575</c:v>
                </c:pt>
                <c:pt idx="140">
                  <c:v>0.86611201764296575</c:v>
                </c:pt>
                <c:pt idx="141">
                  <c:v>0.87164751773652349</c:v>
                </c:pt>
                <c:pt idx="142">
                  <c:v>0.87871916704168662</c:v>
                </c:pt>
                <c:pt idx="143">
                  <c:v>0.89718819910915293</c:v>
                </c:pt>
                <c:pt idx="144">
                  <c:v>0.9180693771724876</c:v>
                </c:pt>
                <c:pt idx="145">
                  <c:v>0.93373602501368569</c:v>
                </c:pt>
                <c:pt idx="146">
                  <c:v>0.94465569703158314</c:v>
                </c:pt>
                <c:pt idx="147">
                  <c:v>0.9537183520692738</c:v>
                </c:pt>
                <c:pt idx="148">
                  <c:v>0.96152957825546115</c:v>
                </c:pt>
                <c:pt idx="149">
                  <c:v>0.96997459151267806</c:v>
                </c:pt>
                <c:pt idx="150">
                  <c:v>0.9744077925774951</c:v>
                </c:pt>
                <c:pt idx="151">
                  <c:v>0.9863207998463942</c:v>
                </c:pt>
                <c:pt idx="152">
                  <c:v>0.99717895027451575</c:v>
                </c:pt>
                <c:pt idx="153">
                  <c:v>0.99914688704151211</c:v>
                </c:pt>
                <c:pt idx="15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FA-49A6-A5CF-119C6A25465B}"/>
            </c:ext>
          </c:extLst>
        </c:ser>
        <c:ser>
          <c:idx val="3"/>
          <c:order val="3"/>
          <c:tx>
            <c:strRef>
              <c:f>'OverAll S-Curve'!$G$4</c:f>
              <c:strCache>
                <c:ptCount val="1"/>
                <c:pt idx="0">
                  <c:v>Cumulative Actual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strRef>
              <c:f>'OverAll S-Curve'!$C$5:$C$160</c:f>
              <c:strCache>
                <c:ptCount val="154"/>
                <c:pt idx="0">
                  <c:v>23 Haziran 2019 Pazar</c:v>
                </c:pt>
                <c:pt idx="1">
                  <c:v>27 Haziran 2019 Perşembe</c:v>
                </c:pt>
                <c:pt idx="2">
                  <c:v>4 Temmuz 2019 Perşembe</c:v>
                </c:pt>
                <c:pt idx="3">
                  <c:v>11 Temmuz 2019 Perşembe</c:v>
                </c:pt>
                <c:pt idx="4">
                  <c:v>18 Temmuz 2019 Perşembe</c:v>
                </c:pt>
                <c:pt idx="5">
                  <c:v>25 Temmuz 2019 Perşembe</c:v>
                </c:pt>
                <c:pt idx="6">
                  <c:v>1 Ağustos 2019 Perşembe</c:v>
                </c:pt>
                <c:pt idx="7">
                  <c:v>8 Ağustos 2019 Perşembe</c:v>
                </c:pt>
                <c:pt idx="8">
                  <c:v>15 Ağustos 2019 Perşembe</c:v>
                </c:pt>
                <c:pt idx="9">
                  <c:v>22 Ağustos 2019 Perşembe</c:v>
                </c:pt>
                <c:pt idx="10">
                  <c:v>29 Ağustos 2019 Perşembe</c:v>
                </c:pt>
                <c:pt idx="11">
                  <c:v>5 Eylül 2019 Perşembe</c:v>
                </c:pt>
                <c:pt idx="12">
                  <c:v>12 Eylül 2019 Perşembe</c:v>
                </c:pt>
                <c:pt idx="13">
                  <c:v>19 Eylül 2019 Perşembe</c:v>
                </c:pt>
                <c:pt idx="14">
                  <c:v>26 Eylül 2019 Perşembe</c:v>
                </c:pt>
                <c:pt idx="15">
                  <c:v>3 Ekim 2019 Perşembe</c:v>
                </c:pt>
                <c:pt idx="16">
                  <c:v>10 Ekim 2019 Perşembe</c:v>
                </c:pt>
                <c:pt idx="17">
                  <c:v>17 Ekim 2019 Perşembe</c:v>
                </c:pt>
                <c:pt idx="18">
                  <c:v>24 Ekim 2019 Perşembe</c:v>
                </c:pt>
                <c:pt idx="19">
                  <c:v>31 Ekim 2019 Perşembe</c:v>
                </c:pt>
                <c:pt idx="20">
                  <c:v>7 Kasım 2019 Perşembe</c:v>
                </c:pt>
                <c:pt idx="21">
                  <c:v>14 Kasım 2019 Perşembe</c:v>
                </c:pt>
                <c:pt idx="22">
                  <c:v>21 Kasım 2019 Perşembe</c:v>
                </c:pt>
                <c:pt idx="23">
                  <c:v>28 Kasım 2019 Perşembe</c:v>
                </c:pt>
                <c:pt idx="24">
                  <c:v>5 Aralık 2019 Perşembe</c:v>
                </c:pt>
                <c:pt idx="25">
                  <c:v>12 Aralık 2019 Perşembe</c:v>
                </c:pt>
                <c:pt idx="26">
                  <c:v>19 Aralık 2019 Perşembe</c:v>
                </c:pt>
                <c:pt idx="27">
                  <c:v>26 Aralık 2019 Perşembe</c:v>
                </c:pt>
                <c:pt idx="28">
                  <c:v>2 Ocak 2020 Perşembe</c:v>
                </c:pt>
                <c:pt idx="29">
                  <c:v>9 Ocak 2020 Perşembe</c:v>
                </c:pt>
                <c:pt idx="30">
                  <c:v>16 Ocak 2020 Perşembe</c:v>
                </c:pt>
                <c:pt idx="31">
                  <c:v>23 Ocak 2020 Perşembe</c:v>
                </c:pt>
                <c:pt idx="32">
                  <c:v>30 Ocak 2020 Perşembe</c:v>
                </c:pt>
                <c:pt idx="33">
                  <c:v>6 Şubat 2020 Perşembe</c:v>
                </c:pt>
                <c:pt idx="34">
                  <c:v>13 Şubat 2020 Perşembe</c:v>
                </c:pt>
                <c:pt idx="35">
                  <c:v>20 Şubat 2020 Perşembe</c:v>
                </c:pt>
                <c:pt idx="36">
                  <c:v>27 Şubat 2020 Perşembe</c:v>
                </c:pt>
                <c:pt idx="37">
                  <c:v>5 Mart 2020 Perşembe</c:v>
                </c:pt>
                <c:pt idx="38">
                  <c:v>12 Mart 2020 Perşembe</c:v>
                </c:pt>
                <c:pt idx="39">
                  <c:v>19 Mart 2020 Perşembe</c:v>
                </c:pt>
                <c:pt idx="40">
                  <c:v>26 Mart 2020 Perşembe</c:v>
                </c:pt>
                <c:pt idx="41">
                  <c:v>2 Nisan 2020 Perşembe</c:v>
                </c:pt>
                <c:pt idx="42">
                  <c:v>9 Nisan 2020 Perşembe</c:v>
                </c:pt>
                <c:pt idx="43">
                  <c:v>16 Nisan 2020 Perşembe</c:v>
                </c:pt>
                <c:pt idx="44">
                  <c:v>23 Nisan 2020 Perşembe</c:v>
                </c:pt>
                <c:pt idx="45">
                  <c:v>30 Nisan 2020 Perşembe</c:v>
                </c:pt>
                <c:pt idx="46">
                  <c:v>7 Mayıs 2020 Perşembe</c:v>
                </c:pt>
                <c:pt idx="47">
                  <c:v>14 Mayıs 2020 Perşembe</c:v>
                </c:pt>
                <c:pt idx="48">
                  <c:v>21 Mayıs 2020 Perşembe</c:v>
                </c:pt>
                <c:pt idx="49">
                  <c:v>28 Mayıs 2020 Perşembe</c:v>
                </c:pt>
                <c:pt idx="50">
                  <c:v>4 Haziran 2020 Perşembe</c:v>
                </c:pt>
                <c:pt idx="51">
                  <c:v>11 Haziran 2020 Perşembe</c:v>
                </c:pt>
                <c:pt idx="52">
                  <c:v>18 Haziran 2020 Perşembe</c:v>
                </c:pt>
                <c:pt idx="53">
                  <c:v>25 Haziran 2020 Perşembe</c:v>
                </c:pt>
                <c:pt idx="54">
                  <c:v>2 Temmuz 2020 Perşembe</c:v>
                </c:pt>
                <c:pt idx="55">
                  <c:v>9 Temmuz 2020 Perşembe</c:v>
                </c:pt>
                <c:pt idx="56">
                  <c:v>16 Temmuz 2020 Perşembe</c:v>
                </c:pt>
                <c:pt idx="57">
                  <c:v>23 Temmuz 2020 Perşembe</c:v>
                </c:pt>
                <c:pt idx="58">
                  <c:v>30 Temmuz 2020 Perşembe</c:v>
                </c:pt>
                <c:pt idx="59">
                  <c:v>6 Ağustos 2020 Perşembe</c:v>
                </c:pt>
                <c:pt idx="60">
                  <c:v>13 Ağustos 2020 Perşembe</c:v>
                </c:pt>
                <c:pt idx="61">
                  <c:v>20 Ağustos 2020 Perşembe</c:v>
                </c:pt>
                <c:pt idx="62">
                  <c:v>27 Ağustos 2020 Perşembe</c:v>
                </c:pt>
                <c:pt idx="63">
                  <c:v>3 Eylül 2020 Perşembe</c:v>
                </c:pt>
                <c:pt idx="64">
                  <c:v>10 Eylül 2020 Perşembe</c:v>
                </c:pt>
                <c:pt idx="65">
                  <c:v>17 Eylül 2020 Perşembe</c:v>
                </c:pt>
                <c:pt idx="66">
                  <c:v>24 Eylül 2020 Perşembe</c:v>
                </c:pt>
                <c:pt idx="67">
                  <c:v>1 Ekim 2020 Perşembe</c:v>
                </c:pt>
                <c:pt idx="68">
                  <c:v>8 Ekim 2020 Perşembe</c:v>
                </c:pt>
                <c:pt idx="69">
                  <c:v>15 Ekim 2020 Perşembe</c:v>
                </c:pt>
                <c:pt idx="70">
                  <c:v>22 Ekim 2020 Perşembe</c:v>
                </c:pt>
                <c:pt idx="71">
                  <c:v>29 Ekim 2020 Perşembe</c:v>
                </c:pt>
                <c:pt idx="72">
                  <c:v>5 Kasım 2020 Perşembe</c:v>
                </c:pt>
                <c:pt idx="73">
                  <c:v>12 Kasım 2020 Perşembe</c:v>
                </c:pt>
                <c:pt idx="74">
                  <c:v>19 Kasım 2020 Perşembe</c:v>
                </c:pt>
                <c:pt idx="75">
                  <c:v>26 Kasım 2020 Perşembe</c:v>
                </c:pt>
                <c:pt idx="76">
                  <c:v>3 Aralık 2020 Perşembe</c:v>
                </c:pt>
                <c:pt idx="77">
                  <c:v>10 Aralık 2020 Perşembe</c:v>
                </c:pt>
                <c:pt idx="78">
                  <c:v>17 Aralık 2020 Perşembe</c:v>
                </c:pt>
                <c:pt idx="79">
                  <c:v>24 Aralık 2020 Perşembe</c:v>
                </c:pt>
                <c:pt idx="80">
                  <c:v>31 Aralık 2020 Perşembe</c:v>
                </c:pt>
                <c:pt idx="81">
                  <c:v>7 Ocak 2021 Perşembe</c:v>
                </c:pt>
                <c:pt idx="82">
                  <c:v>14 Ocak 2021 Perşembe</c:v>
                </c:pt>
                <c:pt idx="83">
                  <c:v>21 Ocak 2021 Perşembe</c:v>
                </c:pt>
                <c:pt idx="84">
                  <c:v>28 Ocak 2021 Perşembe</c:v>
                </c:pt>
                <c:pt idx="85">
                  <c:v>4 Şubat 2021 Perşembe</c:v>
                </c:pt>
                <c:pt idx="86">
                  <c:v>11 Şubat 2021 Perşembe</c:v>
                </c:pt>
                <c:pt idx="87">
                  <c:v>18 Şubat 2021 Perşembe</c:v>
                </c:pt>
                <c:pt idx="88">
                  <c:v>25 Şubat 2021 Perşembe</c:v>
                </c:pt>
                <c:pt idx="89">
                  <c:v>4 Mart 2021 Perşembe</c:v>
                </c:pt>
                <c:pt idx="90">
                  <c:v>11 Mart 2021 Perşembe</c:v>
                </c:pt>
                <c:pt idx="91">
                  <c:v>18 Mart 2021 Perşembe</c:v>
                </c:pt>
                <c:pt idx="92">
                  <c:v>25 Mart 2021 Perşembe</c:v>
                </c:pt>
                <c:pt idx="93">
                  <c:v>1 Nisan 2021 Perşembe</c:v>
                </c:pt>
                <c:pt idx="94">
                  <c:v>8 Nisan 2021 Perşembe</c:v>
                </c:pt>
                <c:pt idx="95">
                  <c:v>15 Nisan 2021 Perşembe</c:v>
                </c:pt>
                <c:pt idx="96">
                  <c:v>22 Nisan 2021 Perşembe</c:v>
                </c:pt>
                <c:pt idx="97">
                  <c:v>29 Nisan 2021 Perşembe</c:v>
                </c:pt>
                <c:pt idx="98">
                  <c:v>6 Mayıs 2021 Perşembe</c:v>
                </c:pt>
                <c:pt idx="99">
                  <c:v>13 Mayıs 2021 Perşembe</c:v>
                </c:pt>
                <c:pt idx="100">
                  <c:v>20 Mayıs 2021 Perşembe</c:v>
                </c:pt>
                <c:pt idx="101">
                  <c:v>27 Mayıs 2021 Perşembe</c:v>
                </c:pt>
                <c:pt idx="102">
                  <c:v>3 Haziran 2021 Perşembe</c:v>
                </c:pt>
                <c:pt idx="103">
                  <c:v>10 Haziran 2021 Perşembe</c:v>
                </c:pt>
                <c:pt idx="104">
                  <c:v>17 Haziran 2021 Perşembe</c:v>
                </c:pt>
                <c:pt idx="105">
                  <c:v>24 Haziran 2021 Perşembe</c:v>
                </c:pt>
                <c:pt idx="106">
                  <c:v>1 Temmuz 2021 Perşembe</c:v>
                </c:pt>
                <c:pt idx="107">
                  <c:v>8 Temmuz 2021 Perşembe</c:v>
                </c:pt>
                <c:pt idx="108">
                  <c:v>15 Temmuz 2021 Perşembe</c:v>
                </c:pt>
                <c:pt idx="109">
                  <c:v>22 Temmuz 2021 Perşembe</c:v>
                </c:pt>
                <c:pt idx="110">
                  <c:v>29 Temmuz 2021 Perşembe</c:v>
                </c:pt>
                <c:pt idx="111">
                  <c:v>5 Ağustos 2021 Perşembe</c:v>
                </c:pt>
                <c:pt idx="112">
                  <c:v>12 Ağustos 2021 Perşembe</c:v>
                </c:pt>
                <c:pt idx="113">
                  <c:v>19 Ağustos 2021 Perşembe</c:v>
                </c:pt>
                <c:pt idx="114">
                  <c:v>26 Ağustos 2021 Perşembe</c:v>
                </c:pt>
                <c:pt idx="115">
                  <c:v>2 Eylül 2021 Perşembe</c:v>
                </c:pt>
                <c:pt idx="116">
                  <c:v>9 Eylül 2021 Perşembe</c:v>
                </c:pt>
                <c:pt idx="117">
                  <c:v>16 Eylül 2021 Perşembe</c:v>
                </c:pt>
                <c:pt idx="118">
                  <c:v>23 Eylül 2021 Perşembe</c:v>
                </c:pt>
                <c:pt idx="119">
                  <c:v>30 Eylül 2021 Perşembe</c:v>
                </c:pt>
                <c:pt idx="120">
                  <c:v>7 Ekim 2021 Perşembe</c:v>
                </c:pt>
                <c:pt idx="121">
                  <c:v>14 Ekim 2021 Perşembe</c:v>
                </c:pt>
                <c:pt idx="122">
                  <c:v>21 Ekim 2021 Perşembe</c:v>
                </c:pt>
                <c:pt idx="123">
                  <c:v>28 Ekim 2021 Perşembe</c:v>
                </c:pt>
                <c:pt idx="124">
                  <c:v>4 Kasım 2021 Perşembe</c:v>
                </c:pt>
                <c:pt idx="125">
                  <c:v>11 Kasım 2021 Perşembe</c:v>
                </c:pt>
                <c:pt idx="126">
                  <c:v>18 Kasım 2021 Perşembe</c:v>
                </c:pt>
                <c:pt idx="127">
                  <c:v>25 Kasım 2021 Perşembe</c:v>
                </c:pt>
                <c:pt idx="128">
                  <c:v>2 Aralık 2021 Perşembe</c:v>
                </c:pt>
                <c:pt idx="129">
                  <c:v>9 Aralık 2021 Perşembe</c:v>
                </c:pt>
                <c:pt idx="130">
                  <c:v>16 Aralık 2021 Perşembe</c:v>
                </c:pt>
                <c:pt idx="131">
                  <c:v>23 Aralık 2021 Perşembe</c:v>
                </c:pt>
                <c:pt idx="132">
                  <c:v>30 Aralık 2021 Perşembe</c:v>
                </c:pt>
                <c:pt idx="133">
                  <c:v>6 Ocak 2022 Perşembe</c:v>
                </c:pt>
                <c:pt idx="134">
                  <c:v>13 Ocak 2022 Perşembe</c:v>
                </c:pt>
                <c:pt idx="135">
                  <c:v>20 Ocak 2022 Perşembe</c:v>
                </c:pt>
                <c:pt idx="136">
                  <c:v>27 Ocak 2022 Perşembe</c:v>
                </c:pt>
                <c:pt idx="137">
                  <c:v>3 Şubat 2022 Perşembe</c:v>
                </c:pt>
                <c:pt idx="138">
                  <c:v>10 Şubat 2022 Perşembe</c:v>
                </c:pt>
                <c:pt idx="139">
                  <c:v>17 Şubat 2022 Perşembe</c:v>
                </c:pt>
                <c:pt idx="140">
                  <c:v>24 Şubat 2022 Perşembe</c:v>
                </c:pt>
                <c:pt idx="141">
                  <c:v>3 Mart 2022 Perşembe</c:v>
                </c:pt>
                <c:pt idx="142">
                  <c:v>10 Mart 2022 Perşembe</c:v>
                </c:pt>
                <c:pt idx="143">
                  <c:v>17 Mart 2022 Perşembe</c:v>
                </c:pt>
                <c:pt idx="144">
                  <c:v>24 Mart 2022 Perşembe</c:v>
                </c:pt>
                <c:pt idx="145">
                  <c:v>31 Mart 2022 Perşembe</c:v>
                </c:pt>
                <c:pt idx="146">
                  <c:v>7 Nisan 2022 Perşembe</c:v>
                </c:pt>
                <c:pt idx="147">
                  <c:v>14 Nisan 2022 Perşembe</c:v>
                </c:pt>
                <c:pt idx="148">
                  <c:v>21 Nisan 2022 Perşembe</c:v>
                </c:pt>
                <c:pt idx="149">
                  <c:v>28 Nisan 2022 Perşembe</c:v>
                </c:pt>
                <c:pt idx="150">
                  <c:v>5 Mayıs 2022 Perşembe</c:v>
                </c:pt>
                <c:pt idx="151">
                  <c:v>12 Mayıs 2022 Perşembe</c:v>
                </c:pt>
                <c:pt idx="152">
                  <c:v>19 Mayıs 2022 Perşembe</c:v>
                </c:pt>
                <c:pt idx="153">
                  <c:v>26 Mayıs 2022 Perşembe</c:v>
                </c:pt>
              </c:strCache>
            </c:strRef>
          </c:cat>
          <c:val>
            <c:numRef>
              <c:f>'OverAll S-Curve'!$G$5:$G$96</c:f>
              <c:numCache>
                <c:formatCode>0.00%</c:formatCode>
                <c:ptCount val="92"/>
                <c:pt idx="0">
                  <c:v>0</c:v>
                </c:pt>
                <c:pt idx="1">
                  <c:v>6.1574672821300826E-4</c:v>
                </c:pt>
                <c:pt idx="2">
                  <c:v>1.3699942995519594E-3</c:v>
                </c:pt>
                <c:pt idx="3">
                  <c:v>2.1230261700061104E-3</c:v>
                </c:pt>
                <c:pt idx="4">
                  <c:v>3.2615400832963323E-3</c:v>
                </c:pt>
                <c:pt idx="5">
                  <c:v>4.821631267385231E-3</c:v>
                </c:pt>
                <c:pt idx="6">
                  <c:v>6.6075274763828275E-3</c:v>
                </c:pt>
                <c:pt idx="7">
                  <c:v>7.908201738813514E-3</c:v>
                </c:pt>
                <c:pt idx="8">
                  <c:v>8.1407618561128436E-3</c:v>
                </c:pt>
                <c:pt idx="9">
                  <c:v>1.0004689454527356E-2</c:v>
                </c:pt>
                <c:pt idx="10">
                  <c:v>1.2518782716646942E-2</c:v>
                </c:pt>
                <c:pt idx="11">
                  <c:v>1.8504542659774418E-2</c:v>
                </c:pt>
                <c:pt idx="12">
                  <c:v>2.6108627264227219E-2</c:v>
                </c:pt>
                <c:pt idx="13">
                  <c:v>3.414615740055154E-2</c:v>
                </c:pt>
                <c:pt idx="14">
                  <c:v>3.8503281551984923E-2</c:v>
                </c:pt>
                <c:pt idx="15">
                  <c:v>4.1488124752284639E-2</c:v>
                </c:pt>
                <c:pt idx="16">
                  <c:v>4.4477948914422506E-2</c:v>
                </c:pt>
                <c:pt idx="17">
                  <c:v>4.7477083248090857E-2</c:v>
                </c:pt>
                <c:pt idx="18">
                  <c:v>5.0476257469592611E-2</c:v>
                </c:pt>
                <c:pt idx="19">
                  <c:v>5.3475326828739886E-2</c:v>
                </c:pt>
                <c:pt idx="20">
                  <c:v>5.6474321931291628E-2</c:v>
                </c:pt>
                <c:pt idx="21">
                  <c:v>5.9474975263898777E-2</c:v>
                </c:pt>
                <c:pt idx="22">
                  <c:v>6.2483140554263773E-2</c:v>
                </c:pt>
                <c:pt idx="23">
                  <c:v>6.549328694035457E-2</c:v>
                </c:pt>
                <c:pt idx="24">
                  <c:v>6.8446251734023203E-2</c:v>
                </c:pt>
                <c:pt idx="25">
                  <c:v>7.0955318627399941E-2</c:v>
                </c:pt>
                <c:pt idx="26">
                  <c:v>7.3465768299001408E-2</c:v>
                </c:pt>
                <c:pt idx="27">
                  <c:v>7.5866540226415882E-2</c:v>
                </c:pt>
                <c:pt idx="28">
                  <c:v>7.821101587061631E-2</c:v>
                </c:pt>
                <c:pt idx="29">
                  <c:v>8.0556779967095801E-2</c:v>
                </c:pt>
                <c:pt idx="30">
                  <c:v>8.3253589610237919E-2</c:v>
                </c:pt>
                <c:pt idx="31">
                  <c:v>8.6886707690592535E-2</c:v>
                </c:pt>
                <c:pt idx="32">
                  <c:v>9.033617265300678E-2</c:v>
                </c:pt>
                <c:pt idx="33">
                  <c:v>9.2873153754627957E-2</c:v>
                </c:pt>
                <c:pt idx="34">
                  <c:v>9.6813723742736113E-2</c:v>
                </c:pt>
                <c:pt idx="35">
                  <c:v>0.10631485664500825</c:v>
                </c:pt>
                <c:pt idx="36">
                  <c:v>0.11995855052028663</c:v>
                </c:pt>
                <c:pt idx="37">
                  <c:v>0.12948138867560327</c:v>
                </c:pt>
                <c:pt idx="38">
                  <c:v>0.13413187354232231</c:v>
                </c:pt>
                <c:pt idx="39">
                  <c:v>0.13680719443053457</c:v>
                </c:pt>
                <c:pt idx="40">
                  <c:v>0.13947556931666297</c:v>
                </c:pt>
                <c:pt idx="41">
                  <c:v>0.14214313565884754</c:v>
                </c:pt>
                <c:pt idx="42">
                  <c:v>0.14648243270828432</c:v>
                </c:pt>
                <c:pt idx="43">
                  <c:v>0.15209785970666284</c:v>
                </c:pt>
                <c:pt idx="44">
                  <c:v>0.15620912754546151</c:v>
                </c:pt>
                <c:pt idx="45">
                  <c:v>0.1587299149393207</c:v>
                </c:pt>
                <c:pt idx="46">
                  <c:v>0.16890704376239707</c:v>
                </c:pt>
                <c:pt idx="47">
                  <c:v>0.18868640233041281</c:v>
                </c:pt>
                <c:pt idx="48">
                  <c:v>0.20361942877662334</c:v>
                </c:pt>
                <c:pt idx="49">
                  <c:v>0.2110686341921669</c:v>
                </c:pt>
                <c:pt idx="50">
                  <c:v>0.22703109437238114</c:v>
                </c:pt>
                <c:pt idx="51">
                  <c:v>0.24299341481974501</c:v>
                </c:pt>
                <c:pt idx="52">
                  <c:v>0.25881738368977458</c:v>
                </c:pt>
                <c:pt idx="53">
                  <c:v>0.27400174538120836</c:v>
                </c:pt>
                <c:pt idx="54">
                  <c:v>0.28960780601387609</c:v>
                </c:pt>
                <c:pt idx="55">
                  <c:v>0.30427873000851269</c:v>
                </c:pt>
                <c:pt idx="56">
                  <c:v>0.31875811739360654</c:v>
                </c:pt>
                <c:pt idx="57">
                  <c:v>0.33344528577111421</c:v>
                </c:pt>
                <c:pt idx="58">
                  <c:v>0.34602252548738477</c:v>
                </c:pt>
                <c:pt idx="59">
                  <c:v>0.35359150302850256</c:v>
                </c:pt>
                <c:pt idx="60">
                  <c:v>0.36802969706896421</c:v>
                </c:pt>
                <c:pt idx="61">
                  <c:v>0.38346397786210196</c:v>
                </c:pt>
                <c:pt idx="62">
                  <c:v>0.40000383023547442</c:v>
                </c:pt>
                <c:pt idx="63">
                  <c:v>0.41654112376670394</c:v>
                </c:pt>
                <c:pt idx="64">
                  <c:v>0.4328747317072828</c:v>
                </c:pt>
                <c:pt idx="65">
                  <c:v>0.44970038115960659</c:v>
                </c:pt>
                <c:pt idx="66">
                  <c:v>0.46448447245668589</c:v>
                </c:pt>
                <c:pt idx="67">
                  <c:v>0.4841971174944299</c:v>
                </c:pt>
                <c:pt idx="68">
                  <c:v>0.50391531521962429</c:v>
                </c:pt>
                <c:pt idx="69">
                  <c:v>0.52363010792870035</c:v>
                </c:pt>
                <c:pt idx="70">
                  <c:v>0.54303102026630568</c:v>
                </c:pt>
                <c:pt idx="71">
                  <c:v>0.56087694656076437</c:v>
                </c:pt>
                <c:pt idx="72">
                  <c:v>0.5784338867565344</c:v>
                </c:pt>
                <c:pt idx="73">
                  <c:v>0.59598088760664691</c:v>
                </c:pt>
                <c:pt idx="74">
                  <c:v>0.61424265911463705</c:v>
                </c:pt>
                <c:pt idx="75">
                  <c:v>0.62987959493729573</c:v>
                </c:pt>
                <c:pt idx="76">
                  <c:v>0.6428794477536991</c:v>
                </c:pt>
                <c:pt idx="77">
                  <c:v>0.65587930082096935</c:v>
                </c:pt>
                <c:pt idx="78">
                  <c:v>0.66887915363737283</c:v>
                </c:pt>
                <c:pt idx="79">
                  <c:v>0.68101594963937762</c:v>
                </c:pt>
                <c:pt idx="80">
                  <c:v>0.69261227728948072</c:v>
                </c:pt>
                <c:pt idx="81">
                  <c:v>0.7022729020699251</c:v>
                </c:pt>
                <c:pt idx="82">
                  <c:v>0.7116275126606868</c:v>
                </c:pt>
                <c:pt idx="83">
                  <c:v>0.72147941515605718</c:v>
                </c:pt>
                <c:pt idx="84">
                  <c:v>0.73010089389136401</c:v>
                </c:pt>
                <c:pt idx="85">
                  <c:v>0.7382744427939355</c:v>
                </c:pt>
                <c:pt idx="86">
                  <c:v>0.74160110164676796</c:v>
                </c:pt>
                <c:pt idx="87">
                  <c:v>0.74825050833782403</c:v>
                </c:pt>
                <c:pt idx="88">
                  <c:v>0.76156131917745062</c:v>
                </c:pt>
                <c:pt idx="89">
                  <c:v>0.76249988391135282</c:v>
                </c:pt>
                <c:pt idx="90">
                  <c:v>0.76343844889612178</c:v>
                </c:pt>
                <c:pt idx="91">
                  <c:v>0.76437701363002386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FA-49A6-A5CF-119C6A25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748799"/>
        <c:axId val="1521513871"/>
      </c:lineChart>
      <c:dateAx>
        <c:axId val="1620032095"/>
        <c:scaling>
          <c:orientation val="minMax"/>
        </c:scaling>
        <c:delete val="0"/>
        <c:axPos val="b"/>
        <c:numFmt formatCode="[$-409]dd\-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1375749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midCat"/>
      </c:valAx>
      <c:valAx>
        <c:axId val="1521513871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48799"/>
        <c:crosses val="max"/>
        <c:crossBetween val="between"/>
      </c:valAx>
      <c:dateAx>
        <c:axId val="1654748799"/>
        <c:scaling>
          <c:orientation val="minMax"/>
        </c:scaling>
        <c:delete val="1"/>
        <c:axPos val="b"/>
        <c:numFmt formatCode="[$-F800]dddd\,\ mmmm\ dd\,\ yyyy" sourceLinked="1"/>
        <c:majorTickMark val="out"/>
        <c:minorTickMark val="none"/>
        <c:tickLblPos val="nextTo"/>
        <c:crossAx val="152151387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'Cashflow &amp; Variations'!$R$7</c:f>
              <c:strCache>
                <c:ptCount val="1"/>
                <c:pt idx="0">
                  <c:v>Monthly Plan Cashflow</c:v>
                </c:pt>
              </c:strCache>
            </c:strRef>
          </c:tx>
          <c:spPr>
            <a:solidFill>
              <a:srgbClr val="3E4D65"/>
            </a:solidFill>
            <a:ln w="25400">
              <a:solidFill>
                <a:srgbClr val="3E4D65"/>
              </a:solidFill>
            </a:ln>
            <a:effectLst/>
          </c:spPr>
          <c:invertIfNegative val="0"/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Variations'!$R$8:$R$47</c:f>
              <c:numCache>
                <c:formatCode>#,##0.00</c:formatCode>
                <c:ptCount val="40"/>
                <c:pt idx="0">
                  <c:v>0.22083545999999998</c:v>
                </c:pt>
                <c:pt idx="1">
                  <c:v>0.95615507</c:v>
                </c:pt>
                <c:pt idx="2">
                  <c:v>1.04162624</c:v>
                </c:pt>
                <c:pt idx="3">
                  <c:v>1.97343896</c:v>
                </c:pt>
                <c:pt idx="4">
                  <c:v>1.37570572</c:v>
                </c:pt>
                <c:pt idx="5">
                  <c:v>1.16529591</c:v>
                </c:pt>
                <c:pt idx="6">
                  <c:v>1.15600664</c:v>
                </c:pt>
                <c:pt idx="7">
                  <c:v>0.41362168999999999</c:v>
                </c:pt>
                <c:pt idx="8">
                  <c:v>1.27606201</c:v>
                </c:pt>
                <c:pt idx="9">
                  <c:v>0.59995520999999996</c:v>
                </c:pt>
                <c:pt idx="10">
                  <c:v>0.32512502000000004</c:v>
                </c:pt>
                <c:pt idx="11">
                  <c:v>4.5444738099999995</c:v>
                </c:pt>
                <c:pt idx="12">
                  <c:v>5.1309577099999997</c:v>
                </c:pt>
                <c:pt idx="13">
                  <c:v>3.03766414</c:v>
                </c:pt>
                <c:pt idx="14">
                  <c:v>2.3127868599999997</c:v>
                </c:pt>
                <c:pt idx="15">
                  <c:v>3.30815232</c:v>
                </c:pt>
                <c:pt idx="16">
                  <c:v>1.62023619</c:v>
                </c:pt>
                <c:pt idx="17">
                  <c:v>0.15635964999999999</c:v>
                </c:pt>
                <c:pt idx="18">
                  <c:v>0.22527211999999999</c:v>
                </c:pt>
                <c:pt idx="19">
                  <c:v>6.5022480000000007E-2</c:v>
                </c:pt>
                <c:pt idx="20">
                  <c:v>6.0020749999999998E-2</c:v>
                </c:pt>
                <c:pt idx="21">
                  <c:v>6.752335000000001E-2</c:v>
                </c:pt>
                <c:pt idx="22">
                  <c:v>0.1242212</c:v>
                </c:pt>
                <c:pt idx="23">
                  <c:v>0.96600205000000006</c:v>
                </c:pt>
                <c:pt idx="24">
                  <c:v>6.5022480000000007E-2</c:v>
                </c:pt>
                <c:pt idx="25">
                  <c:v>5.5019019999999995E-2</c:v>
                </c:pt>
                <c:pt idx="26">
                  <c:v>0.90311850000000005</c:v>
                </c:pt>
                <c:pt idx="27">
                  <c:v>2.3607470000000002E-2</c:v>
                </c:pt>
                <c:pt idx="28">
                  <c:v>0</c:v>
                </c:pt>
                <c:pt idx="29">
                  <c:v>0</c:v>
                </c:pt>
                <c:pt idx="30">
                  <c:v>1.3554776000000002</c:v>
                </c:pt>
                <c:pt idx="31">
                  <c:v>0</c:v>
                </c:pt>
                <c:pt idx="32">
                  <c:v>8.5478949999999998E-2</c:v>
                </c:pt>
                <c:pt idx="33">
                  <c:v>2.6101342700000001</c:v>
                </c:pt>
                <c:pt idx="34">
                  <c:v>1.50255381</c:v>
                </c:pt>
                <c:pt idx="35">
                  <c:v>1.1388461000000001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B-42A2-BB6C-88403C61204F}"/>
            </c:ext>
          </c:extLst>
        </c:ser>
        <c:ser>
          <c:idx val="1"/>
          <c:order val="1"/>
          <c:tx>
            <c:strRef>
              <c:f>'Cashflow &amp; Variations'!$S$7</c:f>
              <c:strCache>
                <c:ptCount val="1"/>
                <c:pt idx="0">
                  <c:v>Monthly Actual Cashflow</c:v>
                </c:pt>
              </c:strCache>
            </c:strRef>
          </c:tx>
          <c:spPr>
            <a:solidFill>
              <a:srgbClr val="4472C4">
                <a:lumMod val="20000"/>
                <a:lumOff val="80000"/>
              </a:srgbClr>
            </a:solidFill>
            <a:ln w="25400">
              <a:solidFill>
                <a:srgbClr val="4472C4">
                  <a:lumMod val="20000"/>
                  <a:lumOff val="80000"/>
                </a:srgbClr>
              </a:solidFill>
            </a:ln>
            <a:effectLst/>
          </c:spPr>
          <c:invertIfNegative val="0"/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Variations'!$S$8:$S$53</c:f>
              <c:numCache>
                <c:formatCode>#,##0.00</c:formatCode>
                <c:ptCount val="46"/>
                <c:pt idx="0">
                  <c:v>0.3366442</c:v>
                </c:pt>
                <c:pt idx="1">
                  <c:v>2.1491072</c:v>
                </c:pt>
                <c:pt idx="2">
                  <c:v>2.5810214</c:v>
                </c:pt>
                <c:pt idx="3">
                  <c:v>10.771236299999998</c:v>
                </c:pt>
                <c:pt idx="4">
                  <c:v>5.3378699000000003</c:v>
                </c:pt>
                <c:pt idx="5">
                  <c:v>4.9575690999999997</c:v>
                </c:pt>
                <c:pt idx="6">
                  <c:v>4.5226325000000003</c:v>
                </c:pt>
                <c:pt idx="7">
                  <c:v>5.1043455</c:v>
                </c:pt>
                <c:pt idx="8">
                  <c:v>12.379748300000001</c:v>
                </c:pt>
                <c:pt idx="9">
                  <c:v>7.8207546999999993</c:v>
                </c:pt>
                <c:pt idx="10">
                  <c:v>6.9203985999999995</c:v>
                </c:pt>
                <c:pt idx="11">
                  <c:v>22.9485736</c:v>
                </c:pt>
                <c:pt idx="12">
                  <c:v>27.063583399999999</c:v>
                </c:pt>
                <c:pt idx="13">
                  <c:v>24.516159100000003</c:v>
                </c:pt>
                <c:pt idx="14">
                  <c:v>24.790624700000002</c:v>
                </c:pt>
                <c:pt idx="15">
                  <c:v>28.887087200000003</c:v>
                </c:pt>
                <c:pt idx="16">
                  <c:v>32.998127799999999</c:v>
                </c:pt>
                <c:pt idx="17">
                  <c:v>28.8788044</c:v>
                </c:pt>
                <c:pt idx="18">
                  <c:v>22.365434799999999</c:v>
                </c:pt>
                <c:pt idx="19">
                  <c:v>16.0410538</c:v>
                </c:pt>
                <c:pt idx="20">
                  <c:v>11.475485300000001</c:v>
                </c:pt>
                <c:pt idx="21">
                  <c:v>1.633637</c:v>
                </c:pt>
                <c:pt idx="22">
                  <c:v>1.6077760999999999</c:v>
                </c:pt>
                <c:pt idx="23">
                  <c:v>7.8287110999999996</c:v>
                </c:pt>
                <c:pt idx="24">
                  <c:v>3.6473328000000005</c:v>
                </c:pt>
                <c:pt idx="25">
                  <c:v>1.3311042000000002</c:v>
                </c:pt>
                <c:pt idx="26">
                  <c:v>1.6335397</c:v>
                </c:pt>
                <c:pt idx="27">
                  <c:v>1.5125226000000001</c:v>
                </c:pt>
                <c:pt idx="28">
                  <c:v>1.5730235000000001</c:v>
                </c:pt>
                <c:pt idx="29">
                  <c:v>1.5730235000000001</c:v>
                </c:pt>
                <c:pt idx="30">
                  <c:v>1.5730235000000001</c:v>
                </c:pt>
                <c:pt idx="31">
                  <c:v>1.6335244</c:v>
                </c:pt>
                <c:pt idx="32">
                  <c:v>1.4525017000000002</c:v>
                </c:pt>
                <c:pt idx="33">
                  <c:v>5.5294418999999992</c:v>
                </c:pt>
                <c:pt idx="34">
                  <c:v>7.9183481000000002</c:v>
                </c:pt>
                <c:pt idx="35">
                  <c:v>1.6890937199999998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B-42A2-BB6C-88403C612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032095"/>
        <c:axId val="1375749583"/>
      </c:barChart>
      <c:lineChart>
        <c:grouping val="standard"/>
        <c:varyColors val="0"/>
        <c:ser>
          <c:idx val="2"/>
          <c:order val="2"/>
          <c:tx>
            <c:strRef>
              <c:f>'Cashflow &amp; Variations'!$T$7</c:f>
              <c:strCache>
                <c:ptCount val="1"/>
                <c:pt idx="0">
                  <c:v>Cumulative Planned Cashflow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Variations'!$T$8:$T$35</c:f>
              <c:numCache>
                <c:formatCode>#,##0.00</c:formatCode>
                <c:ptCount val="28"/>
                <c:pt idx="0">
                  <c:v>0.22083545999999998</c:v>
                </c:pt>
                <c:pt idx="1">
                  <c:v>1.1769905300000001</c:v>
                </c:pt>
                <c:pt idx="2">
                  <c:v>2.2186167700000001</c:v>
                </c:pt>
                <c:pt idx="3">
                  <c:v>4.1920557199999999</c:v>
                </c:pt>
                <c:pt idx="4">
                  <c:v>5.5677614499999999</c:v>
                </c:pt>
                <c:pt idx="5">
                  <c:v>6.7330573600000001</c:v>
                </c:pt>
                <c:pt idx="6">
                  <c:v>7.8890640099999993</c:v>
                </c:pt>
                <c:pt idx="7">
                  <c:v>8.3026856900000006</c:v>
                </c:pt>
                <c:pt idx="8">
                  <c:v>9.5787476999999992</c:v>
                </c:pt>
                <c:pt idx="9">
                  <c:v>10.17870291</c:v>
                </c:pt>
                <c:pt idx="10">
                  <c:v>10.50382793</c:v>
                </c:pt>
                <c:pt idx="11">
                  <c:v>15.04830173</c:v>
                </c:pt>
                <c:pt idx="12">
                  <c:v>20.179259440000003</c:v>
                </c:pt>
                <c:pt idx="13">
                  <c:v>23.21692358</c:v>
                </c:pt>
                <c:pt idx="14">
                  <c:v>25.52971045</c:v>
                </c:pt>
                <c:pt idx="15">
                  <c:v>28.83786276</c:v>
                </c:pt>
                <c:pt idx="16">
                  <c:v>30.45809895</c:v>
                </c:pt>
                <c:pt idx="17">
                  <c:v>30.614458600000003</c:v>
                </c:pt>
                <c:pt idx="18">
                  <c:v>30.839730719999999</c:v>
                </c:pt>
                <c:pt idx="19">
                  <c:v>30.904753199999998</c:v>
                </c:pt>
                <c:pt idx="20">
                  <c:v>30.964773949999998</c:v>
                </c:pt>
                <c:pt idx="21">
                  <c:v>31.0322973</c:v>
                </c:pt>
                <c:pt idx="22">
                  <c:v>31.156518500000001</c:v>
                </c:pt>
                <c:pt idx="23">
                  <c:v>32.122520549999997</c:v>
                </c:pt>
                <c:pt idx="24">
                  <c:v>32.18754303</c:v>
                </c:pt>
                <c:pt idx="25">
                  <c:v>32.242562050000004</c:v>
                </c:pt>
                <c:pt idx="26">
                  <c:v>33.145680550000002</c:v>
                </c:pt>
                <c:pt idx="27">
                  <c:v>33.169288019999996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B-42A2-BB6C-88403C61204F}"/>
            </c:ext>
          </c:extLst>
        </c:ser>
        <c:ser>
          <c:idx val="3"/>
          <c:order val="3"/>
          <c:tx>
            <c:strRef>
              <c:f>'Cashflow &amp; Variations'!$U$7</c:f>
              <c:strCache>
                <c:ptCount val="1"/>
                <c:pt idx="0">
                  <c:v>Cumulative Actual Cashlow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Lbls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92-475B-913D-377B2DD31AEF}"/>
                </c:ext>
              </c:extLst>
            </c:dLbl>
            <c:dLbl>
              <c:idx val="2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92-475B-913D-377B2DD31A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'Cashflow &amp; Variations'!$Q$8:$Q$55</c:f>
              <c:numCache>
                <c:formatCode>mmm\-yyyy</c:formatCode>
                <c:ptCount val="48"/>
                <c:pt idx="0">
                  <c:v>43639</c:v>
                </c:pt>
                <c:pt idx="1">
                  <c:v>43677</c:v>
                </c:pt>
                <c:pt idx="2">
                  <c:v>43708</c:v>
                </c:pt>
                <c:pt idx="3">
                  <c:v>43738</c:v>
                </c:pt>
                <c:pt idx="4">
                  <c:v>43769</c:v>
                </c:pt>
                <c:pt idx="5">
                  <c:v>43799</c:v>
                </c:pt>
                <c:pt idx="6">
                  <c:v>43830</c:v>
                </c:pt>
                <c:pt idx="7">
                  <c:v>43861</c:v>
                </c:pt>
                <c:pt idx="8">
                  <c:v>43890</c:v>
                </c:pt>
                <c:pt idx="9">
                  <c:v>43921</c:v>
                </c:pt>
                <c:pt idx="10">
                  <c:v>43951</c:v>
                </c:pt>
                <c:pt idx="11">
                  <c:v>43982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44135</c:v>
                </c:pt>
                <c:pt idx="17">
                  <c:v>44165</c:v>
                </c:pt>
                <c:pt idx="18">
                  <c:v>44196</c:v>
                </c:pt>
                <c:pt idx="19">
                  <c:v>44227</c:v>
                </c:pt>
                <c:pt idx="20">
                  <c:v>44255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44408</c:v>
                </c:pt>
                <c:pt idx="26">
                  <c:v>44439</c:v>
                </c:pt>
                <c:pt idx="27">
                  <c:v>44469</c:v>
                </c:pt>
                <c:pt idx="28">
                  <c:v>44500</c:v>
                </c:pt>
                <c:pt idx="29">
                  <c:v>44530</c:v>
                </c:pt>
                <c:pt idx="30">
                  <c:v>44561</c:v>
                </c:pt>
                <c:pt idx="31">
                  <c:v>44592</c:v>
                </c:pt>
                <c:pt idx="32">
                  <c:v>44620</c:v>
                </c:pt>
                <c:pt idx="33">
                  <c:v>44651</c:v>
                </c:pt>
                <c:pt idx="34">
                  <c:v>44681</c:v>
                </c:pt>
                <c:pt idx="35">
                  <c:v>44712</c:v>
                </c:pt>
              </c:numCache>
            </c:numRef>
          </c:cat>
          <c:val>
            <c:numRef>
              <c:f>'Cashflow &amp; Variations'!$U$8:$U$35</c:f>
              <c:numCache>
                <c:formatCode>#,##0.00</c:formatCode>
                <c:ptCount val="28"/>
                <c:pt idx="0">
                  <c:v>3.366442E-2</c:v>
                </c:pt>
                <c:pt idx="1">
                  <c:v>0.24857513000000001</c:v>
                </c:pt>
                <c:pt idx="2">
                  <c:v>0.50667728000000001</c:v>
                </c:pt>
                <c:pt idx="3">
                  <c:v>1.5838009</c:v>
                </c:pt>
                <c:pt idx="4">
                  <c:v>2.1175878900000003</c:v>
                </c:pt>
                <c:pt idx="5">
                  <c:v>2.6133447999999997</c:v>
                </c:pt>
                <c:pt idx="6">
                  <c:v>3.0656080499999998</c:v>
                </c:pt>
                <c:pt idx="7">
                  <c:v>3.5760426000000001</c:v>
                </c:pt>
                <c:pt idx="8">
                  <c:v>4.8140174299999998</c:v>
                </c:pt>
                <c:pt idx="9">
                  <c:v>5.5960929000000004</c:v>
                </c:pt>
                <c:pt idx="10">
                  <c:v>6.2881327599999999</c:v>
                </c:pt>
                <c:pt idx="11">
                  <c:v>8.5829901199999998</c:v>
                </c:pt>
                <c:pt idx="12">
                  <c:v>11.289348460000001</c:v>
                </c:pt>
                <c:pt idx="13">
                  <c:v>13.740964369999999</c:v>
                </c:pt>
                <c:pt idx="14">
                  <c:v>16.220026839999999</c:v>
                </c:pt>
                <c:pt idx="15">
                  <c:v>19.108735550000002</c:v>
                </c:pt>
                <c:pt idx="16">
                  <c:v>22.408548329999999</c:v>
                </c:pt>
                <c:pt idx="17">
                  <c:v>25.296428769999999</c:v>
                </c:pt>
                <c:pt idx="18">
                  <c:v>27.532972260000001</c:v>
                </c:pt>
                <c:pt idx="19">
                  <c:v>29.13707763</c:v>
                </c:pt>
                <c:pt idx="20">
                  <c:v>30.284626170000003</c:v>
                </c:pt>
                <c:pt idx="21">
                  <c:v>30.44798986</c:v>
                </c:pt>
                <c:pt idx="22">
                  <c:v>30.60876747</c:v>
                </c:pt>
                <c:pt idx="23">
                  <c:v>31.391638579999999</c:v>
                </c:pt>
                <c:pt idx="24">
                  <c:v>31.756371859999998</c:v>
                </c:pt>
                <c:pt idx="25">
                  <c:v>31.889482280000003</c:v>
                </c:pt>
                <c:pt idx="26">
                  <c:v>32.052836259999999</c:v>
                </c:pt>
                <c:pt idx="27">
                  <c:v>32.204088519999999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B-42A2-BB6C-88403C612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748799"/>
        <c:axId val="1521513871"/>
      </c:lineChart>
      <c:dateAx>
        <c:axId val="1620032095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9583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375749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2095"/>
        <c:crosses val="autoZero"/>
        <c:crossBetween val="midCat"/>
      </c:valAx>
      <c:valAx>
        <c:axId val="1521513871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48799"/>
        <c:crosses val="max"/>
        <c:crossBetween val="between"/>
      </c:valAx>
      <c:dateAx>
        <c:axId val="1654748799"/>
        <c:scaling>
          <c:orientation val="minMax"/>
        </c:scaling>
        <c:delete val="1"/>
        <c:axPos val="b"/>
        <c:numFmt formatCode="mmm\-yyyy" sourceLinked="1"/>
        <c:majorTickMark val="out"/>
        <c:minorTickMark val="none"/>
        <c:tickLblPos val="nextTo"/>
        <c:crossAx val="1521513871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Contract Vaule &amp; Variation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3E4D6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C2-49EF-B464-B619E312C8D9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85-4A0C-8EA2-FFFB6AE4FF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'Cashflow &amp; Variations'!$X$5:$AA$5</c:f>
              <c:strCache>
                <c:ptCount val="4"/>
                <c:pt idx="0">
                  <c:v>Current Contract Vaule</c:v>
                </c:pt>
                <c:pt idx="1">
                  <c:v>Original Contract Vaule</c:v>
                </c:pt>
                <c:pt idx="2">
                  <c:v>Approved Variations</c:v>
                </c:pt>
                <c:pt idx="3">
                  <c:v>Potiental Cost Impact</c:v>
                </c:pt>
              </c:strCache>
            </c:strRef>
          </c:cat>
          <c:val>
            <c:numRef>
              <c:f>'Cashflow &amp; Variations'!$X$6:$AA$6</c:f>
              <c:numCache>
                <c:formatCode>0.00</c:formatCode>
                <c:ptCount val="4"/>
                <c:pt idx="0">
                  <c:v>39.861778999999999</c:v>
                </c:pt>
                <c:pt idx="1">
                  <c:v>29.167864000000002</c:v>
                </c:pt>
                <c:pt idx="2">
                  <c:v>10.693915000000001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5-4A0C-8EA2-FFFB6AE4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40944"/>
        <c:axId val="1835692912"/>
      </c:barChart>
      <c:catAx>
        <c:axId val="1078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92912"/>
        <c:crosses val="autoZero"/>
        <c:auto val="1"/>
        <c:lblAlgn val="ctr"/>
        <c:lblOffset val="100"/>
        <c:noMultiLvlLbl val="0"/>
      </c:catAx>
      <c:valAx>
        <c:axId val="18356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3E4D6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E4D65"/>
                </a:solidFill>
                <a:latin typeface="Amaala Sans Light" pitchFamily="2" charset="-78"/>
                <a:ea typeface="+mn-ea"/>
                <a:cs typeface="Amaala Sans Light" pitchFamily="2" charset="-78"/>
              </a:defRPr>
            </a:pPr>
            <a:r>
              <a:rPr lang="en-US">
                <a:solidFill>
                  <a:srgbClr val="3E4D65"/>
                </a:solidFill>
                <a:latin typeface="Amaala Sans Light" pitchFamily="2" charset="-78"/>
                <a:cs typeface="Amaala Sans Light" pitchFamily="2" charset="-78"/>
              </a:rPr>
              <a:t>Variance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E4D65"/>
              </a:solidFill>
              <a:latin typeface="Amaala Sans Light" pitchFamily="2" charset="-78"/>
              <a:ea typeface="+mn-ea"/>
              <a:cs typeface="Amaala Sans Light" pitchFamily="2" charset="-78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 Output'!$F$3</c:f>
              <c:strCache>
                <c:ptCount val="1"/>
                <c:pt idx="0">
                  <c:v>Last Week Variance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'VA Output'!$E$4:$E$8</c:f>
              <c:strCache>
                <c:ptCount val="5"/>
                <c:pt idx="0">
                  <c:v>Construction</c:v>
                </c:pt>
                <c:pt idx="1">
                  <c:v>Procurement</c:v>
                </c:pt>
                <c:pt idx="2">
                  <c:v>Engineering</c:v>
                </c:pt>
                <c:pt idx="3">
                  <c:v>Prelims</c:v>
                </c:pt>
                <c:pt idx="4">
                  <c:v>Overall Variance</c:v>
                </c:pt>
              </c:strCache>
            </c:strRef>
          </c:cat>
          <c:val>
            <c:numRef>
              <c:f>'VA Output'!$F$4:$F$8</c:f>
              <c:numCache>
                <c:formatCode>0.00%</c:formatCode>
                <c:ptCount val="5"/>
                <c:pt idx="0">
                  <c:v>-8.7838965007491776E-2</c:v>
                </c:pt>
                <c:pt idx="1">
                  <c:v>0</c:v>
                </c:pt>
                <c:pt idx="2">
                  <c:v>0</c:v>
                </c:pt>
                <c:pt idx="3">
                  <c:v>-0.13134358516684652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9-4A7C-883B-9160127D0DB7}"/>
            </c:ext>
          </c:extLst>
        </c:ser>
        <c:ser>
          <c:idx val="1"/>
          <c:order val="1"/>
          <c:tx>
            <c:strRef>
              <c:f>'VA Output'!$G$3</c:f>
              <c:strCache>
                <c:ptCount val="1"/>
                <c:pt idx="0">
                  <c:v>This Week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 Output'!$E$4:$E$8</c:f>
              <c:strCache>
                <c:ptCount val="5"/>
                <c:pt idx="0">
                  <c:v>Construction</c:v>
                </c:pt>
                <c:pt idx="1">
                  <c:v>Procurement</c:v>
                </c:pt>
                <c:pt idx="2">
                  <c:v>Engineering</c:v>
                </c:pt>
                <c:pt idx="3">
                  <c:v>Prelims</c:v>
                </c:pt>
                <c:pt idx="4">
                  <c:v>Overall Variance</c:v>
                </c:pt>
              </c:strCache>
            </c:strRef>
          </c:cat>
          <c:val>
            <c:numRef>
              <c:f>'VA Output'!$G$4:$G$8</c:f>
              <c:numCache>
                <c:formatCode>0.00%</c:formatCode>
                <c:ptCount val="5"/>
                <c:pt idx="0">
                  <c:v>-9.4372630065705287E-2</c:v>
                </c:pt>
                <c:pt idx="1">
                  <c:v>0</c:v>
                </c:pt>
                <c:pt idx="2">
                  <c:v>0</c:v>
                </c:pt>
                <c:pt idx="3">
                  <c:v>-0.14323190249410922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C9-4A7C-883B-9160127D0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2009728"/>
        <c:axId val="1794639808"/>
      </c:barChart>
      <c:catAx>
        <c:axId val="252009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639808"/>
        <c:crosses val="autoZero"/>
        <c:auto val="1"/>
        <c:lblAlgn val="ctr"/>
        <c:lblOffset val="100"/>
        <c:noMultiLvlLbl val="0"/>
      </c:catAx>
      <c:valAx>
        <c:axId val="17946398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0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chart" Target="../charts/chart8.xml"/><Relationship Id="rId5" Type="http://schemas.openxmlformats.org/officeDocument/2006/relationships/image" Target="../media/image1.png"/><Relationship Id="rId10" Type="http://schemas.openxmlformats.org/officeDocument/2006/relationships/image" Target="../media/image3.jpg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293261</xdr:colOff>
      <xdr:row>15</xdr:row>
      <xdr:rowOff>27214</xdr:rowOff>
    </xdr:from>
    <xdr:to>
      <xdr:col>42</xdr:col>
      <xdr:colOff>208462</xdr:colOff>
      <xdr:row>27</xdr:row>
      <xdr:rowOff>134166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E565EF-DFF7-4740-9948-B33CD3F0723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21039</xdr:colOff>
      <xdr:row>27</xdr:row>
      <xdr:rowOff>108857</xdr:rowOff>
    </xdr:from>
    <xdr:to>
      <xdr:col>84</xdr:col>
      <xdr:colOff>285750</xdr:colOff>
      <xdr:row>42</xdr:row>
      <xdr:rowOff>68035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8C9BBF5-1E8B-48E9-9CD3-E747B2CE0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45</xdr:row>
      <xdr:rowOff>49696</xdr:rowOff>
    </xdr:from>
    <xdr:to>
      <xdr:col>72</xdr:col>
      <xdr:colOff>163285</xdr:colOff>
      <xdr:row>67</xdr:row>
      <xdr:rowOff>45983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9D95EC0-2A3D-46DB-82A3-534F8BE3D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2657</xdr:colOff>
      <xdr:row>54</xdr:row>
      <xdr:rowOff>17929</xdr:rowOff>
    </xdr:from>
    <xdr:to>
      <xdr:col>84</xdr:col>
      <xdr:colOff>297656</xdr:colOff>
      <xdr:row>67</xdr:row>
      <xdr:rowOff>52552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147CEFF-79C5-4602-B875-61391070E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209920</xdr:colOff>
      <xdr:row>2</xdr:row>
      <xdr:rowOff>0</xdr:rowOff>
    </xdr:from>
    <xdr:to>
      <xdr:col>8</xdr:col>
      <xdr:colOff>73008</xdr:colOff>
      <xdr:row>13</xdr:row>
      <xdr:rowOff>72692</xdr:rowOff>
    </xdr:to>
    <xdr:pic>
      <xdr:nvPicPr>
        <xdr:cNvPr id="21" name="Image 8">
          <a:extLst>
            <a:ext uri="{FF2B5EF4-FFF2-40B4-BE49-F238E27FC236}">
              <a16:creationId xmlns:a16="http://schemas.microsoft.com/office/drawing/2014/main" id="{C3D84CAE-CF79-874A-82B6-B54AD1BD9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8465" y="0"/>
          <a:ext cx="1818311" cy="18616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67</xdr:col>
      <xdr:colOff>15492</xdr:colOff>
      <xdr:row>3</xdr:row>
      <xdr:rowOff>81594</xdr:rowOff>
    </xdr:from>
    <xdr:to>
      <xdr:col>70</xdr:col>
      <xdr:colOff>114396</xdr:colOff>
      <xdr:row>5</xdr:row>
      <xdr:rowOff>63849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DD4D76-1837-469F-B1A8-2D921FF6DBBE}"/>
            </a:ext>
          </a:extLst>
        </xdr:cNvPr>
        <xdr:cNvSpPr txBox="1"/>
      </xdr:nvSpPr>
      <xdr:spPr>
        <a:xfrm>
          <a:off x="21160992" y="263811"/>
          <a:ext cx="1067969" cy="346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Schedule</a:t>
          </a:r>
          <a:endParaRPr lang="en-US" sz="16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>
    <xdr:from>
      <xdr:col>67</xdr:col>
      <xdr:colOff>40072</xdr:colOff>
      <xdr:row>6</xdr:row>
      <xdr:rowOff>18229</xdr:rowOff>
    </xdr:from>
    <xdr:to>
      <xdr:col>70</xdr:col>
      <xdr:colOff>144326</xdr:colOff>
      <xdr:row>8</xdr:row>
      <xdr:rowOff>2457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5EB3744-DD55-42EB-9C39-64930389EF64}"/>
            </a:ext>
          </a:extLst>
        </xdr:cNvPr>
        <xdr:cNvSpPr txBox="1"/>
      </xdr:nvSpPr>
      <xdr:spPr>
        <a:xfrm>
          <a:off x="21185572" y="747099"/>
          <a:ext cx="1073319" cy="348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Cashflow</a:t>
          </a:r>
          <a:endParaRPr lang="en-US" sz="16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>
    <xdr:from>
      <xdr:col>67</xdr:col>
      <xdr:colOff>48139</xdr:colOff>
      <xdr:row>8</xdr:row>
      <xdr:rowOff>141029</xdr:rowOff>
    </xdr:from>
    <xdr:to>
      <xdr:col>70</xdr:col>
      <xdr:colOff>152393</xdr:colOff>
      <xdr:row>10</xdr:row>
      <xdr:rowOff>121311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4283DCB-ABF3-4E10-81B3-DD4ABC2A888A}"/>
            </a:ext>
          </a:extLst>
        </xdr:cNvPr>
        <xdr:cNvSpPr txBox="1"/>
      </xdr:nvSpPr>
      <xdr:spPr>
        <a:xfrm>
          <a:off x="21193639" y="1234333"/>
          <a:ext cx="1073319" cy="344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EAC*</a:t>
          </a:r>
          <a:endParaRPr lang="en-US" sz="16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>
    <xdr:from>
      <xdr:col>69</xdr:col>
      <xdr:colOff>244587</xdr:colOff>
      <xdr:row>2</xdr:row>
      <xdr:rowOff>1</xdr:rowOff>
    </xdr:from>
    <xdr:to>
      <xdr:col>72</xdr:col>
      <xdr:colOff>123848</xdr:colOff>
      <xdr:row>3</xdr:row>
      <xdr:rowOff>15904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8E64325-E75E-47C2-BE6E-812AF3C520B5}"/>
            </a:ext>
          </a:extLst>
        </xdr:cNvPr>
        <xdr:cNvSpPr txBox="1"/>
      </xdr:nvSpPr>
      <xdr:spPr>
        <a:xfrm>
          <a:off x="21968156" y="1"/>
          <a:ext cx="844899" cy="199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Last Period</a:t>
          </a:r>
          <a:endParaRPr lang="en-US" sz="9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>
    <xdr:from>
      <xdr:col>71</xdr:col>
      <xdr:colOff>287406</xdr:colOff>
      <xdr:row>2</xdr:row>
      <xdr:rowOff>17146</xdr:rowOff>
    </xdr:from>
    <xdr:to>
      <xdr:col>74</xdr:col>
      <xdr:colOff>151428</xdr:colOff>
      <xdr:row>3</xdr:row>
      <xdr:rowOff>15904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DFF8AF1-E931-457D-A558-13A3B43FDC0B}"/>
            </a:ext>
          </a:extLst>
        </xdr:cNvPr>
        <xdr:cNvSpPr txBox="1"/>
      </xdr:nvSpPr>
      <xdr:spPr>
        <a:xfrm>
          <a:off x="22654734" y="17146"/>
          <a:ext cx="829660" cy="182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This Period</a:t>
          </a:r>
          <a:endParaRPr lang="en-US" sz="9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>
    <xdr:from>
      <xdr:col>74</xdr:col>
      <xdr:colOff>153377</xdr:colOff>
      <xdr:row>3</xdr:row>
      <xdr:rowOff>132588</xdr:rowOff>
    </xdr:from>
    <xdr:to>
      <xdr:col>75</xdr:col>
      <xdr:colOff>3050</xdr:colOff>
      <xdr:row>4</xdr:row>
      <xdr:rowOff>132647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3A8D408-1629-4DC0-9497-7A2774C1AB7C}"/>
            </a:ext>
          </a:extLst>
        </xdr:cNvPr>
        <xdr:cNvSpPr>
          <a:spLocks noChangeAspect="1"/>
        </xdr:cNvSpPr>
      </xdr:nvSpPr>
      <xdr:spPr>
        <a:xfrm>
          <a:off x="23486343" y="316519"/>
          <a:ext cx="171552" cy="18399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233547</xdr:colOff>
      <xdr:row>3</xdr:row>
      <xdr:rowOff>130723</xdr:rowOff>
    </xdr:from>
    <xdr:to>
      <xdr:col>78</xdr:col>
      <xdr:colOff>89817</xdr:colOff>
      <xdr:row>4</xdr:row>
      <xdr:rowOff>134511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2FD9C092-683A-465E-9C0A-D1C03B5A2B38}"/>
            </a:ext>
          </a:extLst>
        </xdr:cNvPr>
        <xdr:cNvSpPr>
          <a:spLocks noChangeAspect="1"/>
        </xdr:cNvSpPr>
      </xdr:nvSpPr>
      <xdr:spPr>
        <a:xfrm>
          <a:off x="24532150" y="314654"/>
          <a:ext cx="178150" cy="187719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187862</xdr:colOff>
      <xdr:row>3</xdr:row>
      <xdr:rowOff>136306</xdr:rowOff>
    </xdr:from>
    <xdr:to>
      <xdr:col>82</xdr:col>
      <xdr:colOff>57521</xdr:colOff>
      <xdr:row>4</xdr:row>
      <xdr:rowOff>136548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2352AD6-A560-4B87-873E-181B2A65D08E}"/>
            </a:ext>
          </a:extLst>
        </xdr:cNvPr>
        <xdr:cNvSpPr>
          <a:spLocks noChangeAspect="1"/>
        </xdr:cNvSpPr>
      </xdr:nvSpPr>
      <xdr:spPr>
        <a:xfrm>
          <a:off x="25773983" y="320237"/>
          <a:ext cx="191538" cy="18417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18997</xdr:colOff>
      <xdr:row>4</xdr:row>
      <xdr:rowOff>137225</xdr:rowOff>
    </xdr:from>
    <xdr:to>
      <xdr:col>78</xdr:col>
      <xdr:colOff>49200</xdr:colOff>
      <xdr:row>5</xdr:row>
      <xdr:rowOff>132173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A5631BD-1632-465C-B606-B7054331694A}"/>
            </a:ext>
          </a:extLst>
        </xdr:cNvPr>
        <xdr:cNvSpPr txBox="1"/>
      </xdr:nvSpPr>
      <xdr:spPr>
        <a:xfrm>
          <a:off x="23351963" y="505087"/>
          <a:ext cx="1317720" cy="178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Up to 14 days slippage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77</xdr:col>
      <xdr:colOff>76478</xdr:colOff>
      <xdr:row>4</xdr:row>
      <xdr:rowOff>131510</xdr:rowOff>
    </xdr:from>
    <xdr:to>
      <xdr:col>81</xdr:col>
      <xdr:colOff>114300</xdr:colOff>
      <xdr:row>5</xdr:row>
      <xdr:rowOff>132173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E9881BF-962E-4B94-8872-6103502E0B1F}"/>
            </a:ext>
          </a:extLst>
        </xdr:cNvPr>
        <xdr:cNvSpPr txBox="1"/>
      </xdr:nvSpPr>
      <xdr:spPr>
        <a:xfrm>
          <a:off x="24375081" y="499372"/>
          <a:ext cx="1325340" cy="184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15 to 42 days slippage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81</xdr:col>
      <xdr:colOff>171198</xdr:colOff>
      <xdr:row>4</xdr:row>
      <xdr:rowOff>131510</xdr:rowOff>
    </xdr:from>
    <xdr:to>
      <xdr:col>85</xdr:col>
      <xdr:colOff>197591</xdr:colOff>
      <xdr:row>5</xdr:row>
      <xdr:rowOff>132173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9CE77A-C69F-47BB-BF99-A217F1A25059}"/>
            </a:ext>
          </a:extLst>
        </xdr:cNvPr>
        <xdr:cNvSpPr txBox="1"/>
      </xdr:nvSpPr>
      <xdr:spPr>
        <a:xfrm>
          <a:off x="25757319" y="499372"/>
          <a:ext cx="1313910" cy="184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more than</a:t>
          </a:r>
          <a:r>
            <a:rPr lang="en-US" sz="800" b="0" i="0" baseline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 42 slippage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74</xdr:col>
      <xdr:colOff>18997</xdr:colOff>
      <xdr:row>7</xdr:row>
      <xdr:rowOff>74689</xdr:rowOff>
    </xdr:from>
    <xdr:to>
      <xdr:col>78</xdr:col>
      <xdr:colOff>45390</xdr:colOff>
      <xdr:row>8</xdr:row>
      <xdr:rowOff>75352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73E289A-04E0-4A2F-914F-27615DBE6AD7}"/>
            </a:ext>
          </a:extLst>
        </xdr:cNvPr>
        <xdr:cNvSpPr txBox="1"/>
      </xdr:nvSpPr>
      <xdr:spPr>
        <a:xfrm>
          <a:off x="23351963" y="994344"/>
          <a:ext cx="1313910" cy="184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&lt;</a:t>
          </a:r>
          <a:r>
            <a:rPr lang="en-US" sz="800" b="0" i="0" baseline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 </a:t>
          </a: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95% FC achieved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77</xdr:col>
      <xdr:colOff>76478</xdr:colOff>
      <xdr:row>7</xdr:row>
      <xdr:rowOff>74689</xdr:rowOff>
    </xdr:from>
    <xdr:to>
      <xdr:col>82</xdr:col>
      <xdr:colOff>7817</xdr:colOff>
      <xdr:row>8</xdr:row>
      <xdr:rowOff>75352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9DE2964-602D-4231-9820-9D67CD3397FB}"/>
            </a:ext>
          </a:extLst>
        </xdr:cNvPr>
        <xdr:cNvSpPr txBox="1"/>
      </xdr:nvSpPr>
      <xdr:spPr>
        <a:xfrm>
          <a:off x="24375081" y="994344"/>
          <a:ext cx="1540736" cy="184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0.94% to 0.85%FC achieved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81</xdr:col>
      <xdr:colOff>171198</xdr:colOff>
      <xdr:row>7</xdr:row>
      <xdr:rowOff>74689</xdr:rowOff>
    </xdr:from>
    <xdr:to>
      <xdr:col>85</xdr:col>
      <xdr:colOff>37899</xdr:colOff>
      <xdr:row>8</xdr:row>
      <xdr:rowOff>75352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4C566F4-C7A3-4E86-87FB-DB5EED2F44F6}"/>
            </a:ext>
          </a:extLst>
        </xdr:cNvPr>
        <xdr:cNvSpPr txBox="1"/>
      </xdr:nvSpPr>
      <xdr:spPr>
        <a:xfrm>
          <a:off x="25757319" y="994344"/>
          <a:ext cx="1154218" cy="184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&gt;0.85%FC achieved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74</xdr:col>
      <xdr:colOff>18997</xdr:colOff>
      <xdr:row>10</xdr:row>
      <xdr:rowOff>58268</xdr:rowOff>
    </xdr:from>
    <xdr:to>
      <xdr:col>78</xdr:col>
      <xdr:colOff>49200</xdr:colOff>
      <xdr:row>11</xdr:row>
      <xdr:rowOff>60836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422369B-CC34-43FF-AC8A-2AFCAFFFB6BA}"/>
            </a:ext>
          </a:extLst>
        </xdr:cNvPr>
        <xdr:cNvSpPr txBox="1"/>
      </xdr:nvSpPr>
      <xdr:spPr>
        <a:xfrm>
          <a:off x="23351963" y="1529716"/>
          <a:ext cx="1317720" cy="186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&gt;10% Var.</a:t>
          </a:r>
          <a:r>
            <a:rPr lang="en-US" sz="800" b="0" i="0" baseline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 contract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77</xdr:col>
      <xdr:colOff>76478</xdr:colOff>
      <xdr:row>10</xdr:row>
      <xdr:rowOff>63983</xdr:rowOff>
    </xdr:from>
    <xdr:to>
      <xdr:col>81</xdr:col>
      <xdr:colOff>131445</xdr:colOff>
      <xdr:row>11</xdr:row>
      <xdr:rowOff>60836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F7B1AEF-2331-4131-BDD1-A62AC0285FEA}"/>
            </a:ext>
          </a:extLst>
        </xdr:cNvPr>
        <xdr:cNvSpPr txBox="1"/>
      </xdr:nvSpPr>
      <xdr:spPr>
        <a:xfrm>
          <a:off x="24375081" y="1535431"/>
          <a:ext cx="1342485" cy="18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11% to &gt;19% Var. contract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81</xdr:col>
      <xdr:colOff>175008</xdr:colOff>
      <xdr:row>10</xdr:row>
      <xdr:rowOff>54458</xdr:rowOff>
    </xdr:from>
    <xdr:to>
      <xdr:col>84</xdr:col>
      <xdr:colOff>289034</xdr:colOff>
      <xdr:row>11</xdr:row>
      <xdr:rowOff>57026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61D2910-BE58-4B4D-9267-5F0B02F40A94}"/>
            </a:ext>
          </a:extLst>
        </xdr:cNvPr>
        <xdr:cNvSpPr txBox="1"/>
      </xdr:nvSpPr>
      <xdr:spPr>
        <a:xfrm>
          <a:off x="25761129" y="1525906"/>
          <a:ext cx="1079664" cy="186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0" i="0">
              <a:solidFill>
                <a:sysClr val="windowText" lastClr="000000"/>
              </a:solidFill>
              <a:effectLst/>
              <a:latin typeface="Amaala Sans Light" pitchFamily="2" charset="-78"/>
              <a:ea typeface="+mn-ea"/>
              <a:cs typeface="Amaala Sans Light" pitchFamily="2" charset="-78"/>
            </a:rPr>
            <a:t>&gt;20% Var. contract</a:t>
          </a:r>
          <a:endParaRPr lang="en-US" sz="800" b="0">
            <a:solidFill>
              <a:sysClr val="windowText" lastClr="000000"/>
            </a:solidFill>
            <a:latin typeface="Amaala Sans Light" pitchFamily="2" charset="-78"/>
            <a:cs typeface="Amaala Sans Light" pitchFamily="2" charset="-78"/>
          </a:endParaRPr>
        </a:p>
      </xdr:txBody>
    </xdr:sp>
    <xdr:clientData/>
  </xdr:twoCellAnchor>
  <xdr:twoCellAnchor>
    <xdr:from>
      <xdr:col>74</xdr:col>
      <xdr:colOff>153392</xdr:colOff>
      <xdr:row>6</xdr:row>
      <xdr:rowOff>97287</xdr:rowOff>
    </xdr:from>
    <xdr:to>
      <xdr:col>75</xdr:col>
      <xdr:colOff>1166</xdr:colOff>
      <xdr:row>7</xdr:row>
      <xdr:rowOff>88010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8C95EB7-BE1F-45A5-9510-DEEB5953DF79}"/>
            </a:ext>
          </a:extLst>
        </xdr:cNvPr>
        <xdr:cNvSpPr>
          <a:spLocks noChangeAspect="1"/>
        </xdr:cNvSpPr>
      </xdr:nvSpPr>
      <xdr:spPr>
        <a:xfrm>
          <a:off x="23486358" y="833011"/>
          <a:ext cx="169653" cy="174654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221790</xdr:colOff>
      <xdr:row>6</xdr:row>
      <xdr:rowOff>97287</xdr:rowOff>
    </xdr:from>
    <xdr:to>
      <xdr:col>78</xdr:col>
      <xdr:colOff>76087</xdr:colOff>
      <xdr:row>7</xdr:row>
      <xdr:rowOff>91550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82D0B2AD-03E3-4784-BCD2-86653A88F5C0}"/>
            </a:ext>
          </a:extLst>
        </xdr:cNvPr>
        <xdr:cNvSpPr>
          <a:spLocks noChangeAspect="1"/>
        </xdr:cNvSpPr>
      </xdr:nvSpPr>
      <xdr:spPr>
        <a:xfrm>
          <a:off x="24520393" y="833011"/>
          <a:ext cx="176177" cy="178194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197561</xdr:colOff>
      <xdr:row>6</xdr:row>
      <xdr:rowOff>93477</xdr:rowOff>
    </xdr:from>
    <xdr:to>
      <xdr:col>82</xdr:col>
      <xdr:colOff>57521</xdr:colOff>
      <xdr:row>7</xdr:row>
      <xdr:rowOff>91994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479AB239-E084-4D2C-87B0-9226F05C598E}"/>
            </a:ext>
          </a:extLst>
        </xdr:cNvPr>
        <xdr:cNvSpPr>
          <a:spLocks noChangeAspect="1"/>
        </xdr:cNvSpPr>
      </xdr:nvSpPr>
      <xdr:spPr>
        <a:xfrm>
          <a:off x="25783682" y="829201"/>
          <a:ext cx="181839" cy="1824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153392</xdr:colOff>
      <xdr:row>9</xdr:row>
      <xdr:rowOff>56231</xdr:rowOff>
    </xdr:from>
    <xdr:to>
      <xdr:col>75</xdr:col>
      <xdr:colOff>1166</xdr:colOff>
      <xdr:row>10</xdr:row>
      <xdr:rowOff>54423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E6B29174-53D4-4E62-ADDC-009787C09506}"/>
            </a:ext>
          </a:extLst>
        </xdr:cNvPr>
        <xdr:cNvSpPr>
          <a:spLocks noChangeAspect="1"/>
        </xdr:cNvSpPr>
      </xdr:nvSpPr>
      <xdr:spPr>
        <a:xfrm>
          <a:off x="23486358" y="1343748"/>
          <a:ext cx="169653" cy="182123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221790</xdr:colOff>
      <xdr:row>9</xdr:row>
      <xdr:rowOff>56231</xdr:rowOff>
    </xdr:from>
    <xdr:to>
      <xdr:col>78</xdr:col>
      <xdr:colOff>76087</xdr:colOff>
      <xdr:row>10</xdr:row>
      <xdr:rowOff>58114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275F629-E309-4E85-9C62-5F044CD50D1F}"/>
            </a:ext>
          </a:extLst>
        </xdr:cNvPr>
        <xdr:cNvSpPr>
          <a:spLocks noChangeAspect="1"/>
        </xdr:cNvSpPr>
      </xdr:nvSpPr>
      <xdr:spPr>
        <a:xfrm>
          <a:off x="24520393" y="1343748"/>
          <a:ext cx="176177" cy="185814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197561</xdr:colOff>
      <xdr:row>9</xdr:row>
      <xdr:rowOff>60041</xdr:rowOff>
    </xdr:from>
    <xdr:to>
      <xdr:col>82</xdr:col>
      <xdr:colOff>57521</xdr:colOff>
      <xdr:row>10</xdr:row>
      <xdr:rowOff>58414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17366507-C46F-4B74-8D96-AFACBB46595D}"/>
            </a:ext>
          </a:extLst>
        </xdr:cNvPr>
        <xdr:cNvSpPr>
          <a:spLocks noChangeAspect="1"/>
        </xdr:cNvSpPr>
      </xdr:nvSpPr>
      <xdr:spPr>
        <a:xfrm>
          <a:off x="25783682" y="1347558"/>
          <a:ext cx="181839" cy="1823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114432</xdr:colOff>
      <xdr:row>2</xdr:row>
      <xdr:rowOff>19314</xdr:rowOff>
    </xdr:from>
    <xdr:to>
      <xdr:col>81</xdr:col>
      <xdr:colOff>58018</xdr:colOff>
      <xdr:row>4</xdr:row>
      <xdr:rowOff>72259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E6D54B7-F648-4293-BBBF-7F5E988CC247}"/>
            </a:ext>
          </a:extLst>
        </xdr:cNvPr>
        <xdr:cNvSpPr txBox="1"/>
      </xdr:nvSpPr>
      <xdr:spPr>
        <a:xfrm>
          <a:off x="24413035" y="19314"/>
          <a:ext cx="1231104" cy="420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RAG Status Legend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0" i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*EAC</a:t>
          </a:r>
          <a:r>
            <a:rPr lang="en-US" sz="700" b="0" i="0" baseline="0">
              <a:solidFill>
                <a:schemeClr val="bg1"/>
              </a:solidFill>
              <a:effectLst/>
              <a:latin typeface="Amaala Open Eye Medium" pitchFamily="2" charset="-78"/>
              <a:ea typeface="+mn-ea"/>
              <a:cs typeface="Amaala Open Eye Medium" pitchFamily="2" charset="-78"/>
            </a:rPr>
            <a:t> includes PBIs</a:t>
          </a:r>
          <a:endParaRPr lang="en-US" sz="900" b="0">
            <a:solidFill>
              <a:schemeClr val="bg1"/>
            </a:solidFill>
            <a:latin typeface="Amaala Open Eye Medium" pitchFamily="2" charset="-78"/>
            <a:cs typeface="Amaala Open Eye Medium" pitchFamily="2" charset="-78"/>
          </a:endParaRPr>
        </a:p>
      </xdr:txBody>
    </xdr:sp>
    <xdr:clientData/>
  </xdr:twoCellAnchor>
  <xdr:twoCellAnchor editAs="oneCell">
    <xdr:from>
      <xdr:col>86</xdr:col>
      <xdr:colOff>116887</xdr:colOff>
      <xdr:row>2</xdr:row>
      <xdr:rowOff>0</xdr:rowOff>
    </xdr:from>
    <xdr:to>
      <xdr:col>97</xdr:col>
      <xdr:colOff>453118</xdr:colOff>
      <xdr:row>19</xdr:row>
      <xdr:rowOff>56156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8A03D91-C1B0-4AFC-BEC2-6D7C78E8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39387" y="0"/>
          <a:ext cx="6984681" cy="2874739"/>
        </a:xfrm>
        <a:prstGeom prst="rect">
          <a:avLst/>
        </a:prstGeom>
      </xdr:spPr>
    </xdr:pic>
    <xdr:clientData/>
  </xdr:twoCellAnchor>
  <xdr:twoCellAnchor>
    <xdr:from>
      <xdr:col>2</xdr:col>
      <xdr:colOff>58432</xdr:colOff>
      <xdr:row>87</xdr:row>
      <xdr:rowOff>103909</xdr:rowOff>
    </xdr:from>
    <xdr:to>
      <xdr:col>22</xdr:col>
      <xdr:colOff>248932</xdr:colOff>
      <xdr:row>101</xdr:row>
      <xdr:rowOff>168087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2CF43EE1-ACA4-487B-A6C6-E9A350A15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87654</xdr:colOff>
      <xdr:row>15</xdr:row>
      <xdr:rowOff>100864</xdr:rowOff>
    </xdr:from>
    <xdr:to>
      <xdr:col>34</xdr:col>
      <xdr:colOff>218283</xdr:colOff>
      <xdr:row>27</xdr:row>
      <xdr:rowOff>24283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D1563D-D89C-4D42-BFE9-99EA9F4A1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51954</xdr:colOff>
      <xdr:row>61</xdr:row>
      <xdr:rowOff>51954</xdr:rowOff>
    </xdr:from>
    <xdr:to>
      <xdr:col>36</xdr:col>
      <xdr:colOff>259772</xdr:colOff>
      <xdr:row>87</xdr:row>
      <xdr:rowOff>69273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E46505E7-5851-4BEA-93D8-B4D158912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45</xdr:col>
      <xdr:colOff>314695</xdr:colOff>
      <xdr:row>45</xdr:row>
      <xdr:rowOff>559501</xdr:rowOff>
    </xdr:from>
    <xdr:to>
      <xdr:col>56</xdr:col>
      <xdr:colOff>110836</xdr:colOff>
      <xdr:row>55</xdr:row>
      <xdr:rowOff>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0993D2-3E06-4ACA-A4D2-2E834998FB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698"/>
        <a:stretch/>
      </xdr:blipFill>
      <xdr:spPr>
        <a:xfrm>
          <a:off x="14280077" y="8983065"/>
          <a:ext cx="3301341" cy="1818983"/>
        </a:xfrm>
        <a:prstGeom prst="rect">
          <a:avLst/>
        </a:prstGeom>
      </xdr:spPr>
    </xdr:pic>
    <xdr:clientData/>
  </xdr:twoCellAnchor>
  <xdr:twoCellAnchor>
    <xdr:from>
      <xdr:col>25</xdr:col>
      <xdr:colOff>58485</xdr:colOff>
      <xdr:row>20</xdr:row>
      <xdr:rowOff>48023</xdr:rowOff>
    </xdr:from>
    <xdr:to>
      <xdr:col>28</xdr:col>
      <xdr:colOff>102027</xdr:colOff>
      <xdr:row>24</xdr:row>
      <xdr:rowOff>15366</xdr:rowOff>
    </xdr:to>
    <xdr:sp macro="" textlink="$G$12">
      <xdr:nvSpPr>
        <xdr:cNvPr id="62" name="TextBox 61">
          <a:extLst>
            <a:ext uri="{FF2B5EF4-FFF2-40B4-BE49-F238E27FC236}">
              <a16:creationId xmlns:a16="http://schemas.microsoft.com/office/drawing/2014/main" id="{FFCE5CC6-8422-4ADE-B7DB-BF50A4C8DD0A}"/>
            </a:ext>
          </a:extLst>
        </xdr:cNvPr>
        <xdr:cNvSpPr txBox="1"/>
      </xdr:nvSpPr>
      <xdr:spPr>
        <a:xfrm>
          <a:off x="7591399" y="3477023"/>
          <a:ext cx="990599" cy="664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98B43E0-9E28-4A09-BE7E-A404E7D94F4D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 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43</xdr:col>
      <xdr:colOff>283028</xdr:colOff>
      <xdr:row>14</xdr:row>
      <xdr:rowOff>97972</xdr:rowOff>
    </xdr:from>
    <xdr:to>
      <xdr:col>72</xdr:col>
      <xdr:colOff>239485</xdr:colOff>
      <xdr:row>42</xdr:row>
      <xdr:rowOff>87357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CAE3035F-2CEE-47AE-A53A-487E6248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</xdr:colOff>
      <xdr:row>14</xdr:row>
      <xdr:rowOff>1</xdr:rowOff>
    </xdr:from>
    <xdr:to>
      <xdr:col>26</xdr:col>
      <xdr:colOff>19707</xdr:colOff>
      <xdr:row>32</xdr:row>
      <xdr:rowOff>19708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48E8896C-984F-4352-B177-63D967A20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29691</xdr:colOff>
      <xdr:row>65</xdr:row>
      <xdr:rowOff>27064</xdr:rowOff>
    </xdr:from>
    <xdr:to>
      <xdr:col>33</xdr:col>
      <xdr:colOff>29691</xdr:colOff>
      <xdr:row>83</xdr:row>
      <xdr:rowOff>164224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A751E9-1040-4DAD-92D6-39EC9A0E8F23}"/>
            </a:ext>
          </a:extLst>
        </xdr:cNvPr>
        <xdr:cNvCxnSpPr/>
      </xdr:nvCxnSpPr>
      <xdr:spPr>
        <a:xfrm>
          <a:off x="10217631" y="12401944"/>
          <a:ext cx="0" cy="31927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0.68377</cdr:x>
      <cdr:y>0.5321</cdr:y>
    </cdr:from>
    <cdr:to>
      <cdr:x>0.79022</cdr:x>
      <cdr:y>0.5755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9F41283F-C67F-4937-8A81-55A8F5691A41}"/>
            </a:ext>
          </a:extLst>
        </cdr:cNvPr>
        <cdr:cNvSpPr txBox="1"/>
      </cdr:nvSpPr>
      <cdr:spPr>
        <a:xfrm xmlns:a="http://schemas.openxmlformats.org/drawingml/2006/main">
          <a:off x="7670973" y="2735947"/>
          <a:ext cx="1194285" cy="2231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200" b="1">
            <a:solidFill>
              <a:srgbClr val="0070C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16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17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19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0.90518</cdr:x>
      <cdr:y>0.69044</cdr:y>
    </cdr:from>
    <cdr:to>
      <cdr:x>0.95065</cdr:x>
      <cdr:y>0.95151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7A045C58-2610-4897-A4D5-CC974A9B1164}"/>
            </a:ext>
          </a:extLst>
        </cdr:cNvPr>
        <cdr:cNvSpPr txBox="1"/>
      </cdr:nvSpPr>
      <cdr:spPr>
        <a:xfrm xmlns:a="http://schemas.openxmlformats.org/drawingml/2006/main">
          <a:off x="6867740" y="2245061"/>
          <a:ext cx="344983" cy="848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t>31/May/22</a:t>
          </a:r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24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25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27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0.90518</cdr:x>
      <cdr:y>0.69044</cdr:y>
    </cdr:from>
    <cdr:to>
      <cdr:x>0.92582</cdr:x>
      <cdr:y>0.89727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7A045C58-2610-4897-A4D5-CC974A9B1164}"/>
            </a:ext>
          </a:extLst>
        </cdr:cNvPr>
        <cdr:cNvSpPr txBox="1"/>
      </cdr:nvSpPr>
      <cdr:spPr>
        <a:xfrm xmlns:a="http://schemas.openxmlformats.org/drawingml/2006/main">
          <a:off x="6867740" y="2245061"/>
          <a:ext cx="156599" cy="672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38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39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0.85853</cdr:x>
      <cdr:y>0.71443</cdr:y>
    </cdr:from>
    <cdr:to>
      <cdr:x>0.87917</cdr:x>
      <cdr:y>0.92126</cdr:y>
    </cdr:to>
    <cdr:sp macro="" textlink="'Contract Timeline'!$F$12">
      <cdr:nvSpPr>
        <cdr:cNvPr id="40" name="TextBox 6">
          <a:extLst xmlns:a="http://schemas.openxmlformats.org/drawingml/2006/main">
            <a:ext uri="{FF2B5EF4-FFF2-40B4-BE49-F238E27FC236}">
              <a16:creationId xmlns:a16="http://schemas.microsoft.com/office/drawing/2014/main" id="{D7AA36E9-41AF-4598-913C-963B22A555BD}"/>
            </a:ext>
          </a:extLst>
        </cdr:cNvPr>
        <cdr:cNvSpPr txBox="1"/>
      </cdr:nvSpPr>
      <cdr:spPr>
        <a:xfrm xmlns:a="http://schemas.openxmlformats.org/drawingml/2006/main">
          <a:off x="6513801" y="2323071"/>
          <a:ext cx="156598" cy="672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B5BB50E4-C8E0-4AC8-9B44-AD439EBA4F61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28.Feb.22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41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</xdr:colOff>
      <xdr:row>10</xdr:row>
      <xdr:rowOff>163391</xdr:rowOff>
    </xdr:from>
    <xdr:to>
      <xdr:col>4</xdr:col>
      <xdr:colOff>486362</xdr:colOff>
      <xdr:row>26</xdr:row>
      <xdr:rowOff>124776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35DD2-4D18-4810-B270-88190E562E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427474</xdr:colOff>
      <xdr:row>11</xdr:row>
      <xdr:rowOff>43863</xdr:rowOff>
    </xdr:from>
    <xdr:to>
      <xdr:col>7</xdr:col>
      <xdr:colOff>329766</xdr:colOff>
      <xdr:row>25</xdr:row>
      <xdr:rowOff>189539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F2A02-FD70-4EC6-ABC0-0FA3EEAC673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758190</xdr:colOff>
          <xdr:row>27</xdr:row>
          <xdr:rowOff>162469</xdr:rowOff>
        </xdr:from>
        <xdr:to>
          <xdr:col>6</xdr:col>
          <xdr:colOff>995582</xdr:colOff>
          <xdr:row>39</xdr:row>
          <xdr:rowOff>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50F69865-C985-4BCF-9B49-8B9FFA601B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shboard!$BP$3:$CG$12" spid="_x0000_s301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21476" y="5972719"/>
              <a:ext cx="6269166" cy="21235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213659</xdr:colOff>
      <xdr:row>15</xdr:row>
      <xdr:rowOff>14569</xdr:rowOff>
    </xdr:from>
    <xdr:to>
      <xdr:col>8</xdr:col>
      <xdr:colOff>1447799</xdr:colOff>
      <xdr:row>39</xdr:row>
      <xdr:rowOff>5603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455E1A-BDE2-4B1A-85E3-07156F16C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258696</xdr:colOff>
      <xdr:row>23</xdr:row>
      <xdr:rowOff>150569</xdr:rowOff>
    </xdr:from>
    <xdr:to>
      <xdr:col>5</xdr:col>
      <xdr:colOff>694969</xdr:colOff>
      <xdr:row>24</xdr:row>
      <xdr:rowOff>163927</xdr:rowOff>
    </xdr:to>
    <xdr:sp macro="" textlink="$G$8">
      <xdr:nvSpPr>
        <xdr:cNvPr id="4" name="TextBox 3">
          <a:extLst>
            <a:ext uri="{FF2B5EF4-FFF2-40B4-BE49-F238E27FC236}">
              <a16:creationId xmlns:a16="http://schemas.microsoft.com/office/drawing/2014/main" id="{EE80C13B-55F2-4A87-BC41-847E90337B90}"/>
            </a:ext>
          </a:extLst>
        </xdr:cNvPr>
        <xdr:cNvSpPr txBox="1"/>
      </xdr:nvSpPr>
      <xdr:spPr>
        <a:xfrm>
          <a:off x="5323755" y="6201745"/>
          <a:ext cx="1709261" cy="2016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6BC25F9-AC4B-4180-A728-41EB9D736BB8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Contractual Duration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6</xdr:col>
      <xdr:colOff>891021</xdr:colOff>
      <xdr:row>23</xdr:row>
      <xdr:rowOff>128054</xdr:rowOff>
    </xdr:from>
    <xdr:to>
      <xdr:col>7</xdr:col>
      <xdr:colOff>279994</xdr:colOff>
      <xdr:row>24</xdr:row>
      <xdr:rowOff>110735</xdr:rowOff>
    </xdr:to>
    <xdr:sp macro="" textlink="$G$9">
      <xdr:nvSpPr>
        <xdr:cNvPr id="6" name="TextBox 5">
          <a:extLst>
            <a:ext uri="{FF2B5EF4-FFF2-40B4-BE49-F238E27FC236}">
              <a16:creationId xmlns:a16="http://schemas.microsoft.com/office/drawing/2014/main" id="{EBC0326D-BD34-432E-BBC7-51CFCB7C0AA7}"/>
            </a:ext>
          </a:extLst>
        </xdr:cNvPr>
        <xdr:cNvSpPr txBox="1"/>
      </xdr:nvSpPr>
      <xdr:spPr>
        <a:xfrm>
          <a:off x="8291946" y="6405029"/>
          <a:ext cx="770098" cy="1827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5B3B67-94F2-4AD4-9A9C-6064D37A1B10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EOT No.1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7</xdr:col>
      <xdr:colOff>194471</xdr:colOff>
      <xdr:row>23</xdr:row>
      <xdr:rowOff>71006</xdr:rowOff>
    </xdr:from>
    <xdr:to>
      <xdr:col>7</xdr:col>
      <xdr:colOff>1025745</xdr:colOff>
      <xdr:row>24</xdr:row>
      <xdr:rowOff>122960</xdr:rowOff>
    </xdr:to>
    <xdr:sp macro="" textlink="$G$10">
      <xdr:nvSpPr>
        <xdr:cNvPr id="7" name="TextBox 6">
          <a:extLst>
            <a:ext uri="{FF2B5EF4-FFF2-40B4-BE49-F238E27FC236}">
              <a16:creationId xmlns:a16="http://schemas.microsoft.com/office/drawing/2014/main" id="{DDF96387-F52C-43BF-8FC3-BB2ACC949A21}"/>
            </a:ext>
          </a:extLst>
        </xdr:cNvPr>
        <xdr:cNvSpPr txBox="1"/>
      </xdr:nvSpPr>
      <xdr:spPr>
        <a:xfrm>
          <a:off x="8976521" y="6347981"/>
          <a:ext cx="831274" cy="2519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55B843-1ED3-4654-A76E-7E35855A245B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EOT No.2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7</xdr:col>
      <xdr:colOff>1236263</xdr:colOff>
      <xdr:row>23</xdr:row>
      <xdr:rowOff>87763</xdr:rowOff>
    </xdr:from>
    <xdr:to>
      <xdr:col>7</xdr:col>
      <xdr:colOff>2136808</xdr:colOff>
      <xdr:row>24</xdr:row>
      <xdr:rowOff>105082</xdr:rowOff>
    </xdr:to>
    <xdr:sp macro="" textlink="$G$11">
      <xdr:nvSpPr>
        <xdr:cNvPr id="8" name="TextBox 7">
          <a:extLst>
            <a:ext uri="{FF2B5EF4-FFF2-40B4-BE49-F238E27FC236}">
              <a16:creationId xmlns:a16="http://schemas.microsoft.com/office/drawing/2014/main" id="{D3DA2862-7B64-47AB-9079-9CEAF1541765}"/>
            </a:ext>
          </a:extLst>
        </xdr:cNvPr>
        <xdr:cNvSpPr txBox="1"/>
      </xdr:nvSpPr>
      <xdr:spPr>
        <a:xfrm>
          <a:off x="10018313" y="6364738"/>
          <a:ext cx="900545" cy="217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855B07D-3E61-4135-B82E-569CCB0EEE9C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EOT NO.3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7</xdr:col>
      <xdr:colOff>1944462</xdr:colOff>
      <xdr:row>22</xdr:row>
      <xdr:rowOff>133350</xdr:rowOff>
    </xdr:from>
    <xdr:to>
      <xdr:col>8</xdr:col>
      <xdr:colOff>314326</xdr:colOff>
      <xdr:row>24</xdr:row>
      <xdr:rowOff>95250</xdr:rowOff>
    </xdr:to>
    <xdr:sp macro="" textlink="$G$12">
      <xdr:nvSpPr>
        <xdr:cNvPr id="12" name="TextBox 11">
          <a:extLst>
            <a:ext uri="{FF2B5EF4-FFF2-40B4-BE49-F238E27FC236}">
              <a16:creationId xmlns:a16="http://schemas.microsoft.com/office/drawing/2014/main" id="{284C5AD6-183D-47C3-BFF0-C2F57D15187F}"/>
            </a:ext>
          </a:extLst>
        </xdr:cNvPr>
        <xdr:cNvSpPr txBox="1"/>
      </xdr:nvSpPr>
      <xdr:spPr>
        <a:xfrm>
          <a:off x="10726512" y="6210300"/>
          <a:ext cx="9035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98B43E0-9E28-4A09-BE7E-A404E7D94F4D}" type="TxLink">
            <a:rPr lang="en-US" sz="1100" b="1" i="0" u="none" strike="noStrike">
              <a:solidFill>
                <a:srgbClr val="00A44A"/>
              </a:solidFill>
              <a:latin typeface="Calibri"/>
              <a:cs typeface="Calibri"/>
            </a:rPr>
            <a:pPr algn="ctr"/>
            <a:t>EOT No.4 </a:t>
          </a:fld>
          <a:endParaRPr lang="en-US" sz="1200" b="1">
            <a:solidFill>
              <a:srgbClr val="00A44A"/>
            </a:solidFill>
          </a:endParaRPr>
        </a:p>
      </xdr:txBody>
    </xdr:sp>
    <xdr:clientData/>
  </xdr:twoCellAnchor>
  <xdr:twoCellAnchor>
    <xdr:from>
      <xdr:col>8</xdr:col>
      <xdr:colOff>123825</xdr:colOff>
      <xdr:row>22</xdr:row>
      <xdr:rowOff>133349</xdr:rowOff>
    </xdr:from>
    <xdr:to>
      <xdr:col>8</xdr:col>
      <xdr:colOff>1381125</xdr:colOff>
      <xdr:row>24</xdr:row>
      <xdr:rowOff>104774</xdr:rowOff>
    </xdr:to>
    <xdr:sp macro="" textlink="$G$12">
      <xdr:nvSpPr>
        <xdr:cNvPr id="9" name="TextBox 8">
          <a:extLst>
            <a:ext uri="{FF2B5EF4-FFF2-40B4-BE49-F238E27FC236}">
              <a16:creationId xmlns:a16="http://schemas.microsoft.com/office/drawing/2014/main" id="{0C553CD4-C040-40DD-B82A-6FEAC2BFE336}"/>
            </a:ext>
          </a:extLst>
        </xdr:cNvPr>
        <xdr:cNvSpPr txBox="1"/>
      </xdr:nvSpPr>
      <xdr:spPr>
        <a:xfrm>
          <a:off x="11439525" y="6210299"/>
          <a:ext cx="12573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rgbClr val="00A44A"/>
              </a:solidFill>
            </a:rPr>
            <a:t>FORECAST</a:t>
          </a:r>
          <a:r>
            <a:rPr lang="en-US" sz="1050" b="1" baseline="0">
              <a:solidFill>
                <a:srgbClr val="00A44A"/>
              </a:solidFill>
            </a:rPr>
            <a:t> DATE</a:t>
          </a:r>
          <a:endParaRPr lang="en-US" sz="1050" b="1">
            <a:solidFill>
              <a:srgbClr val="00A44A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0.81951</cdr:x>
      <cdr:y>0.70629</cdr:y>
    </cdr:from>
    <cdr:to>
      <cdr:x>0.84015</cdr:x>
      <cdr:y>0.91312</cdr:y>
    </cdr:to>
    <cdr:sp macro="" textlink="'Contract Timeline'!$F$12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7AA36E9-41AF-4598-913C-963B22A555BD}"/>
            </a:ext>
          </a:extLst>
        </cdr:cNvPr>
        <cdr:cNvSpPr txBox="1"/>
      </cdr:nvSpPr>
      <cdr:spPr>
        <a:xfrm xmlns:a="http://schemas.openxmlformats.org/drawingml/2006/main">
          <a:off x="7434494" y="3315087"/>
          <a:ext cx="187243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B5BB50E4-C8E0-4AC8-9B44-AD439EBA4F61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28.Feb.22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16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17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0.84208</cdr:x>
      <cdr:y>0.70231</cdr:y>
    </cdr:from>
    <cdr:to>
      <cdr:x>0.86272</cdr:x>
      <cdr:y>0.90914</cdr:y>
    </cdr:to>
    <cdr:sp macro="" textlink="'Contract Timeline'!$F$12">
      <cdr:nvSpPr>
        <cdr:cNvPr id="18" name="TextBox 6">
          <a:extLst xmlns:a="http://schemas.openxmlformats.org/drawingml/2006/main">
            <a:ext uri="{FF2B5EF4-FFF2-40B4-BE49-F238E27FC236}">
              <a16:creationId xmlns:a16="http://schemas.microsoft.com/office/drawing/2014/main" id="{D7AA36E9-41AF-4598-913C-963B22A555BD}"/>
            </a:ext>
          </a:extLst>
        </cdr:cNvPr>
        <cdr:cNvSpPr txBox="1"/>
      </cdr:nvSpPr>
      <cdr:spPr>
        <a:xfrm xmlns:a="http://schemas.openxmlformats.org/drawingml/2006/main">
          <a:off x="7463887" y="3365233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B5BB50E4-C8E0-4AC8-9B44-AD439EBA4F61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28.Feb.22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19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0.90518</cdr:x>
      <cdr:y>0.69044</cdr:y>
    </cdr:from>
    <cdr:to>
      <cdr:x>0.92582</cdr:x>
      <cdr:y>0.89727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7A045C58-2610-4897-A4D5-CC974A9B1164}"/>
            </a:ext>
          </a:extLst>
        </cdr:cNvPr>
        <cdr:cNvSpPr txBox="1"/>
      </cdr:nvSpPr>
      <cdr:spPr>
        <a:xfrm xmlns:a="http://schemas.openxmlformats.org/drawingml/2006/main">
          <a:off x="8023225" y="3308350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t>31/May/22</a:t>
          </a:r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24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25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0.84208</cdr:x>
      <cdr:y>0.70231</cdr:y>
    </cdr:from>
    <cdr:to>
      <cdr:x>0.86272</cdr:x>
      <cdr:y>0.90914</cdr:y>
    </cdr:to>
    <cdr:sp macro="" textlink="'Contract Timeline'!$F$12">
      <cdr:nvSpPr>
        <cdr:cNvPr id="26" name="TextBox 6">
          <a:extLst xmlns:a="http://schemas.openxmlformats.org/drawingml/2006/main">
            <a:ext uri="{FF2B5EF4-FFF2-40B4-BE49-F238E27FC236}">
              <a16:creationId xmlns:a16="http://schemas.microsoft.com/office/drawing/2014/main" id="{D7AA36E9-41AF-4598-913C-963B22A555BD}"/>
            </a:ext>
          </a:extLst>
        </cdr:cNvPr>
        <cdr:cNvSpPr txBox="1"/>
      </cdr:nvSpPr>
      <cdr:spPr>
        <a:xfrm xmlns:a="http://schemas.openxmlformats.org/drawingml/2006/main">
          <a:off x="7463887" y="3365233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B5BB50E4-C8E0-4AC8-9B44-AD439EBA4F61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28.Feb.22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27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0.90518</cdr:x>
      <cdr:y>0.69044</cdr:y>
    </cdr:from>
    <cdr:to>
      <cdr:x>0.92582</cdr:x>
      <cdr:y>0.89727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7A045C58-2610-4897-A4D5-CC974A9B1164}"/>
            </a:ext>
          </a:extLst>
        </cdr:cNvPr>
        <cdr:cNvSpPr txBox="1"/>
      </cdr:nvSpPr>
      <cdr:spPr>
        <a:xfrm xmlns:a="http://schemas.openxmlformats.org/drawingml/2006/main">
          <a:off x="8023225" y="3308350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t>31/May/22</a:t>
          </a:r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0.03315</cdr:x>
      <cdr:y>0.69435</cdr:y>
    </cdr:from>
    <cdr:to>
      <cdr:x>0.05379</cdr:x>
      <cdr:y>0.90118</cdr:y>
    </cdr:to>
    <cdr:sp macro="" textlink="'Contract Timeline'!$E$8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C2EE24FE-697C-4F27-AAE6-67ED3DDEA8DC}"/>
            </a:ext>
          </a:extLst>
        </cdr:cNvPr>
        <cdr:cNvSpPr txBox="1"/>
      </cdr:nvSpPr>
      <cdr:spPr>
        <a:xfrm xmlns:a="http://schemas.openxmlformats.org/drawingml/2006/main">
          <a:off x="278176" y="2616284"/>
          <a:ext cx="173182" cy="779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AAA2036-C61A-4B1E-AADA-D142C2BA0317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23.Jun.19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0.52986</cdr:x>
      <cdr:y>0.70628</cdr:y>
    </cdr:from>
    <cdr:to>
      <cdr:x>0.5505</cdr:x>
      <cdr:y>0.91311</cdr:y>
    </cdr:to>
    <cdr:sp macro="" textlink="'Contract Timeline'!$E$9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81F60160-2B35-4419-A858-7B6BA7FDA763}"/>
            </a:ext>
          </a:extLst>
        </cdr:cNvPr>
        <cdr:cNvSpPr txBox="1"/>
      </cdr:nvSpPr>
      <cdr:spPr>
        <a:xfrm xmlns:a="http://schemas.openxmlformats.org/drawingml/2006/main">
          <a:off x="4810239" y="3184783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4B29208-5AE8-448B-ACB4-D0598D7386FD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31.Jan.21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0.58555</cdr:x>
      <cdr:y>0.69465</cdr:y>
    </cdr:from>
    <cdr:to>
      <cdr:x>0.60691</cdr:x>
      <cdr:y>0.92908</cdr:y>
    </cdr:to>
    <cdr:sp macro="" textlink="'Contract Timeline'!$E$10">
      <cdr:nvSpPr>
        <cdr:cNvPr id="38" name="TextBox 3">
          <a:extLst xmlns:a="http://schemas.openxmlformats.org/drawingml/2006/main">
            <a:ext uri="{FF2B5EF4-FFF2-40B4-BE49-F238E27FC236}">
              <a16:creationId xmlns:a16="http://schemas.microsoft.com/office/drawing/2014/main" id="{35E04640-E1A9-4906-8383-9F321820E946}"/>
            </a:ext>
          </a:extLst>
        </cdr:cNvPr>
        <cdr:cNvSpPr txBox="1"/>
      </cdr:nvSpPr>
      <cdr:spPr>
        <a:xfrm xmlns:a="http://schemas.openxmlformats.org/drawingml/2006/main">
          <a:off x="5315784" y="3132358"/>
          <a:ext cx="193912" cy="10571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5F84B37E-1F26-41CE-A82A-48EB59EFA0F3}" type="TxLink">
            <a:rPr lang="en-US" sz="12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31.Mar.21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0.78045</cdr:x>
      <cdr:y>0.70429</cdr:y>
    </cdr:from>
    <cdr:to>
      <cdr:x>0.80109</cdr:x>
      <cdr:y>0.91112</cdr:y>
    </cdr:to>
    <cdr:sp macro="" textlink="'Contract Timeline'!$F$11">
      <cdr:nvSpPr>
        <cdr:cNvPr id="39" name="TextBox 4">
          <a:extLst xmlns:a="http://schemas.openxmlformats.org/drawingml/2006/main">
            <a:ext uri="{FF2B5EF4-FFF2-40B4-BE49-F238E27FC236}">
              <a16:creationId xmlns:a16="http://schemas.microsoft.com/office/drawing/2014/main" id="{D4EFC798-E1F3-4FFE-B08E-EA8FA9671C73}"/>
            </a:ext>
          </a:extLst>
        </cdr:cNvPr>
        <cdr:cNvSpPr txBox="1"/>
      </cdr:nvSpPr>
      <cdr:spPr>
        <a:xfrm xmlns:a="http://schemas.openxmlformats.org/drawingml/2006/main">
          <a:off x="7080134" y="3305721"/>
          <a:ext cx="187244" cy="970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96A59DA8-84D2-4482-84F8-BA5172BAA2AF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30.Nov.21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0.84208</cdr:x>
      <cdr:y>0.70231</cdr:y>
    </cdr:from>
    <cdr:to>
      <cdr:x>0.86272</cdr:x>
      <cdr:y>0.90914</cdr:y>
    </cdr:to>
    <cdr:sp macro="" textlink="'Contract Timeline'!$F$12">
      <cdr:nvSpPr>
        <cdr:cNvPr id="40" name="TextBox 6">
          <a:extLst xmlns:a="http://schemas.openxmlformats.org/drawingml/2006/main">
            <a:ext uri="{FF2B5EF4-FFF2-40B4-BE49-F238E27FC236}">
              <a16:creationId xmlns:a16="http://schemas.microsoft.com/office/drawing/2014/main" id="{D7AA36E9-41AF-4598-913C-963B22A555BD}"/>
            </a:ext>
          </a:extLst>
        </cdr:cNvPr>
        <cdr:cNvSpPr txBox="1"/>
      </cdr:nvSpPr>
      <cdr:spPr>
        <a:xfrm xmlns:a="http://schemas.openxmlformats.org/drawingml/2006/main">
          <a:off x="7463887" y="3365233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B5BB50E4-C8E0-4AC8-9B44-AD439EBA4F61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28.Feb.22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0.63772</cdr:x>
      <cdr:y>0.69972</cdr:y>
    </cdr:from>
    <cdr:to>
      <cdr:x>0.65836</cdr:x>
      <cdr:y>0.90655</cdr:y>
    </cdr:to>
    <cdr:sp macro="" textlink="'Contract Timeline'!$F$10">
      <cdr:nvSpPr>
        <cdr:cNvPr id="41" name="TextBox 7">
          <a:extLst xmlns:a="http://schemas.openxmlformats.org/drawingml/2006/main">
            <a:ext uri="{FF2B5EF4-FFF2-40B4-BE49-F238E27FC236}">
              <a16:creationId xmlns:a16="http://schemas.microsoft.com/office/drawing/2014/main" id="{22CE840B-47DF-4611-8C1F-B2F59E3EAB73}"/>
            </a:ext>
          </a:extLst>
        </cdr:cNvPr>
        <cdr:cNvSpPr txBox="1"/>
      </cdr:nvSpPr>
      <cdr:spPr>
        <a:xfrm xmlns:a="http://schemas.openxmlformats.org/drawingml/2006/main">
          <a:off x="5789402" y="3155208"/>
          <a:ext cx="187375" cy="932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fld id="{D615C7FE-17AD-4435-AB4C-2E6841B92CC3}" type="TxLink"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03.Jun.21</a:t>
          </a:fld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0.90518</cdr:x>
      <cdr:y>0.69044</cdr:y>
    </cdr:from>
    <cdr:to>
      <cdr:x>0.92582</cdr:x>
      <cdr:y>0.89727</cdr:y>
    </cdr:to>
    <cdr:sp macro="" textlink="">
      <cdr:nvSpPr>
        <cdr:cNvPr id="42" name="TextBox 1">
          <a:extLst xmlns:a="http://schemas.openxmlformats.org/drawingml/2006/main">
            <a:ext uri="{FF2B5EF4-FFF2-40B4-BE49-F238E27FC236}">
              <a16:creationId xmlns:a16="http://schemas.microsoft.com/office/drawing/2014/main" id="{7A045C58-2610-4897-A4D5-CC974A9B1164}"/>
            </a:ext>
          </a:extLst>
        </cdr:cNvPr>
        <cdr:cNvSpPr txBox="1"/>
      </cdr:nvSpPr>
      <cdr:spPr>
        <a:xfrm xmlns:a="http://schemas.openxmlformats.org/drawingml/2006/main">
          <a:off x="8023225" y="3308350"/>
          <a:ext cx="182946" cy="991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i="0" u="none" strike="noStrike">
              <a:solidFill>
                <a:srgbClr val="0070C0"/>
              </a:solidFill>
              <a:latin typeface="Calibri"/>
              <a:cs typeface="Calibri"/>
            </a:rPr>
            <a:t>31/May/22</a:t>
          </a:r>
          <a:endParaRPr lang="en-US" sz="1200" b="1">
            <a:solidFill>
              <a:srgbClr val="0070C0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72983</xdr:colOff>
      <xdr:row>6</xdr:row>
      <xdr:rowOff>130135</xdr:rowOff>
    </xdr:from>
    <xdr:to>
      <xdr:col>24</xdr:col>
      <xdr:colOff>436021</xdr:colOff>
      <xdr:row>34</xdr:row>
      <xdr:rowOff>92851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3FD23B-7670-403E-991F-70CADE22F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99060</xdr:colOff>
      <xdr:row>8</xdr:row>
      <xdr:rowOff>78378</xdr:rowOff>
    </xdr:from>
    <xdr:to>
      <xdr:col>29</xdr:col>
      <xdr:colOff>1634490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1C4D0-5452-4895-B154-EAFAD32C3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173353</xdr:colOff>
      <xdr:row>8</xdr:row>
      <xdr:rowOff>78105</xdr:rowOff>
    </xdr:from>
    <xdr:to>
      <xdr:col>36</xdr:col>
      <xdr:colOff>17144</xdr:colOff>
      <xdr:row>28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E2FB7B-1B7F-462F-A3FA-73C3A928E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534970</xdr:colOff>
      <xdr:row>0</xdr:row>
      <xdr:rowOff>139123</xdr:rowOff>
    </xdr:from>
    <xdr:to>
      <xdr:col>14</xdr:col>
      <xdr:colOff>431989</xdr:colOff>
      <xdr:row>11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C7F91-C701-4D00-BD6A-3FB436C7F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parsons365mea-my.sharepoint.com/personal/owais_khan_parsons_com/Documents/Documents/Amalaa%20Triple%20Bay/AMAALA/Gustavo/Weekly%20Dashboard/Hasco/27-Jan-2022/Construction%20Weekly%20Dashboard%20-Hasco-%2027-Jan-2022%20-%20Copy.xlsx?01776852" TargetMode="External"/><Relationship Id="rId1" Type="http://schemas.openxmlformats.org/officeDocument/2006/relationships/externalLinkPath" Target="file:///\\01776852\Construction%20Weekly%20Dashboard%20-Hasco-%2027-Jan-2022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Overall"/>
      <sheetName val="Contract Timeline"/>
      <sheetName val="OverAll S-Curve"/>
      <sheetName val="Variance Analysis"/>
      <sheetName val="Manpower S-Curve"/>
      <sheetName val="Cashflow &amp; Variations"/>
      <sheetName val="VA Output"/>
    </sheetNames>
    <sheetDataSet>
      <sheetData sheetId="0"/>
      <sheetData sheetId="1"/>
      <sheetData sheetId="2">
        <row r="7">
          <cell r="M7">
            <v>43643</v>
          </cell>
        </row>
        <row r="8">
          <cell r="B8" t="str">
            <v>Base Line</v>
          </cell>
          <cell r="C8">
            <v>44228</v>
          </cell>
        </row>
        <row r="9">
          <cell r="B9" t="str">
            <v>EOT No.1</v>
          </cell>
          <cell r="C9">
            <v>59</v>
          </cell>
        </row>
        <row r="10">
          <cell r="B10" t="str">
            <v>EOT No.2</v>
          </cell>
          <cell r="C10">
            <v>64</v>
          </cell>
        </row>
        <row r="11">
          <cell r="B11" t="str">
            <v>EOT NO.3</v>
          </cell>
          <cell r="C11">
            <v>180</v>
          </cell>
        </row>
        <row r="12">
          <cell r="B12" t="str">
            <v>EOT No. 04</v>
          </cell>
          <cell r="D12">
            <v>90</v>
          </cell>
        </row>
        <row r="13">
          <cell r="B13" t="str">
            <v>Forecast End date</v>
          </cell>
          <cell r="D13">
            <v>92</v>
          </cell>
        </row>
        <row r="18">
          <cell r="B18" t="str">
            <v>Project Time Line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line" displayName="Timeline" ref="B4:J5" totalsRowShown="0" headerRowDxfId="97" dataDxfId="96">
  <tableColumns count="9">
    <tableColumn id="1" xr3:uid="{00000000-0010-0000-0000-000001000000}" name="Start Date" dataDxfId="95">
      <calculatedColumnFormula>E8</calculatedColumnFormula>
    </tableColumn>
    <tableColumn id="6" xr3:uid="{00000000-0010-0000-0000-000006000000}" name="Baseline Finish Date" dataDxfId="94">
      <calculatedColumnFormula>F8</calculatedColumnFormula>
    </tableColumn>
    <tableColumn id="2" xr3:uid="{00000000-0010-0000-0000-000002000000}" name="Forecast End Date" dataDxfId="93">
      <calculatedColumnFormula>F13</calculatedColumnFormula>
    </tableColumn>
    <tableColumn id="8" xr3:uid="{9A52DF50-0BFC-4924-BFA9-34600165A46C}" name="EOT-01" dataDxfId="92">
      <calculatedColumnFormula>F9</calculatedColumnFormula>
    </tableColumn>
    <tableColumn id="9" xr3:uid="{EF3D25D8-691A-4A8A-AC18-3DC377DFF929}" name="EOT-02" dataDxfId="91">
      <calculatedColumnFormula>F11</calculatedColumnFormula>
    </tableColumn>
    <tableColumn id="7" xr3:uid="{00000000-0010-0000-0000-000007000000}" name="Anticipated Length (weeks)" dataDxfId="90">
      <calculatedColumnFormula>_xlfn.DAYS(Timeline[Forecast End Date],Timeline[Start Date])/7</calculatedColumnFormula>
    </tableColumn>
    <tableColumn id="3" xr3:uid="{00000000-0010-0000-0000-000003000000}" name="Critical Path Updates" dataDxfId="89"/>
    <tableColumn id="4" xr3:uid="{00000000-0010-0000-0000-000004000000}" name="Veriance Justification" dataDxfId="88"/>
    <tableColumn id="5" xr3:uid="{00000000-0010-0000-0000-000005000000}" name="Variance" dataDxfId="87">
      <calculatedColumnFormula>_xlfn.DAYS(Timeline[Baseline Finish Date],Timeline[Forecast End Date])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312" displayName="Table312" ref="M5:T182" totalsRowShown="0" headerRowDxfId="86" dataDxfId="85" tableBorderDxfId="84">
  <tableColumns count="8">
    <tableColumn id="1" xr3:uid="{00000000-0010-0000-0100-000001000000}" name="Last Report Date" dataDxfId="83">
      <calculatedColumnFormula>N5</calculatedColumnFormula>
    </tableColumn>
    <tableColumn id="2" xr3:uid="{00000000-0010-0000-0100-000002000000}" name="This Report Date" dataDxfId="82">
      <calculatedColumnFormula>WORKDAY.INTL(M6,5,7,)</calculatedColumnFormula>
    </tableColumn>
    <tableColumn id="3" xr3:uid="{00000000-0010-0000-0100-000003000000}" name="Last Period Updated Date" dataDxfId="81"/>
    <tableColumn id="4" xr3:uid="{00000000-0010-0000-0100-000004000000}" name="This Period Updated Finish Date" dataDxfId="80"/>
    <tableColumn id="5" xr3:uid="{00000000-0010-0000-0100-000005000000}" name="Last Period Variance" dataDxfId="79"/>
    <tableColumn id="6" xr3:uid="{00000000-0010-0000-0100-000006000000}" name="This Period Variance" dataDxfId="78">
      <calculatedColumnFormula array="1">Table312[[#This Row],[This Period Updated Finish Date]]-Timeline[Start Date]</calculatedColumnFormula>
    </tableColumn>
    <tableColumn id="7" xr3:uid="{00000000-0010-0000-0100-000007000000}" name="Last" dataDxfId="77">
      <calculatedColumnFormula>Table312[[#This Row],[Last Period Variance]]</calculatedColumnFormula>
    </tableColumn>
    <tableColumn id="8" xr3:uid="{00000000-0010-0000-0100-000008000000}" name="This" dataDxfId="76">
      <calculatedColumnFormula>Table312[[#This Row],[This Period Variance]]</calculatedColumnFormula>
    </tableColumn>
  </tableColumns>
  <tableStyleInfo name="Table Style 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C4:G159" totalsRowShown="0" headerRowDxfId="74" dataDxfId="72" headerRowBorderDxfId="73" tableBorderDxfId="71">
  <tableColumns count="5">
    <tableColumn id="1" xr3:uid="{00000000-0010-0000-0300-000001000000}" name="Date" dataDxfId="70"/>
    <tableColumn id="2" xr3:uid="{00000000-0010-0000-0300-000002000000}" name="Weekly Plan" dataDxfId="69" dataCellStyle="Percent"/>
    <tableColumn id="3" xr3:uid="{00000000-0010-0000-0300-000003000000}" name="Weekly Actual" dataDxfId="68" dataCellStyle="Percent">
      <calculatedColumnFormula>Table25[[#This Row],[Weekly Plan]]*0.8</calculatedColumnFormula>
    </tableColumn>
    <tableColumn id="4" xr3:uid="{00000000-0010-0000-0300-000004000000}" name="Cumulative Plan" dataDxfId="67" dataCellStyle="Percent">
      <calculatedColumnFormula>Table25[[#This Row],[Weekly Plan]]+D4</calculatedColumnFormula>
    </tableColumn>
    <tableColumn id="5" xr3:uid="{00000000-0010-0000-0300-000005000000}" name="Cumulative Actual" dataDxfId="66" dataCellStyle="Percent">
      <calculatedColumnFormula>Table25[[#This Row],[Weekly Actual]]+E4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C7:K200" totalsRowShown="0" headerRowDxfId="64" dataDxfId="63">
  <autoFilter ref="C7:K200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6" xr3:uid="{00000000-0010-0000-0400-000010000000}" name="Date" dataDxfId="62">
      <calculatedColumnFormula>WORKDAY.INTL(C7,5,7)</calculatedColumnFormula>
    </tableColumn>
    <tableColumn id="1" xr3:uid="{00000000-0010-0000-0400-000001000000}" name="Construction Planned %" dataDxfId="61" dataCellStyle="Percent">
      <calculatedColumnFormula>RANDBETWEEN(0.000001%,0.0003%)</calculatedColumnFormula>
    </tableColumn>
    <tableColumn id="2" xr3:uid="{00000000-0010-0000-0400-000002000000}" name="Construction Actual %" dataDxfId="60" dataCellStyle="Percent">
      <calculatedColumnFormula>Table5[[#This Row],[Construction Planned %]]*0.9</calculatedColumnFormula>
    </tableColumn>
    <tableColumn id="3" xr3:uid="{00000000-0010-0000-0400-000003000000}" name="Procurement Planned %" dataDxfId="59" dataCellStyle="Percent"/>
    <tableColumn id="4" xr3:uid="{00000000-0010-0000-0400-000004000000}" name="Procurement Actual %" dataDxfId="58" dataCellStyle="Percent">
      <calculatedColumnFormula>Table5[[#This Row],[Procurement Planned %]]*0.95</calculatedColumnFormula>
    </tableColumn>
    <tableColumn id="5" xr3:uid="{00000000-0010-0000-0400-000005000000}" name="Engineering Planned %" dataDxfId="57" dataCellStyle="Percent"/>
    <tableColumn id="6" xr3:uid="{00000000-0010-0000-0400-000006000000}" name="Engineering Actual %" dataDxfId="56" dataCellStyle="Percent"/>
    <tableColumn id="7" xr3:uid="{00000000-0010-0000-0400-000007000000}" name="Prelims Planned %" dataDxfId="55" dataCellStyle="Percent"/>
    <tableColumn id="8" xr3:uid="{00000000-0010-0000-0400-000008000000}" name="Prelims Actual %" dataDxfId="54" dataCellStyle="Percent"/>
  </tableColumns>
  <tableStyleInfo name="Table Style 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57" displayName="Table257" ref="A1:G154" totalsRowShown="0" headerRowDxfId="53" dataDxfId="51" headerRowBorderDxfId="52">
  <tableColumns count="7">
    <tableColumn id="1" xr3:uid="{00000000-0010-0000-0500-000001000000}" name="Date" dataDxfId="50"/>
    <tableColumn id="2" xr3:uid="{00000000-0010-0000-0500-000002000000}" name="Weekly Plan" dataDxfId="49" dataCellStyle="Percent"/>
    <tableColumn id="6" xr3:uid="{EB00F48F-4669-44B3-B7D9-59E17D3D0A71}" name="Weekly forecast" dataDxfId="48" dataCellStyle="Percent"/>
    <tableColumn id="3" xr3:uid="{00000000-0010-0000-0500-000003000000}" name="Weekly Actual" dataDxfId="47" dataCellStyle="Percent"/>
    <tableColumn id="4" xr3:uid="{00000000-0010-0000-0500-000004000000}" name="Cumulative Plan" dataDxfId="46" dataCellStyle="Comma">
      <calculatedColumnFormula>Table257[[#This Row],[Weekly Plan]]+B1</calculatedColumnFormula>
    </tableColumn>
    <tableColumn id="7" xr3:uid="{22AFC998-14F7-4A10-BB39-A123510404DD}" name="Cummulative forecast" dataDxfId="45" dataCellStyle="Comma">
      <calculatedColumnFormula>F1+Table257[[#This Row],[Weekly forecast]]*6</calculatedColumnFormula>
    </tableColumn>
    <tableColumn id="5" xr3:uid="{00000000-0010-0000-0500-000005000000}" name="Cumulative Actual" dataDxfId="44" dataCellStyle="Comma">
      <calculatedColumnFormula>Table257[[#This Row],[Weekly Actual]]+D1</calculatedColumnFormula>
    </tableColumn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2578" displayName="Table2578" ref="Q7:U55" totalsRowShown="0" headerRowDxfId="42" dataDxfId="40" headerRowBorderDxfId="41" tableBorderDxfId="39">
  <tableColumns count="5">
    <tableColumn id="1" xr3:uid="{00000000-0010-0000-0600-000001000000}" name="Date" dataDxfId="38"/>
    <tableColumn id="2" xr3:uid="{00000000-0010-0000-0600-000002000000}" name="Monthly Plan Cashflow" dataDxfId="37" dataCellStyle="Percent"/>
    <tableColumn id="3" xr3:uid="{00000000-0010-0000-0600-000003000000}" name="Monthly Actual Cashflow" dataDxfId="36" dataCellStyle="Comma"/>
    <tableColumn id="4" xr3:uid="{00000000-0010-0000-0600-000004000000}" name="Cumulative Planned Cashflow" dataDxfId="35" dataCellStyle="Percent">
      <calculatedColumnFormula>Table2578[[#This Row],[Monthly Plan Cashflow]]+R7</calculatedColumnFormula>
    </tableColumn>
    <tableColumn id="5" xr3:uid="{00000000-0010-0000-0600-000005000000}" name="Cumulative Actual Cashlow" dataDxfId="34" dataCellStyle="Comma">
      <calculatedColumnFormula>Table2578[[#This Row],[Monthly Actual Cashflow]]+S7</calculatedColumnFormula>
    </tableColumn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25789" displayName="Table25789" ref="X5:AA6" totalsRowShown="0" headerRowDxfId="33" dataDxfId="31" headerRowBorderDxfId="32" tableBorderDxfId="30">
  <tableColumns count="4">
    <tableColumn id="2" xr3:uid="{00000000-0010-0000-0700-000002000000}" name="Current Contract Vaule" dataDxfId="29" dataCellStyle="Percent">
      <calculatedColumnFormula>Table25789[[#This Row],[Original Contract Vaule]]+Table25789[[#This Row],[Approved Variations]]</calculatedColumnFormula>
    </tableColumn>
    <tableColumn id="3" xr3:uid="{00000000-0010-0000-0700-000003000000}" name="Original Contract Vaule" dataDxfId="28" dataCellStyle="Percent"/>
    <tableColumn id="4" xr3:uid="{00000000-0010-0000-0700-000004000000}" name="Approved Variations" dataDxfId="27" dataCellStyle="Percent"/>
    <tableColumn id="5" xr3:uid="{00000000-0010-0000-0700-000005000000}" name="Potiental Cost Impact" dataDxfId="26" dataCellStyle="Percent">
      <calculatedColumnFormula>SUM(Table31215[Pending Variations],Table31215[EWs])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31215" displayName="Table31215" ref="B7:N205" totalsRowShown="0" headerRowDxfId="25" dataDxfId="24">
  <tableColumns count="13">
    <tableColumn id="1" xr3:uid="{00000000-0010-0000-0800-000001000000}" name="Last Report Date" dataDxfId="23">
      <calculatedColumnFormula>C7</calculatedColumnFormula>
    </tableColumn>
    <tableColumn id="2" xr3:uid="{00000000-0010-0000-0800-000002000000}" name="This Report Date" dataDxfId="22">
      <calculatedColumnFormula>WORKDAY.INTL(B8,5,7,)</calculatedColumnFormula>
    </tableColumn>
    <tableColumn id="10" xr3:uid="{00000000-0010-0000-0800-00000A000000}" name="Weekly Plan Cashflow" dataDxfId="21"/>
    <tableColumn id="9" xr3:uid="{00000000-0010-0000-0800-000009000000}" name="Weekly Actual Cashflow" dataDxfId="20" dataCellStyle="Comma"/>
    <tableColumn id="6" xr3:uid="{00000000-0010-0000-0800-000006000000}" name="Cumulative Planned Cashflow" dataDxfId="19"/>
    <tableColumn id="5" xr3:uid="{00000000-0010-0000-0800-000005000000}" name="Cumulative Actual Cashlow" dataDxfId="18"/>
    <tableColumn id="14" xr3:uid="{00000000-0010-0000-0800-00000E000000}" name="Pending Variations" dataDxfId="17" dataCellStyle="Percent"/>
    <tableColumn id="13" xr3:uid="{00000000-0010-0000-0800-00000D000000}" name="Approved Variations" dataDxfId="16" dataCellStyle="Percent"/>
    <tableColumn id="12" xr3:uid="{00000000-0010-0000-0800-00000C000000}" name="EWs" dataDxfId="15"/>
    <tableColumn id="15" xr3:uid="{00000000-0010-0000-0800-00000F000000}" name="Last Period FC" dataDxfId="14" dataCellStyle="Percent"/>
    <tableColumn id="11" xr3:uid="{00000000-0010-0000-0800-00000B000000}" name="This Period FC" dataDxfId="13" dataCellStyle="Percent"/>
    <tableColumn id="3" xr3:uid="{00000000-0010-0000-0800-000003000000}" name="Last Period EAC" dataDxfId="12" dataCellStyle="Percent"/>
    <tableColumn id="4" xr3:uid="{00000000-0010-0000-0800-000004000000}" name="This Period EAC" dataDxfId="11" dataCellStyle="Percent">
      <calculatedColumnFormula array="1">(Table31215[[#This Row],[Pending Variations]]+Table31215[[#This Row],[Approved Variations]]+Table31215[[#This Row],[EWs]]+Table25789[Original Contract Vaule])/Table25789[Original Contract Vaule]-1</calculatedColumnFormula>
    </tableColumn>
  </tableColumns>
  <tableStyleInfo name="Table Style 1 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210" displayName="Table210" ref="C13:J206" totalsRowShown="0" headerRowDxfId="9" dataDxfId="8">
  <autoFilter ref="C13:J206" xr:uid="{00000000-0009-0000-0100-000009000000}"/>
  <tableColumns count="8">
    <tableColumn id="8" xr3:uid="{00000000-0010-0000-0900-000008000000}" name="Date" dataDxfId="7">
      <calculatedColumnFormula>'Variance Analysis'!C8</calculatedColumnFormula>
    </tableColumn>
    <tableColumn id="1" xr3:uid="{00000000-0010-0000-0900-000001000000}" name="Construction Variance" dataDxfId="6" dataCellStyle="Percent">
      <calculatedColumnFormula>'Variance Analysis'!E8-'Variance Analysis'!D8</calculatedColumnFormula>
    </tableColumn>
    <tableColumn id="2" xr3:uid="{00000000-0010-0000-0900-000002000000}" name="Procurement Variance" dataDxfId="5" dataCellStyle="Percent">
      <calculatedColumnFormula>'Variance Analysis'!G8-'Variance Analysis'!F8</calculatedColumnFormula>
    </tableColumn>
    <tableColumn id="3" xr3:uid="{00000000-0010-0000-0900-000003000000}" name="Engineering Variance" dataDxfId="4" dataCellStyle="Percent">
      <calculatedColumnFormula>'Variance Analysis'!I8-'Variance Analysis'!H8</calculatedColumnFormula>
    </tableColumn>
    <tableColumn id="4" xr3:uid="{00000000-0010-0000-0900-000004000000}" name="Prelims Variance" dataDxfId="3" dataCellStyle="Percent">
      <calculatedColumnFormula>'Variance Analysis'!K8-'Variance Analysis'!J8</calculatedColumnFormula>
    </tableColumn>
    <tableColumn id="5" xr3:uid="{00000000-0010-0000-0900-000005000000}" name="Overall Planned" dataDxfId="2" dataCellStyle="Percent">
      <calculatedColumnFormula>SUM('Variance Analysis'!D8,'Variance Analysis'!F8,'Variance Analysis'!H8,'Variance Analysis'!J8)</calculatedColumnFormula>
    </tableColumn>
    <tableColumn id="6" xr3:uid="{00000000-0010-0000-0900-000006000000}" name="Overall Actual" dataDxfId="1" dataCellStyle="Percent">
      <calculatedColumnFormula>SUM('Variance Analysis'!E8,'Variance Analysis'!G8,'Variance Analysis'!I8,'Variance Analysis'!K8)</calculatedColumnFormula>
    </tableColumn>
    <tableColumn id="7" xr3:uid="{00000000-0010-0000-0900-000007000000}" name="Overall Variance" dataDxfId="0" dataCellStyle="Percent">
      <calculatedColumnFormula>Table210[[#This Row],[Overall Actual]]-Table210[[#This Row],[Overall Planned]]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B1:CJ170"/>
  <sheetViews>
    <sheetView showGridLines="0" view="pageBreakPreview" topLeftCell="A9" zoomScale="68" zoomScaleNormal="40" zoomScaleSheetLayoutView="68" zoomScalePageLayoutView="25" workbookViewId="0">
      <selection activeCell="AT99" sqref="AT99:BI99"/>
    </sheetView>
  </sheetViews>
  <sheetFormatPr defaultRowHeight="15"/>
  <cols>
    <col min="1" max="1" width="3" customWidth="1"/>
    <col min="2" max="2" width="0.85546875" customWidth="1"/>
    <col min="3" max="71" width="4.7109375" customWidth="1"/>
    <col min="72" max="72" width="7.42578125" customWidth="1"/>
    <col min="73" max="75" width="4.7109375" customWidth="1"/>
    <col min="76" max="76" width="7.5703125" customWidth="1"/>
    <col min="77" max="79" width="5.28515625" customWidth="1"/>
    <col min="80" max="85" width="4.7109375" customWidth="1"/>
    <col min="86" max="86" width="0.85546875" customWidth="1"/>
  </cols>
  <sheetData>
    <row r="1" spans="2:86" ht="15.75" thickBot="1"/>
    <row r="2" spans="2:86" ht="7.9" customHeight="1" thickBot="1">
      <c r="B2" s="193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4"/>
      <c r="BJ2" s="194"/>
      <c r="BK2" s="194"/>
      <c r="BL2" s="194"/>
      <c r="BM2" s="194"/>
      <c r="BN2" s="194"/>
      <c r="BO2" s="194"/>
      <c r="BP2" s="194"/>
      <c r="BQ2" s="194"/>
      <c r="BR2" s="194"/>
      <c r="BS2" s="194"/>
      <c r="BT2" s="194"/>
      <c r="BU2" s="194"/>
      <c r="BV2" s="194"/>
      <c r="BW2" s="194"/>
      <c r="BX2" s="194"/>
      <c r="BY2" s="194"/>
      <c r="BZ2" s="194"/>
      <c r="CA2" s="194"/>
      <c r="CB2" s="194"/>
      <c r="CC2" s="194"/>
      <c r="CD2" s="194"/>
      <c r="CE2" s="194"/>
      <c r="CF2" s="194"/>
      <c r="CG2" s="194"/>
      <c r="CH2" s="195"/>
    </row>
    <row r="3" spans="2:86" ht="14.25" customHeight="1">
      <c r="B3" s="19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6"/>
      <c r="AY3" s="56"/>
      <c r="AZ3" s="56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7"/>
      <c r="CH3" s="195"/>
    </row>
    <row r="4" spans="2:86" ht="13.9" customHeight="1">
      <c r="B4" s="192"/>
      <c r="C4" s="5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424" t="s">
        <v>58</v>
      </c>
      <c r="Q4" s="424"/>
      <c r="R4" s="424"/>
      <c r="S4" s="424"/>
      <c r="T4" s="424"/>
      <c r="U4" s="424"/>
      <c r="V4" s="424"/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424"/>
      <c r="AP4" s="16"/>
      <c r="AQ4" s="418" t="s">
        <v>59</v>
      </c>
      <c r="AR4" s="419"/>
      <c r="AS4" s="419"/>
      <c r="AT4" s="420"/>
      <c r="AU4" s="16"/>
      <c r="AV4" s="418" t="s">
        <v>114</v>
      </c>
      <c r="AW4" s="419"/>
      <c r="AX4" s="419"/>
      <c r="AY4" s="420"/>
      <c r="AZ4" s="16"/>
      <c r="BA4" s="418" t="s">
        <v>60</v>
      </c>
      <c r="BB4" s="419"/>
      <c r="BC4" s="419"/>
      <c r="BD4" s="420"/>
      <c r="BE4" s="16"/>
      <c r="BF4" s="418" t="s">
        <v>61</v>
      </c>
      <c r="BG4" s="419"/>
      <c r="BH4" s="419"/>
      <c r="BI4" s="420"/>
      <c r="BJ4" s="16"/>
      <c r="BK4" s="406" t="s">
        <v>62</v>
      </c>
      <c r="BL4" s="407"/>
      <c r="BM4" s="407"/>
      <c r="BN4" s="408"/>
      <c r="BO4" s="16"/>
      <c r="BP4" s="22"/>
      <c r="BQ4" s="23"/>
      <c r="BR4" s="23"/>
      <c r="BS4" s="394">
        <f>'Contract Timeline'!S3</f>
        <v>935</v>
      </c>
      <c r="BT4" s="394"/>
      <c r="BU4" s="394">
        <f>'Contract Timeline'!T3</f>
        <v>942</v>
      </c>
      <c r="BV4" s="396"/>
      <c r="BW4" s="16"/>
      <c r="BX4" s="21"/>
      <c r="BY4" s="21"/>
      <c r="BZ4" s="21"/>
      <c r="CA4" s="16"/>
      <c r="CB4" s="16"/>
      <c r="CC4" s="16"/>
      <c r="CD4" s="16"/>
      <c r="CE4" s="16"/>
      <c r="CF4" s="16"/>
      <c r="CG4" s="59"/>
      <c r="CH4" s="63"/>
    </row>
    <row r="5" spans="2:86" ht="13.9" customHeight="1">
      <c r="B5" s="192"/>
      <c r="C5" s="5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424"/>
      <c r="Q5" s="424"/>
      <c r="R5" s="424"/>
      <c r="S5" s="424"/>
      <c r="T5" s="424"/>
      <c r="U5" s="424"/>
      <c r="V5" s="424"/>
      <c r="W5" s="424"/>
      <c r="X5" s="424"/>
      <c r="Y5" s="424"/>
      <c r="Z5" s="424"/>
      <c r="AA5" s="424"/>
      <c r="AB5" s="424"/>
      <c r="AC5" s="424"/>
      <c r="AD5" s="424"/>
      <c r="AE5" s="424"/>
      <c r="AF5" s="424"/>
      <c r="AG5" s="424"/>
      <c r="AH5" s="424"/>
      <c r="AI5" s="424"/>
      <c r="AJ5" s="424"/>
      <c r="AK5" s="424"/>
      <c r="AL5" s="424"/>
      <c r="AM5" s="424"/>
      <c r="AN5" s="424"/>
      <c r="AO5" s="424"/>
      <c r="AP5" s="16"/>
      <c r="AQ5" s="421"/>
      <c r="AR5" s="422"/>
      <c r="AS5" s="422"/>
      <c r="AT5" s="423"/>
      <c r="AU5" s="16"/>
      <c r="AV5" s="421"/>
      <c r="AW5" s="422"/>
      <c r="AX5" s="422"/>
      <c r="AY5" s="423"/>
      <c r="AZ5" s="16"/>
      <c r="BA5" s="421"/>
      <c r="BB5" s="422"/>
      <c r="BC5" s="422"/>
      <c r="BD5" s="423"/>
      <c r="BE5" s="16"/>
      <c r="BF5" s="421"/>
      <c r="BG5" s="422"/>
      <c r="BH5" s="422"/>
      <c r="BI5" s="423"/>
      <c r="BJ5" s="16"/>
      <c r="BK5" s="409"/>
      <c r="BL5" s="410"/>
      <c r="BM5" s="410"/>
      <c r="BN5" s="411"/>
      <c r="BO5" s="16"/>
      <c r="BP5" s="24"/>
      <c r="BQ5" s="16"/>
      <c r="BR5" s="16"/>
      <c r="BS5" s="395"/>
      <c r="BT5" s="395"/>
      <c r="BU5" s="395"/>
      <c r="BV5" s="397"/>
      <c r="BW5" s="16"/>
      <c r="BX5" s="21"/>
      <c r="BY5" s="21"/>
      <c r="BZ5" s="21"/>
      <c r="CA5" s="16"/>
      <c r="CB5" s="16"/>
      <c r="CC5" s="16"/>
      <c r="CD5" s="16"/>
      <c r="CE5" s="16"/>
      <c r="CF5" s="16"/>
      <c r="CG5" s="59"/>
      <c r="CH5" s="63"/>
    </row>
    <row r="6" spans="2:86" ht="13.9" customHeight="1">
      <c r="B6" s="192"/>
      <c r="C6" s="58"/>
      <c r="D6" s="17"/>
      <c r="E6" s="17"/>
      <c r="F6" s="17"/>
      <c r="G6" s="17"/>
      <c r="H6" s="17"/>
      <c r="I6" s="17"/>
      <c r="J6" s="16"/>
      <c r="K6" s="16"/>
      <c r="L6" s="16"/>
      <c r="M6" s="16"/>
      <c r="N6" s="16"/>
      <c r="O6" s="16"/>
      <c r="P6" s="424"/>
      <c r="Q6" s="424"/>
      <c r="R6" s="424"/>
      <c r="S6" s="424"/>
      <c r="T6" s="424"/>
      <c r="U6" s="424"/>
      <c r="V6" s="424"/>
      <c r="W6" s="424"/>
      <c r="X6" s="424"/>
      <c r="Y6" s="424"/>
      <c r="Z6" s="424"/>
      <c r="AA6" s="424"/>
      <c r="AB6" s="424"/>
      <c r="AC6" s="424"/>
      <c r="AD6" s="424"/>
      <c r="AE6" s="424"/>
      <c r="AF6" s="424"/>
      <c r="AG6" s="424"/>
      <c r="AH6" s="424"/>
      <c r="AI6" s="424"/>
      <c r="AJ6" s="424"/>
      <c r="AK6" s="424"/>
      <c r="AL6" s="424"/>
      <c r="AM6" s="424"/>
      <c r="AN6" s="424"/>
      <c r="AO6" s="424"/>
      <c r="AP6" s="18"/>
      <c r="AQ6" s="421"/>
      <c r="AR6" s="422"/>
      <c r="AS6" s="422"/>
      <c r="AT6" s="423"/>
      <c r="AU6" s="16"/>
      <c r="AV6" s="421"/>
      <c r="AW6" s="422"/>
      <c r="AX6" s="422"/>
      <c r="AY6" s="423"/>
      <c r="AZ6" s="16"/>
      <c r="BA6" s="421"/>
      <c r="BB6" s="422"/>
      <c r="BC6" s="422"/>
      <c r="BD6" s="423"/>
      <c r="BE6" s="16"/>
      <c r="BF6" s="421"/>
      <c r="BG6" s="422"/>
      <c r="BH6" s="422"/>
      <c r="BI6" s="423"/>
      <c r="BJ6" s="16"/>
      <c r="BK6" s="409"/>
      <c r="BL6" s="410"/>
      <c r="BM6" s="410"/>
      <c r="BN6" s="411"/>
      <c r="BO6" s="16"/>
      <c r="BP6" s="24"/>
      <c r="BQ6" s="16"/>
      <c r="BR6" s="16"/>
      <c r="BS6" s="33"/>
      <c r="BT6" s="33"/>
      <c r="BU6" s="34"/>
      <c r="BV6" s="35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59"/>
      <c r="CH6" s="63"/>
    </row>
    <row r="7" spans="2:86" ht="13.9" customHeight="1">
      <c r="B7" s="192"/>
      <c r="C7" s="58"/>
      <c r="D7" s="17"/>
      <c r="E7" s="17"/>
      <c r="F7" s="17"/>
      <c r="G7" s="17"/>
      <c r="H7" s="17"/>
      <c r="I7" s="17"/>
      <c r="J7" s="16"/>
      <c r="K7" s="16"/>
      <c r="L7" s="16"/>
      <c r="M7" s="16"/>
      <c r="N7" s="16"/>
      <c r="O7" s="16"/>
      <c r="P7" s="424"/>
      <c r="Q7" s="424"/>
      <c r="R7" s="424"/>
      <c r="S7" s="424"/>
      <c r="T7" s="424"/>
      <c r="U7" s="424"/>
      <c r="V7" s="424"/>
      <c r="W7" s="424"/>
      <c r="X7" s="424"/>
      <c r="Y7" s="424"/>
      <c r="Z7" s="424"/>
      <c r="AA7" s="424"/>
      <c r="AB7" s="424"/>
      <c r="AC7" s="424"/>
      <c r="AD7" s="424"/>
      <c r="AE7" s="424"/>
      <c r="AF7" s="424"/>
      <c r="AG7" s="424"/>
      <c r="AH7" s="424"/>
      <c r="AI7" s="424"/>
      <c r="AJ7" s="424"/>
      <c r="AK7" s="424"/>
      <c r="AL7" s="424"/>
      <c r="AM7" s="424"/>
      <c r="AN7" s="424"/>
      <c r="AO7" s="424"/>
      <c r="AP7" s="18"/>
      <c r="AQ7" s="412" t="s">
        <v>118</v>
      </c>
      <c r="AR7" s="413"/>
      <c r="AS7" s="413"/>
      <c r="AT7" s="414"/>
      <c r="AU7" s="16"/>
      <c r="AV7" s="412" t="str">
        <f>Overall!C8</f>
        <v>Triple Bay Early Earth Works (Marina)</v>
      </c>
      <c r="AW7" s="413"/>
      <c r="AX7" s="413"/>
      <c r="AY7" s="414"/>
      <c r="AZ7" s="16"/>
      <c r="BA7" s="412">
        <f>Overall!D8</f>
        <v>1100101</v>
      </c>
      <c r="BB7" s="413"/>
      <c r="BC7" s="413"/>
      <c r="BD7" s="414"/>
      <c r="BE7" s="16"/>
      <c r="BF7" s="412" t="str">
        <f>Overall!E8</f>
        <v>Hasco</v>
      </c>
      <c r="BG7" s="413"/>
      <c r="BH7" s="413"/>
      <c r="BI7" s="414"/>
      <c r="BJ7" s="16"/>
      <c r="BK7" s="412" t="str">
        <f>Overall!F8</f>
        <v>AMAALA Delivery Director Name</v>
      </c>
      <c r="BL7" s="413"/>
      <c r="BM7" s="413"/>
      <c r="BN7" s="414"/>
      <c r="BO7" s="16"/>
      <c r="BP7" s="24"/>
      <c r="BQ7" s="16"/>
      <c r="BR7" s="16"/>
      <c r="BS7" s="395">
        <f>'Cashflow &amp; Variations'!K5</f>
        <v>0</v>
      </c>
      <c r="BT7" s="395"/>
      <c r="BU7" s="395">
        <f>'Cashflow &amp; Variations'!L5</f>
        <v>0</v>
      </c>
      <c r="BV7" s="397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59"/>
      <c r="CH7" s="63"/>
    </row>
    <row r="8" spans="2:86" ht="13.9" customHeight="1">
      <c r="B8" s="192"/>
      <c r="C8" s="5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424"/>
      <c r="Q8" s="424"/>
      <c r="R8" s="424"/>
      <c r="S8" s="424"/>
      <c r="T8" s="424"/>
      <c r="U8" s="424"/>
      <c r="V8" s="424"/>
      <c r="W8" s="424"/>
      <c r="X8" s="424"/>
      <c r="Y8" s="424"/>
      <c r="Z8" s="424"/>
      <c r="AA8" s="424"/>
      <c r="AB8" s="424"/>
      <c r="AC8" s="424"/>
      <c r="AD8" s="424"/>
      <c r="AE8" s="424"/>
      <c r="AF8" s="424"/>
      <c r="AG8" s="424"/>
      <c r="AH8" s="424"/>
      <c r="AI8" s="424"/>
      <c r="AJ8" s="424"/>
      <c r="AK8" s="424"/>
      <c r="AL8" s="424"/>
      <c r="AM8" s="424"/>
      <c r="AN8" s="424"/>
      <c r="AO8" s="424"/>
      <c r="AP8" s="18"/>
      <c r="AQ8" s="412"/>
      <c r="AR8" s="413"/>
      <c r="AS8" s="413"/>
      <c r="AT8" s="414"/>
      <c r="AU8" s="16"/>
      <c r="AV8" s="412"/>
      <c r="AW8" s="413"/>
      <c r="AX8" s="413"/>
      <c r="AY8" s="414"/>
      <c r="AZ8" s="16"/>
      <c r="BA8" s="412"/>
      <c r="BB8" s="413"/>
      <c r="BC8" s="413"/>
      <c r="BD8" s="414"/>
      <c r="BE8" s="16"/>
      <c r="BF8" s="412"/>
      <c r="BG8" s="413"/>
      <c r="BH8" s="413"/>
      <c r="BI8" s="414"/>
      <c r="BJ8" s="16"/>
      <c r="BK8" s="412"/>
      <c r="BL8" s="413"/>
      <c r="BM8" s="413"/>
      <c r="BN8" s="414"/>
      <c r="BO8" s="16"/>
      <c r="BP8" s="24"/>
      <c r="BQ8" s="16"/>
      <c r="BR8" s="16"/>
      <c r="BS8" s="395"/>
      <c r="BT8" s="395"/>
      <c r="BU8" s="395"/>
      <c r="BV8" s="397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59"/>
      <c r="CH8" s="63"/>
    </row>
    <row r="9" spans="2:86" ht="13.9" customHeight="1">
      <c r="B9" s="192"/>
      <c r="C9" s="5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66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425" t="s">
        <v>117</v>
      </c>
      <c r="AO9" s="425"/>
      <c r="AP9" s="18"/>
      <c r="AQ9" s="412"/>
      <c r="AR9" s="413"/>
      <c r="AS9" s="413"/>
      <c r="AT9" s="414"/>
      <c r="AU9" s="16"/>
      <c r="AV9" s="412"/>
      <c r="AW9" s="413"/>
      <c r="AX9" s="413"/>
      <c r="AY9" s="414"/>
      <c r="AZ9" s="16"/>
      <c r="BA9" s="412"/>
      <c r="BB9" s="413"/>
      <c r="BC9" s="413"/>
      <c r="BD9" s="414"/>
      <c r="BE9" s="16"/>
      <c r="BF9" s="412"/>
      <c r="BG9" s="413"/>
      <c r="BH9" s="413"/>
      <c r="BI9" s="414"/>
      <c r="BJ9" s="16"/>
      <c r="BK9" s="412"/>
      <c r="BL9" s="413"/>
      <c r="BM9" s="413"/>
      <c r="BN9" s="414"/>
      <c r="BO9" s="16"/>
      <c r="BP9" s="24"/>
      <c r="BQ9" s="16"/>
      <c r="BR9" s="16"/>
      <c r="BS9" s="33"/>
      <c r="BT9" s="33"/>
      <c r="BU9" s="36"/>
      <c r="BV9" s="35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59"/>
      <c r="CH9" s="63"/>
    </row>
    <row r="10" spans="2:86" ht="13.9" customHeight="1">
      <c r="B10" s="192"/>
      <c r="C10" s="5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735" t="s">
        <v>63</v>
      </c>
      <c r="X10" s="735"/>
      <c r="Y10" s="735"/>
      <c r="Z10" s="735"/>
      <c r="AA10" s="736">
        <f>Overall!C4</f>
        <v>44693</v>
      </c>
      <c r="AB10" s="736"/>
      <c r="AC10" s="736"/>
      <c r="AD10" s="736"/>
      <c r="AE10" s="736"/>
      <c r="AF10" s="736"/>
      <c r="AG10" s="736"/>
      <c r="AH10" s="736"/>
      <c r="AI10" s="736"/>
      <c r="AJ10" s="736"/>
      <c r="AK10" s="19"/>
      <c r="AL10" s="19"/>
      <c r="AM10" s="16"/>
      <c r="AN10" s="66"/>
      <c r="AO10" s="18"/>
      <c r="AP10" s="18"/>
      <c r="AQ10" s="412"/>
      <c r="AR10" s="413"/>
      <c r="AS10" s="413"/>
      <c r="AT10" s="414"/>
      <c r="AU10" s="16"/>
      <c r="AV10" s="412"/>
      <c r="AW10" s="413"/>
      <c r="AX10" s="413"/>
      <c r="AY10" s="414"/>
      <c r="AZ10" s="16"/>
      <c r="BA10" s="412"/>
      <c r="BB10" s="413"/>
      <c r="BC10" s="413"/>
      <c r="BD10" s="414"/>
      <c r="BE10" s="16"/>
      <c r="BF10" s="412"/>
      <c r="BG10" s="413"/>
      <c r="BH10" s="413"/>
      <c r="BI10" s="414"/>
      <c r="BJ10" s="16"/>
      <c r="BK10" s="412"/>
      <c r="BL10" s="413"/>
      <c r="BM10" s="413"/>
      <c r="BN10" s="414"/>
      <c r="BO10" s="16"/>
      <c r="BP10" s="24"/>
      <c r="BQ10" s="16"/>
      <c r="BR10" s="16"/>
      <c r="BS10" s="398">
        <f>'Cashflow &amp; Variations'!M5</f>
        <v>0</v>
      </c>
      <c r="BT10" s="398"/>
      <c r="BU10" s="398">
        <f>'Cashflow &amp; Variations'!N5</f>
        <v>0</v>
      </c>
      <c r="BV10" s="400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59"/>
      <c r="CH10" s="63"/>
    </row>
    <row r="11" spans="2:86" ht="13.9" customHeight="1">
      <c r="B11" s="192"/>
      <c r="C11" s="5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735"/>
      <c r="X11" s="735"/>
      <c r="Y11" s="735"/>
      <c r="Z11" s="735"/>
      <c r="AA11" s="736"/>
      <c r="AB11" s="736"/>
      <c r="AC11" s="736"/>
      <c r="AD11" s="736"/>
      <c r="AE11" s="736"/>
      <c r="AF11" s="736"/>
      <c r="AG11" s="736"/>
      <c r="AH11" s="736"/>
      <c r="AI11" s="736"/>
      <c r="AJ11" s="736"/>
      <c r="AK11" s="18"/>
      <c r="AL11" s="18"/>
      <c r="AM11" s="18"/>
      <c r="AN11" s="18"/>
      <c r="AO11" s="18"/>
      <c r="AP11" s="18"/>
      <c r="AQ11" s="415"/>
      <c r="AR11" s="416"/>
      <c r="AS11" s="416"/>
      <c r="AT11" s="417"/>
      <c r="AU11" s="16"/>
      <c r="AV11" s="415"/>
      <c r="AW11" s="416"/>
      <c r="AX11" s="416"/>
      <c r="AY11" s="417"/>
      <c r="AZ11" s="16"/>
      <c r="BA11" s="415"/>
      <c r="BB11" s="416"/>
      <c r="BC11" s="416"/>
      <c r="BD11" s="417"/>
      <c r="BE11" s="16"/>
      <c r="BF11" s="415"/>
      <c r="BG11" s="416"/>
      <c r="BH11" s="416"/>
      <c r="BI11" s="417"/>
      <c r="BJ11" s="16"/>
      <c r="BK11" s="415"/>
      <c r="BL11" s="416"/>
      <c r="BM11" s="416"/>
      <c r="BN11" s="417"/>
      <c r="BO11" s="16"/>
      <c r="BP11" s="25"/>
      <c r="BQ11" s="26"/>
      <c r="BR11" s="26"/>
      <c r="BS11" s="399"/>
      <c r="BT11" s="399"/>
      <c r="BU11" s="399"/>
      <c r="BV11" s="401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59"/>
      <c r="CH11" s="63"/>
    </row>
    <row r="12" spans="2:86" ht="13.9" customHeight="1" thickBot="1">
      <c r="B12" s="192"/>
      <c r="C12" s="5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59"/>
      <c r="CH12" s="63"/>
    </row>
    <row r="13" spans="2:86" ht="13.9" customHeight="1">
      <c r="B13" s="192"/>
      <c r="C13" s="335" t="s">
        <v>64</v>
      </c>
      <c r="D13" s="336"/>
      <c r="E13" s="336"/>
      <c r="F13" s="336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7"/>
      <c r="AA13" s="402" t="s">
        <v>14</v>
      </c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  <c r="AQ13" s="337"/>
      <c r="AR13" s="7"/>
      <c r="AS13" s="402" t="s">
        <v>74</v>
      </c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336"/>
      <c r="BQ13" s="336"/>
      <c r="BR13" s="336"/>
      <c r="BS13" s="336"/>
      <c r="BT13" s="336"/>
      <c r="BU13" s="336"/>
      <c r="BV13" s="336"/>
      <c r="BW13" s="336"/>
      <c r="BX13" s="336"/>
      <c r="BY13" s="336"/>
      <c r="BZ13" s="336"/>
      <c r="CA13" s="336"/>
      <c r="CB13" s="336"/>
      <c r="CC13" s="336"/>
      <c r="CD13" s="336"/>
      <c r="CE13" s="336"/>
      <c r="CF13" s="336"/>
      <c r="CG13" s="403"/>
      <c r="CH13" s="63"/>
    </row>
    <row r="14" spans="2:86" ht="13.9" customHeight="1" thickBot="1">
      <c r="B14" s="192"/>
      <c r="C14" s="338"/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40"/>
      <c r="AA14" s="404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40"/>
      <c r="AR14" s="7"/>
      <c r="AS14" s="404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/>
      <c r="BS14" s="339"/>
      <c r="BT14" s="339"/>
      <c r="BU14" s="339"/>
      <c r="BV14" s="339"/>
      <c r="BW14" s="339"/>
      <c r="BX14" s="339"/>
      <c r="BY14" s="339"/>
      <c r="BZ14" s="339"/>
      <c r="CA14" s="339"/>
      <c r="CB14" s="339"/>
      <c r="CC14" s="339"/>
      <c r="CD14" s="339"/>
      <c r="CE14" s="339"/>
      <c r="CF14" s="339"/>
      <c r="CG14" s="405"/>
      <c r="CH14" s="63"/>
    </row>
    <row r="15" spans="2:86" ht="13.9" customHeight="1">
      <c r="B15" s="192"/>
      <c r="C15" s="503"/>
      <c r="D15" s="504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  <c r="W15" s="504"/>
      <c r="X15" s="504"/>
      <c r="Y15" s="504"/>
      <c r="Z15" s="505"/>
      <c r="AA15" s="3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4"/>
      <c r="AR15" s="7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353" t="s">
        <v>75</v>
      </c>
      <c r="BW15" s="354"/>
      <c r="BX15" s="355"/>
      <c r="BY15" s="624" t="s">
        <v>45</v>
      </c>
      <c r="BZ15" s="625"/>
      <c r="CA15" s="626"/>
      <c r="CB15" s="624" t="s">
        <v>8</v>
      </c>
      <c r="CC15" s="625"/>
      <c r="CD15" s="626"/>
      <c r="CE15" s="624" t="s">
        <v>4</v>
      </c>
      <c r="CF15" s="625"/>
      <c r="CG15" s="633"/>
      <c r="CH15" s="63"/>
    </row>
    <row r="16" spans="2:86" ht="13.9" customHeight="1" thickBot="1">
      <c r="B16" s="192"/>
      <c r="C16" s="506"/>
      <c r="D16" s="507"/>
      <c r="E16" s="507"/>
      <c r="F16" s="507"/>
      <c r="G16" s="507"/>
      <c r="H16" s="507"/>
      <c r="I16" s="507"/>
      <c r="J16" s="507"/>
      <c r="K16" s="507"/>
      <c r="L16" s="507"/>
      <c r="M16" s="507"/>
      <c r="N16" s="507"/>
      <c r="O16" s="507"/>
      <c r="P16" s="507"/>
      <c r="Q16" s="507"/>
      <c r="R16" s="507"/>
      <c r="S16" s="507"/>
      <c r="T16" s="507"/>
      <c r="U16" s="507"/>
      <c r="V16" s="507"/>
      <c r="W16" s="507"/>
      <c r="X16" s="507"/>
      <c r="Y16" s="507"/>
      <c r="Z16" s="508"/>
      <c r="AA16" s="5"/>
      <c r="AQ16" s="6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356"/>
      <c r="BW16" s="357"/>
      <c r="BX16" s="358"/>
      <c r="BY16" s="627"/>
      <c r="BZ16" s="628"/>
      <c r="CA16" s="629"/>
      <c r="CB16" s="627"/>
      <c r="CC16" s="628"/>
      <c r="CD16" s="629"/>
      <c r="CE16" s="627"/>
      <c r="CF16" s="628"/>
      <c r="CG16" s="634"/>
      <c r="CH16" s="63"/>
    </row>
    <row r="17" spans="2:86" ht="13.9" customHeight="1">
      <c r="B17" s="192"/>
      <c r="C17" s="506"/>
      <c r="D17" s="507"/>
      <c r="E17" s="507"/>
      <c r="F17" s="507"/>
      <c r="G17" s="507"/>
      <c r="H17" s="507"/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8"/>
      <c r="AA17" s="5"/>
      <c r="AQ17" s="6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356"/>
      <c r="BW17" s="357"/>
      <c r="BX17" s="358"/>
      <c r="BY17" s="630">
        <f>VLOOKUP(Dashboard!$AA$10,'Manpower S-Curve'!$A$2:$G$154,2,)</f>
        <v>65</v>
      </c>
      <c r="BZ17" s="631"/>
      <c r="CA17" s="632"/>
      <c r="CB17" s="630">
        <f>VLOOKUP(Dashboard!$AA$10,'Manpower S-Curve'!$A$2:$G$154,4,)</f>
        <v>79</v>
      </c>
      <c r="CC17" s="631"/>
      <c r="CD17" s="632"/>
      <c r="CE17" s="635">
        <f>CB17-BY17</f>
        <v>14</v>
      </c>
      <c r="CF17" s="631"/>
      <c r="CG17" s="636"/>
      <c r="CH17" s="63"/>
    </row>
    <row r="18" spans="2:86" ht="13.9" customHeight="1" thickBot="1">
      <c r="B18" s="192"/>
      <c r="C18" s="506"/>
      <c r="D18" s="507"/>
      <c r="E18" s="507"/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507"/>
      <c r="Q18" s="507"/>
      <c r="R18" s="507"/>
      <c r="S18" s="507"/>
      <c r="T18" s="507"/>
      <c r="U18" s="507"/>
      <c r="V18" s="507"/>
      <c r="W18" s="507"/>
      <c r="X18" s="507"/>
      <c r="Y18" s="507"/>
      <c r="Z18" s="508"/>
      <c r="AA18" s="5"/>
      <c r="AQ18" s="6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359"/>
      <c r="BW18" s="360"/>
      <c r="BX18" s="361"/>
      <c r="BY18" s="452"/>
      <c r="BZ18" s="453"/>
      <c r="CA18" s="454"/>
      <c r="CB18" s="452"/>
      <c r="CC18" s="453"/>
      <c r="CD18" s="454"/>
      <c r="CE18" s="452"/>
      <c r="CF18" s="453"/>
      <c r="CG18" s="637"/>
      <c r="CH18" s="63"/>
    </row>
    <row r="19" spans="2:86" ht="13.9" customHeight="1" thickBot="1">
      <c r="B19" s="192"/>
      <c r="C19" s="506"/>
      <c r="D19" s="507"/>
      <c r="E19" s="507"/>
      <c r="F19" s="507"/>
      <c r="G19" s="507"/>
      <c r="H19" s="507"/>
      <c r="I19" s="507"/>
      <c r="J19" s="507"/>
      <c r="K19" s="507"/>
      <c r="L19" s="507"/>
      <c r="M19" s="507"/>
      <c r="N19" s="507"/>
      <c r="O19" s="507"/>
      <c r="P19" s="507"/>
      <c r="Q19" s="507"/>
      <c r="R19" s="507"/>
      <c r="S19" s="507"/>
      <c r="T19" s="507"/>
      <c r="U19" s="507"/>
      <c r="V19" s="507"/>
      <c r="W19" s="507"/>
      <c r="X19" s="507"/>
      <c r="Y19" s="507"/>
      <c r="Z19" s="508"/>
      <c r="AA19" s="5"/>
      <c r="AQ19" s="6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60"/>
      <c r="CH19" s="63"/>
    </row>
    <row r="20" spans="2:86" ht="13.9" customHeight="1" thickBot="1">
      <c r="B20" s="192"/>
      <c r="C20" s="506"/>
      <c r="D20" s="507"/>
      <c r="E20" s="507"/>
      <c r="F20" s="507"/>
      <c r="G20" s="507"/>
      <c r="H20" s="507"/>
      <c r="I20" s="507"/>
      <c r="J20" s="507"/>
      <c r="K20" s="507"/>
      <c r="L20" s="507"/>
      <c r="M20" s="507"/>
      <c r="N20" s="507"/>
      <c r="O20" s="507"/>
      <c r="P20" s="507"/>
      <c r="Q20" s="507"/>
      <c r="R20" s="507"/>
      <c r="S20" s="507"/>
      <c r="T20" s="507"/>
      <c r="U20" s="507"/>
      <c r="V20" s="507"/>
      <c r="W20" s="507"/>
      <c r="X20" s="507"/>
      <c r="Y20" s="507"/>
      <c r="Z20" s="508"/>
      <c r="AA20" s="5"/>
      <c r="AQ20" s="6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646" t="s">
        <v>76</v>
      </c>
      <c r="BW20" s="647"/>
      <c r="BX20" s="647"/>
      <c r="BY20" s="647"/>
      <c r="BZ20" s="647"/>
      <c r="CA20" s="647"/>
      <c r="CB20" s="647"/>
      <c r="CC20" s="647"/>
      <c r="CD20" s="647"/>
      <c r="CE20" s="648"/>
      <c r="CF20" s="649"/>
      <c r="CG20" s="650"/>
      <c r="CH20" s="63"/>
    </row>
    <row r="21" spans="2:86" ht="13.9" customHeight="1">
      <c r="B21" s="192"/>
      <c r="C21" s="506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507"/>
      <c r="Q21" s="507"/>
      <c r="R21" s="507"/>
      <c r="S21" s="507"/>
      <c r="T21" s="507"/>
      <c r="U21" s="507"/>
      <c r="V21" s="507"/>
      <c r="W21" s="507"/>
      <c r="X21" s="507"/>
      <c r="Y21" s="507"/>
      <c r="Z21" s="508"/>
      <c r="AA21" s="5"/>
      <c r="AQ21" s="6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653" t="s">
        <v>193</v>
      </c>
      <c r="BW21" s="654"/>
      <c r="BX21" s="654"/>
      <c r="BY21" s="654"/>
      <c r="BZ21" s="654"/>
      <c r="CA21" s="654"/>
      <c r="CB21" s="654"/>
      <c r="CC21" s="654"/>
      <c r="CD21" s="654"/>
      <c r="CE21" s="654"/>
      <c r="CF21" s="654"/>
      <c r="CG21" s="655"/>
      <c r="CH21" s="63"/>
    </row>
    <row r="22" spans="2:86" ht="13.9" customHeight="1">
      <c r="B22" s="192"/>
      <c r="C22" s="506"/>
      <c r="D22" s="507"/>
      <c r="E22" s="507"/>
      <c r="F22" s="507"/>
      <c r="G22" s="507"/>
      <c r="H22" s="507"/>
      <c r="I22" s="507"/>
      <c r="J22" s="507"/>
      <c r="K22" s="507"/>
      <c r="L22" s="507"/>
      <c r="M22" s="507"/>
      <c r="N22" s="507"/>
      <c r="O22" s="507"/>
      <c r="P22" s="507"/>
      <c r="Q22" s="507"/>
      <c r="R22" s="507"/>
      <c r="S22" s="507"/>
      <c r="T22" s="507"/>
      <c r="U22" s="507"/>
      <c r="V22" s="507"/>
      <c r="W22" s="507"/>
      <c r="X22" s="507"/>
      <c r="Y22" s="507"/>
      <c r="Z22" s="508"/>
      <c r="AA22" s="5"/>
      <c r="AQ22" s="6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653"/>
      <c r="BW22" s="654"/>
      <c r="BX22" s="654"/>
      <c r="BY22" s="654"/>
      <c r="BZ22" s="654"/>
      <c r="CA22" s="654"/>
      <c r="CB22" s="654"/>
      <c r="CC22" s="654"/>
      <c r="CD22" s="654"/>
      <c r="CE22" s="654"/>
      <c r="CF22" s="654"/>
      <c r="CG22" s="655"/>
      <c r="CH22" s="63"/>
    </row>
    <row r="23" spans="2:86" ht="13.9" customHeight="1">
      <c r="B23" s="192"/>
      <c r="C23" s="506"/>
      <c r="D23" s="507"/>
      <c r="E23" s="507"/>
      <c r="F23" s="507"/>
      <c r="G23" s="507"/>
      <c r="H23" s="507"/>
      <c r="I23" s="507"/>
      <c r="J23" s="507"/>
      <c r="K23" s="507"/>
      <c r="L23" s="507"/>
      <c r="M23" s="507"/>
      <c r="N23" s="507"/>
      <c r="O23" s="507"/>
      <c r="P23" s="507"/>
      <c r="Q23" s="507"/>
      <c r="R23" s="507"/>
      <c r="S23" s="507"/>
      <c r="T23" s="507"/>
      <c r="U23" s="507"/>
      <c r="V23" s="507"/>
      <c r="W23" s="507"/>
      <c r="X23" s="507"/>
      <c r="Y23" s="507"/>
      <c r="Z23" s="508"/>
      <c r="AA23" s="5"/>
      <c r="AQ23" s="6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653"/>
      <c r="BW23" s="654"/>
      <c r="BX23" s="654"/>
      <c r="BY23" s="654"/>
      <c r="BZ23" s="654"/>
      <c r="CA23" s="654"/>
      <c r="CB23" s="654"/>
      <c r="CC23" s="654"/>
      <c r="CD23" s="654"/>
      <c r="CE23" s="654"/>
      <c r="CF23" s="654"/>
      <c r="CG23" s="655"/>
      <c r="CH23" s="63"/>
    </row>
    <row r="24" spans="2:86" ht="13.9" customHeight="1">
      <c r="B24" s="192"/>
      <c r="C24" s="506"/>
      <c r="D24" s="507"/>
      <c r="E24" s="507"/>
      <c r="F24" s="507"/>
      <c r="G24" s="507"/>
      <c r="H24" s="507"/>
      <c r="I24" s="507"/>
      <c r="J24" s="507"/>
      <c r="K24" s="507"/>
      <c r="L24" s="507"/>
      <c r="M24" s="507"/>
      <c r="N24" s="507"/>
      <c r="O24" s="507"/>
      <c r="P24" s="507"/>
      <c r="Q24" s="507"/>
      <c r="R24" s="507"/>
      <c r="S24" s="507"/>
      <c r="T24" s="507"/>
      <c r="U24" s="507"/>
      <c r="V24" s="507"/>
      <c r="W24" s="507"/>
      <c r="X24" s="507"/>
      <c r="Y24" s="507"/>
      <c r="Z24" s="508"/>
      <c r="AA24" s="5"/>
      <c r="AQ24" s="6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653"/>
      <c r="BW24" s="654"/>
      <c r="BX24" s="654"/>
      <c r="BY24" s="654"/>
      <c r="BZ24" s="654"/>
      <c r="CA24" s="654"/>
      <c r="CB24" s="654"/>
      <c r="CC24" s="654"/>
      <c r="CD24" s="654"/>
      <c r="CE24" s="654"/>
      <c r="CF24" s="654"/>
      <c r="CG24" s="655"/>
      <c r="CH24" s="63"/>
    </row>
    <row r="25" spans="2:86" ht="13.9" customHeight="1">
      <c r="B25" s="192"/>
      <c r="C25" s="506"/>
      <c r="D25" s="507"/>
      <c r="E25" s="507"/>
      <c r="F25" s="507"/>
      <c r="G25" s="507"/>
      <c r="H25" s="507"/>
      <c r="I25" s="507"/>
      <c r="J25" s="507"/>
      <c r="K25" s="507"/>
      <c r="L25" s="507"/>
      <c r="M25" s="507"/>
      <c r="N25" s="507"/>
      <c r="O25" s="507"/>
      <c r="P25" s="507"/>
      <c r="Q25" s="507"/>
      <c r="R25" s="507"/>
      <c r="S25" s="507"/>
      <c r="T25" s="507"/>
      <c r="U25" s="507"/>
      <c r="V25" s="507"/>
      <c r="W25" s="507"/>
      <c r="X25" s="507"/>
      <c r="Y25" s="507"/>
      <c r="Z25" s="508"/>
      <c r="AA25" s="5"/>
      <c r="AQ25" s="6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653"/>
      <c r="BW25" s="654"/>
      <c r="BX25" s="654"/>
      <c r="BY25" s="654"/>
      <c r="BZ25" s="654"/>
      <c r="CA25" s="654"/>
      <c r="CB25" s="654"/>
      <c r="CC25" s="654"/>
      <c r="CD25" s="654"/>
      <c r="CE25" s="654"/>
      <c r="CF25" s="654"/>
      <c r="CG25" s="655"/>
      <c r="CH25" s="63"/>
    </row>
    <row r="26" spans="2:86" ht="13.9" customHeight="1">
      <c r="B26" s="192"/>
      <c r="C26" s="506"/>
      <c r="D26" s="507"/>
      <c r="E26" s="507"/>
      <c r="F26" s="507"/>
      <c r="G26" s="507"/>
      <c r="H26" s="507"/>
      <c r="I26" s="507"/>
      <c r="J26" s="507"/>
      <c r="K26" s="507"/>
      <c r="L26" s="507"/>
      <c r="M26" s="507"/>
      <c r="N26" s="507"/>
      <c r="O26" s="507"/>
      <c r="P26" s="507"/>
      <c r="Q26" s="507"/>
      <c r="R26" s="507"/>
      <c r="S26" s="507"/>
      <c r="T26" s="507"/>
      <c r="U26" s="507"/>
      <c r="V26" s="507"/>
      <c r="W26" s="507"/>
      <c r="X26" s="507"/>
      <c r="Y26" s="507"/>
      <c r="Z26" s="508"/>
      <c r="AA26" s="5"/>
      <c r="AQ26" s="6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653"/>
      <c r="BW26" s="654"/>
      <c r="BX26" s="654"/>
      <c r="BY26" s="654"/>
      <c r="BZ26" s="654"/>
      <c r="CA26" s="654"/>
      <c r="CB26" s="654"/>
      <c r="CC26" s="654"/>
      <c r="CD26" s="654"/>
      <c r="CE26" s="654"/>
      <c r="CF26" s="654"/>
      <c r="CG26" s="655"/>
      <c r="CH26" s="63"/>
    </row>
    <row r="27" spans="2:86" ht="13.9" customHeight="1" thickBot="1">
      <c r="B27" s="192"/>
      <c r="C27" s="506"/>
      <c r="D27" s="507"/>
      <c r="E27" s="507"/>
      <c r="F27" s="507"/>
      <c r="G27" s="507"/>
      <c r="H27" s="507"/>
      <c r="I27" s="507"/>
      <c r="J27" s="507"/>
      <c r="K27" s="507"/>
      <c r="L27" s="507"/>
      <c r="M27" s="507"/>
      <c r="N27" s="507"/>
      <c r="O27" s="507"/>
      <c r="P27" s="507"/>
      <c r="Q27" s="507"/>
      <c r="R27" s="507"/>
      <c r="S27" s="507"/>
      <c r="T27" s="507"/>
      <c r="U27" s="507"/>
      <c r="V27" s="507"/>
      <c r="W27" s="507"/>
      <c r="X27" s="507"/>
      <c r="Y27" s="507"/>
      <c r="Z27" s="508"/>
      <c r="AA27" s="5"/>
      <c r="AQ27" s="6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656"/>
      <c r="BW27" s="657"/>
      <c r="BX27" s="657"/>
      <c r="BY27" s="657"/>
      <c r="BZ27" s="657"/>
      <c r="CA27" s="657"/>
      <c r="CB27" s="657"/>
      <c r="CC27" s="657"/>
      <c r="CD27" s="657"/>
      <c r="CE27" s="657"/>
      <c r="CF27" s="657"/>
      <c r="CG27" s="658"/>
      <c r="CH27" s="63"/>
    </row>
    <row r="28" spans="2:86" ht="13.9" customHeight="1" thickBot="1">
      <c r="B28" s="192"/>
      <c r="C28" s="509"/>
      <c r="D28" s="510"/>
      <c r="E28" s="510"/>
      <c r="F28" s="510"/>
      <c r="G28" s="510"/>
      <c r="H28" s="510"/>
      <c r="I28" s="510"/>
      <c r="J28" s="510"/>
      <c r="K28" s="510"/>
      <c r="L28" s="510"/>
      <c r="M28" s="510"/>
      <c r="N28" s="510"/>
      <c r="O28" s="510"/>
      <c r="P28" s="510"/>
      <c r="Q28" s="510"/>
      <c r="R28" s="510"/>
      <c r="S28" s="510"/>
      <c r="T28" s="510"/>
      <c r="U28" s="510"/>
      <c r="V28" s="510"/>
      <c r="W28" s="510"/>
      <c r="X28" s="510"/>
      <c r="Y28" s="510"/>
      <c r="Z28" s="511"/>
      <c r="AA28" s="5"/>
      <c r="AQ28" s="6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60"/>
      <c r="CH28" s="63"/>
    </row>
    <row r="29" spans="2:86" ht="16.899999999999999" customHeight="1">
      <c r="B29" s="192"/>
      <c r="C29" s="512"/>
      <c r="D29" s="513"/>
      <c r="E29" s="513"/>
      <c r="F29" s="513"/>
      <c r="G29" s="513"/>
      <c r="H29" s="513"/>
      <c r="I29" s="513"/>
      <c r="J29" s="513"/>
      <c r="K29" s="513"/>
      <c r="L29" s="513"/>
      <c r="M29" s="513"/>
      <c r="N29" s="513"/>
      <c r="O29" s="513"/>
      <c r="P29" s="513"/>
      <c r="Q29" s="513"/>
      <c r="R29" s="513"/>
      <c r="S29" s="513"/>
      <c r="T29" s="513"/>
      <c r="U29" s="513"/>
      <c r="V29" s="513"/>
      <c r="W29" s="513"/>
      <c r="X29" s="513"/>
      <c r="Y29" s="513"/>
      <c r="Z29" s="513"/>
      <c r="AA29" s="516" t="s">
        <v>142</v>
      </c>
      <c r="AB29" s="516"/>
      <c r="AC29" s="516"/>
      <c r="AD29" s="516"/>
      <c r="AE29" s="516"/>
      <c r="AF29" s="516"/>
      <c r="AG29" s="516"/>
      <c r="AH29" s="517" t="s">
        <v>143</v>
      </c>
      <c r="AI29" s="517"/>
      <c r="AJ29" s="517"/>
      <c r="AK29" s="517"/>
      <c r="AL29" s="517"/>
      <c r="AM29" s="518" t="s">
        <v>148</v>
      </c>
      <c r="AN29" s="518"/>
      <c r="AO29" s="518"/>
      <c r="AP29" s="518"/>
      <c r="AQ29" s="518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60"/>
      <c r="CH29" s="63"/>
    </row>
    <row r="30" spans="2:86" ht="16.899999999999999" customHeight="1" thickBot="1">
      <c r="B30" s="192"/>
      <c r="C30" s="514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515"/>
      <c r="O30" s="515"/>
      <c r="P30" s="515"/>
      <c r="Q30" s="515"/>
      <c r="R30" s="515"/>
      <c r="S30" s="515"/>
      <c r="T30" s="515"/>
      <c r="U30" s="515"/>
      <c r="V30" s="515"/>
      <c r="W30" s="515"/>
      <c r="X30" s="515"/>
      <c r="Y30" s="515"/>
      <c r="Z30" s="515"/>
      <c r="AA30" s="525" t="s">
        <v>82</v>
      </c>
      <c r="AB30" s="525"/>
      <c r="AC30" s="525"/>
      <c r="AD30" s="523">
        <f>VLOOKUP((Dashboard!AA10-7),'OverAll S-Curve'!C4:G167,4)</f>
        <v>0.9744077925774951</v>
      </c>
      <c r="AE30" s="523"/>
      <c r="AF30" s="523"/>
      <c r="AG30" s="523"/>
      <c r="AH30" s="519">
        <f>VLOOKUP(AA10,'OverAll S-Curve'!C4:G167,4,)</f>
        <v>0.9863207998463942</v>
      </c>
      <c r="AI30" s="519"/>
      <c r="AJ30" s="519"/>
      <c r="AK30" s="519"/>
      <c r="AL30" s="519"/>
      <c r="AM30" s="524">
        <f>AH31-AD31</f>
        <v>5.9363630007582824E-3</v>
      </c>
      <c r="AN30" s="524"/>
      <c r="AO30" s="524"/>
      <c r="AP30" s="524"/>
      <c r="AQ30" s="524"/>
      <c r="AR30" s="243"/>
      <c r="AS30" s="243"/>
      <c r="AT30" s="24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60"/>
      <c r="CH30" s="63"/>
    </row>
    <row r="31" spans="2:86" ht="16.899999999999999" customHeight="1" thickBot="1">
      <c r="B31" s="192"/>
      <c r="C31" s="512"/>
      <c r="D31" s="513"/>
      <c r="E31" s="513"/>
      <c r="F31" s="513"/>
      <c r="G31" s="513"/>
      <c r="H31" s="513"/>
      <c r="I31" s="513"/>
      <c r="J31" s="513"/>
      <c r="K31" s="513"/>
      <c r="L31" s="513"/>
      <c r="M31" s="513"/>
      <c r="N31" s="513"/>
      <c r="O31" s="513"/>
      <c r="P31" s="513"/>
      <c r="Q31" s="513"/>
      <c r="R31" s="513"/>
      <c r="S31" s="513"/>
      <c r="T31" s="513"/>
      <c r="U31" s="513"/>
      <c r="V31" s="513"/>
      <c r="W31" s="513"/>
      <c r="X31" s="513"/>
      <c r="Y31" s="513"/>
      <c r="Z31" s="513"/>
      <c r="AA31" s="525" t="s">
        <v>8</v>
      </c>
      <c r="AB31" s="525"/>
      <c r="AC31" s="525"/>
      <c r="AD31" s="523">
        <f>VLOOKUP((Dashboard!AA10-7),'OverAll S-Curve'!C5:G168,5)</f>
        <v>0.86828884104746051</v>
      </c>
      <c r="AE31" s="523"/>
      <c r="AF31" s="523"/>
      <c r="AG31" s="523"/>
      <c r="AH31" s="519">
        <f>VLOOKUP(AA10,'OverAll S-Curve'!C5:G168,5,)</f>
        <v>0.8742252040482188</v>
      </c>
      <c r="AI31" s="519"/>
      <c r="AJ31" s="519"/>
      <c r="AK31" s="519"/>
      <c r="AL31" s="519"/>
      <c r="AM31" s="524"/>
      <c r="AN31" s="524"/>
      <c r="AO31" s="524"/>
      <c r="AP31" s="524"/>
      <c r="AQ31" s="524"/>
      <c r="AR31" s="243"/>
      <c r="AS31" s="243"/>
      <c r="AT31" s="242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60"/>
      <c r="CH31" s="63"/>
    </row>
    <row r="32" spans="2:86" ht="16.899999999999999" customHeight="1" thickBot="1">
      <c r="B32" s="192"/>
      <c r="C32" s="514"/>
      <c r="D32" s="515"/>
      <c r="E32" s="515"/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21" t="s">
        <v>4</v>
      </c>
      <c r="AB32" s="521"/>
      <c r="AC32" s="521"/>
      <c r="AD32" s="520">
        <f>AD31-AD30</f>
        <v>-0.10611895153003459</v>
      </c>
      <c r="AE32" s="521"/>
      <c r="AF32" s="521"/>
      <c r="AG32" s="521"/>
      <c r="AH32" s="520">
        <f>AH31-AH30</f>
        <v>-0.11209559579817541</v>
      </c>
      <c r="AI32" s="521"/>
      <c r="AJ32" s="521"/>
      <c r="AK32" s="521"/>
      <c r="AL32" s="521"/>
      <c r="AM32" s="522">
        <f>'Cashflow &amp; Variations'!X6*AM30*1000000</f>
        <v>236633.99000000348</v>
      </c>
      <c r="AN32" s="522"/>
      <c r="AO32" s="522"/>
      <c r="AP32" s="522"/>
      <c r="AQ32" s="522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60"/>
      <c r="CH32" s="63"/>
    </row>
    <row r="33" spans="2:88" ht="13.9" customHeight="1" thickBot="1">
      <c r="B33" s="192"/>
      <c r="C33" s="6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60"/>
      <c r="CH33" s="63"/>
    </row>
    <row r="34" spans="2:88" ht="13.9" customHeight="1">
      <c r="B34" s="192"/>
      <c r="C34" s="335" t="s">
        <v>65</v>
      </c>
      <c r="D34" s="336"/>
      <c r="E34" s="336"/>
      <c r="F34" s="336"/>
      <c r="G34" s="336"/>
      <c r="H34" s="336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336"/>
      <c r="AN34" s="336"/>
      <c r="AO34" s="336"/>
      <c r="AP34" s="336"/>
      <c r="AQ34" s="337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60"/>
      <c r="CH34" s="63"/>
    </row>
    <row r="35" spans="2:88" ht="13.9" customHeight="1" thickBot="1">
      <c r="B35" s="192"/>
      <c r="C35" s="338"/>
      <c r="D35" s="339"/>
      <c r="E35" s="339"/>
      <c r="F35" s="339"/>
      <c r="G35" s="339"/>
      <c r="H35" s="339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39"/>
      <c r="U35" s="339"/>
      <c r="V35" s="339"/>
      <c r="W35" s="339"/>
      <c r="X35" s="339"/>
      <c r="Y35" s="339"/>
      <c r="Z35" s="339"/>
      <c r="AA35" s="339"/>
      <c r="AB35" s="339"/>
      <c r="AC35" s="339"/>
      <c r="AD35" s="339"/>
      <c r="AE35" s="339"/>
      <c r="AF35" s="339"/>
      <c r="AG35" s="339"/>
      <c r="AH35" s="339"/>
      <c r="AI35" s="339"/>
      <c r="AJ35" s="339"/>
      <c r="AK35" s="339"/>
      <c r="AL35" s="339"/>
      <c r="AM35" s="339"/>
      <c r="AN35" s="339"/>
      <c r="AO35" s="339"/>
      <c r="AP35" s="339"/>
      <c r="AQ35" s="340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60"/>
      <c r="CH35" s="63"/>
    </row>
    <row r="36" spans="2:88" s="9" customFormat="1" ht="13.9" customHeight="1">
      <c r="B36" s="201"/>
      <c r="C36" s="341" t="s">
        <v>66</v>
      </c>
      <c r="D36" s="342"/>
      <c r="E36" s="347" t="s">
        <v>67</v>
      </c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2"/>
      <c r="R36" s="347" t="s">
        <v>68</v>
      </c>
      <c r="S36" s="348"/>
      <c r="T36" s="348"/>
      <c r="U36" s="348"/>
      <c r="V36" s="348"/>
      <c r="W36" s="348"/>
      <c r="X36" s="348"/>
      <c r="Y36" s="348"/>
      <c r="Z36" s="348"/>
      <c r="AA36" s="348"/>
      <c r="AB36" s="348"/>
      <c r="AC36" s="348"/>
      <c r="AD36" s="348"/>
      <c r="AE36" s="348"/>
      <c r="AF36" s="342"/>
      <c r="AG36" s="347" t="s">
        <v>69</v>
      </c>
      <c r="AH36" s="348"/>
      <c r="AI36" s="342"/>
      <c r="AJ36" s="353" t="s">
        <v>87</v>
      </c>
      <c r="AK36" s="354"/>
      <c r="AL36" s="355"/>
      <c r="AM36" s="362" t="s">
        <v>88</v>
      </c>
      <c r="AN36" s="363"/>
      <c r="AO36" s="364"/>
      <c r="AP36" s="353" t="s">
        <v>70</v>
      </c>
      <c r="AQ36" s="355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60"/>
      <c r="CH36" s="202"/>
    </row>
    <row r="37" spans="2:88" s="9" customFormat="1" ht="13.9" customHeight="1">
      <c r="B37" s="201"/>
      <c r="C37" s="343"/>
      <c r="D37" s="344"/>
      <c r="E37" s="349"/>
      <c r="F37" s="350"/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44"/>
      <c r="R37" s="349"/>
      <c r="S37" s="350"/>
      <c r="T37" s="350"/>
      <c r="U37" s="350"/>
      <c r="V37" s="350"/>
      <c r="W37" s="350"/>
      <c r="X37" s="350"/>
      <c r="Y37" s="350"/>
      <c r="Z37" s="350"/>
      <c r="AA37" s="350"/>
      <c r="AB37" s="350"/>
      <c r="AC37" s="350"/>
      <c r="AD37" s="350"/>
      <c r="AE37" s="350"/>
      <c r="AF37" s="344"/>
      <c r="AG37" s="349"/>
      <c r="AH37" s="350"/>
      <c r="AI37" s="344"/>
      <c r="AJ37" s="356"/>
      <c r="AK37" s="357"/>
      <c r="AL37" s="358"/>
      <c r="AM37" s="365"/>
      <c r="AN37" s="366"/>
      <c r="AO37" s="367"/>
      <c r="AP37" s="356"/>
      <c r="AQ37" s="358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60"/>
      <c r="CH37" s="202"/>
    </row>
    <row r="38" spans="2:88" ht="13.9" customHeight="1" thickBot="1">
      <c r="B38" s="192"/>
      <c r="C38" s="345"/>
      <c r="D38" s="346"/>
      <c r="E38" s="351"/>
      <c r="F38" s="352"/>
      <c r="G38" s="352"/>
      <c r="H38" s="352"/>
      <c r="I38" s="352"/>
      <c r="J38" s="352"/>
      <c r="K38" s="352"/>
      <c r="L38" s="352"/>
      <c r="M38" s="352"/>
      <c r="N38" s="352"/>
      <c r="O38" s="352"/>
      <c r="P38" s="352"/>
      <c r="Q38" s="346"/>
      <c r="R38" s="351"/>
      <c r="S38" s="352"/>
      <c r="T38" s="352"/>
      <c r="U38" s="352"/>
      <c r="V38" s="352"/>
      <c r="W38" s="352"/>
      <c r="X38" s="352"/>
      <c r="Y38" s="352"/>
      <c r="Z38" s="352"/>
      <c r="AA38" s="352"/>
      <c r="AB38" s="352"/>
      <c r="AC38" s="352"/>
      <c r="AD38" s="352"/>
      <c r="AE38" s="352"/>
      <c r="AF38" s="346"/>
      <c r="AG38" s="351"/>
      <c r="AH38" s="352"/>
      <c r="AI38" s="346"/>
      <c r="AJ38" s="359"/>
      <c r="AK38" s="360"/>
      <c r="AL38" s="361"/>
      <c r="AM38" s="368"/>
      <c r="AN38" s="369"/>
      <c r="AO38" s="370"/>
      <c r="AP38" s="359"/>
      <c r="AQ38" s="361"/>
      <c r="AR38" s="8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60"/>
      <c r="CH38" s="63"/>
      <c r="CJ38">
        <f>39-98</f>
        <v>-59</v>
      </c>
    </row>
    <row r="39" spans="2:88" ht="13.9" customHeight="1">
      <c r="B39" s="192"/>
      <c r="C39" s="586">
        <v>1</v>
      </c>
      <c r="D39" s="587"/>
      <c r="E39" s="371" t="s">
        <v>150</v>
      </c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3"/>
      <c r="R39" s="377" t="s">
        <v>192</v>
      </c>
      <c r="S39" s="378"/>
      <c r="T39" s="378"/>
      <c r="U39" s="378"/>
      <c r="V39" s="378"/>
      <c r="W39" s="378"/>
      <c r="X39" s="378"/>
      <c r="Y39" s="378"/>
      <c r="Z39" s="378"/>
      <c r="AA39" s="378"/>
      <c r="AB39" s="378"/>
      <c r="AC39" s="378"/>
      <c r="AD39" s="378"/>
      <c r="AE39" s="378"/>
      <c r="AF39" s="379"/>
      <c r="AG39" s="383" t="s">
        <v>118</v>
      </c>
      <c r="AH39" s="384"/>
      <c r="AI39" s="385"/>
      <c r="AJ39" s="389">
        <v>44685</v>
      </c>
      <c r="AK39" s="384"/>
      <c r="AL39" s="385"/>
      <c r="AM39" s="389">
        <v>44746</v>
      </c>
      <c r="AN39" s="384"/>
      <c r="AO39" s="385"/>
      <c r="AP39" s="390">
        <f>AM39-AJ39</f>
        <v>61</v>
      </c>
      <c r="AQ39" s="391"/>
      <c r="AR39" s="8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60"/>
      <c r="CH39" s="63"/>
    </row>
    <row r="40" spans="2:88" ht="13.9" customHeight="1">
      <c r="B40" s="192"/>
      <c r="C40" s="586"/>
      <c r="D40" s="587"/>
      <c r="E40" s="371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3"/>
      <c r="R40" s="377"/>
      <c r="S40" s="378"/>
      <c r="T40" s="378"/>
      <c r="U40" s="378"/>
      <c r="V40" s="378"/>
      <c r="W40" s="378"/>
      <c r="X40" s="378"/>
      <c r="Y40" s="378"/>
      <c r="Z40" s="378"/>
      <c r="AA40" s="378"/>
      <c r="AB40" s="378"/>
      <c r="AC40" s="378"/>
      <c r="AD40" s="378"/>
      <c r="AE40" s="378"/>
      <c r="AF40" s="379"/>
      <c r="AG40" s="383"/>
      <c r="AH40" s="384"/>
      <c r="AI40" s="385"/>
      <c r="AJ40" s="383"/>
      <c r="AK40" s="384"/>
      <c r="AL40" s="385"/>
      <c r="AM40" s="383"/>
      <c r="AN40" s="384"/>
      <c r="AO40" s="385"/>
      <c r="AP40" s="390"/>
      <c r="AQ40" s="391"/>
      <c r="AR40" s="8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60"/>
      <c r="CH40" s="63"/>
    </row>
    <row r="41" spans="2:88" ht="13.9" customHeight="1">
      <c r="B41" s="192"/>
      <c r="C41" s="586"/>
      <c r="D41" s="587"/>
      <c r="E41" s="371"/>
      <c r="F41" s="372"/>
      <c r="G41" s="372"/>
      <c r="H41" s="372"/>
      <c r="I41" s="372"/>
      <c r="J41" s="372"/>
      <c r="K41" s="372"/>
      <c r="L41" s="372"/>
      <c r="M41" s="372"/>
      <c r="N41" s="372"/>
      <c r="O41" s="372"/>
      <c r="P41" s="372"/>
      <c r="Q41" s="373"/>
      <c r="R41" s="377"/>
      <c r="S41" s="378"/>
      <c r="T41" s="378"/>
      <c r="U41" s="378"/>
      <c r="V41" s="378"/>
      <c r="W41" s="378"/>
      <c r="X41" s="378"/>
      <c r="Y41" s="378"/>
      <c r="Z41" s="378"/>
      <c r="AA41" s="378"/>
      <c r="AB41" s="378"/>
      <c r="AC41" s="378"/>
      <c r="AD41" s="378"/>
      <c r="AE41" s="378"/>
      <c r="AF41" s="379"/>
      <c r="AG41" s="383"/>
      <c r="AH41" s="384"/>
      <c r="AI41" s="385"/>
      <c r="AJ41" s="383"/>
      <c r="AK41" s="384"/>
      <c r="AL41" s="385"/>
      <c r="AM41" s="383"/>
      <c r="AN41" s="384"/>
      <c r="AO41" s="385"/>
      <c r="AP41" s="390"/>
      <c r="AQ41" s="391"/>
      <c r="AR41" s="8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60"/>
      <c r="CH41" s="63"/>
    </row>
    <row r="42" spans="2:88" ht="13.9" customHeight="1">
      <c r="B42" s="192"/>
      <c r="C42" s="588"/>
      <c r="D42" s="589"/>
      <c r="E42" s="374"/>
      <c r="F42" s="375"/>
      <c r="G42" s="375"/>
      <c r="H42" s="375"/>
      <c r="I42" s="375"/>
      <c r="J42" s="375"/>
      <c r="K42" s="375"/>
      <c r="L42" s="375"/>
      <c r="M42" s="375"/>
      <c r="N42" s="375"/>
      <c r="O42" s="375"/>
      <c r="P42" s="375"/>
      <c r="Q42" s="376"/>
      <c r="R42" s="380"/>
      <c r="S42" s="381"/>
      <c r="T42" s="381"/>
      <c r="U42" s="381"/>
      <c r="V42" s="381"/>
      <c r="W42" s="381"/>
      <c r="X42" s="381"/>
      <c r="Y42" s="381"/>
      <c r="Z42" s="381"/>
      <c r="AA42" s="381"/>
      <c r="AB42" s="381"/>
      <c r="AC42" s="381"/>
      <c r="AD42" s="381"/>
      <c r="AE42" s="381"/>
      <c r="AF42" s="382"/>
      <c r="AG42" s="386"/>
      <c r="AH42" s="387"/>
      <c r="AI42" s="388"/>
      <c r="AJ42" s="386"/>
      <c r="AK42" s="387"/>
      <c r="AL42" s="388"/>
      <c r="AM42" s="386"/>
      <c r="AN42" s="387"/>
      <c r="AO42" s="388"/>
      <c r="AP42" s="392"/>
      <c r="AQ42" s="393"/>
      <c r="AR42" s="8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60"/>
      <c r="CH42" s="63"/>
    </row>
    <row r="43" spans="2:88" ht="19.899999999999999" customHeight="1" thickBot="1">
      <c r="B43" s="192"/>
      <c r="C43" s="582"/>
      <c r="D43" s="583"/>
      <c r="E43" s="371"/>
      <c r="F43" s="372"/>
      <c r="G43" s="372"/>
      <c r="H43" s="372"/>
      <c r="I43" s="372"/>
      <c r="J43" s="372"/>
      <c r="K43" s="372"/>
      <c r="L43" s="372"/>
      <c r="M43" s="372"/>
      <c r="N43" s="372"/>
      <c r="O43" s="372"/>
      <c r="P43" s="372"/>
      <c r="Q43" s="373"/>
      <c r="R43" s="757"/>
      <c r="S43" s="757"/>
      <c r="T43" s="757"/>
      <c r="U43" s="757"/>
      <c r="V43" s="757"/>
      <c r="W43" s="757"/>
      <c r="X43" s="757"/>
      <c r="Y43" s="757"/>
      <c r="Z43" s="757"/>
      <c r="AA43" s="757"/>
      <c r="AB43" s="757"/>
      <c r="AC43" s="757"/>
      <c r="AD43" s="757"/>
      <c r="AE43" s="757"/>
      <c r="AF43" s="757"/>
      <c r="AG43" s="759"/>
      <c r="AH43" s="759"/>
      <c r="AI43" s="759"/>
      <c r="AJ43" s="761"/>
      <c r="AK43" s="761"/>
      <c r="AL43" s="761"/>
      <c r="AM43" s="761"/>
      <c r="AN43" s="761"/>
      <c r="AO43" s="761"/>
      <c r="AP43" s="390"/>
      <c r="AQ43" s="391"/>
      <c r="AR43" s="8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60"/>
      <c r="CH43" s="63"/>
    </row>
    <row r="44" spans="2:88" ht="20.45" customHeight="1">
      <c r="B44" s="192"/>
      <c r="C44" s="584"/>
      <c r="D44" s="585"/>
      <c r="E44" s="371"/>
      <c r="F44" s="372"/>
      <c r="G44" s="372"/>
      <c r="H44" s="372"/>
      <c r="I44" s="372"/>
      <c r="J44" s="372"/>
      <c r="K44" s="372"/>
      <c r="L44" s="372"/>
      <c r="M44" s="372"/>
      <c r="N44" s="372"/>
      <c r="O44" s="372"/>
      <c r="P44" s="372"/>
      <c r="Q44" s="373"/>
      <c r="R44" s="758"/>
      <c r="S44" s="758"/>
      <c r="T44" s="758"/>
      <c r="U44" s="758"/>
      <c r="V44" s="758"/>
      <c r="W44" s="758"/>
      <c r="X44" s="758"/>
      <c r="Y44" s="758"/>
      <c r="Z44" s="758"/>
      <c r="AA44" s="758"/>
      <c r="AB44" s="758"/>
      <c r="AC44" s="758"/>
      <c r="AD44" s="758"/>
      <c r="AE44" s="758"/>
      <c r="AF44" s="758"/>
      <c r="AG44" s="760"/>
      <c r="AH44" s="760"/>
      <c r="AI44" s="760"/>
      <c r="AJ44" s="762"/>
      <c r="AK44" s="762"/>
      <c r="AL44" s="762"/>
      <c r="AM44" s="762"/>
      <c r="AN44" s="762"/>
      <c r="AO44" s="762"/>
      <c r="AP44" s="390"/>
      <c r="AQ44" s="391"/>
      <c r="AR44" s="8"/>
      <c r="AS44" s="402" t="s">
        <v>151</v>
      </c>
      <c r="AT44" s="336"/>
      <c r="AU44" s="336"/>
      <c r="AV44" s="336"/>
      <c r="AW44" s="336"/>
      <c r="AX44" s="336"/>
      <c r="AY44" s="336"/>
      <c r="AZ44" s="336"/>
      <c r="BA44" s="336"/>
      <c r="BB44" s="336"/>
      <c r="BC44" s="336"/>
      <c r="BD44" s="336"/>
      <c r="BE44" s="336"/>
      <c r="BF44" s="336"/>
      <c r="BG44" s="336"/>
      <c r="BH44" s="336"/>
      <c r="BI44" s="336"/>
      <c r="BJ44" s="336"/>
      <c r="BK44" s="336"/>
      <c r="BL44" s="336"/>
      <c r="BM44" s="336"/>
      <c r="BN44" s="336"/>
      <c r="BO44" s="336"/>
      <c r="BP44" s="336"/>
      <c r="BQ44" s="336"/>
      <c r="BR44" s="336"/>
      <c r="BS44" s="336"/>
      <c r="BT44" s="336"/>
      <c r="BU44" s="336"/>
      <c r="BV44" s="336"/>
      <c r="BW44" s="336"/>
      <c r="BX44" s="336"/>
      <c r="BY44" s="336"/>
      <c r="BZ44" s="336"/>
      <c r="CA44" s="336"/>
      <c r="CB44" s="336"/>
      <c r="CC44" s="336"/>
      <c r="CD44" s="336"/>
      <c r="CE44" s="336"/>
      <c r="CF44" s="336"/>
      <c r="CG44" s="403"/>
      <c r="CH44" s="63"/>
    </row>
    <row r="45" spans="2:88" ht="24" customHeight="1" thickBot="1">
      <c r="B45" s="192"/>
      <c r="C45" s="584"/>
      <c r="D45" s="585"/>
      <c r="E45" s="371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3"/>
      <c r="R45" s="758"/>
      <c r="S45" s="758"/>
      <c r="T45" s="758"/>
      <c r="U45" s="758"/>
      <c r="V45" s="758"/>
      <c r="W45" s="758"/>
      <c r="X45" s="758"/>
      <c r="Y45" s="758"/>
      <c r="Z45" s="758"/>
      <c r="AA45" s="758"/>
      <c r="AB45" s="758"/>
      <c r="AC45" s="758"/>
      <c r="AD45" s="758"/>
      <c r="AE45" s="758"/>
      <c r="AF45" s="758"/>
      <c r="AG45" s="760"/>
      <c r="AH45" s="760"/>
      <c r="AI45" s="760"/>
      <c r="AJ45" s="762"/>
      <c r="AK45" s="762"/>
      <c r="AL45" s="762"/>
      <c r="AM45" s="762"/>
      <c r="AN45" s="762"/>
      <c r="AO45" s="762"/>
      <c r="AP45" s="390"/>
      <c r="AQ45" s="391"/>
      <c r="AR45" s="8"/>
      <c r="AS45" s="404"/>
      <c r="AT45" s="339"/>
      <c r="AU45" s="339"/>
      <c r="AV45" s="339"/>
      <c r="AW45" s="339"/>
      <c r="AX45" s="339"/>
      <c r="AY45" s="339"/>
      <c r="AZ45" s="339"/>
      <c r="BA45" s="339"/>
      <c r="BB45" s="339"/>
      <c r="BC45" s="339"/>
      <c r="BD45" s="339"/>
      <c r="BE45" s="339"/>
      <c r="BF45" s="339"/>
      <c r="BG45" s="339"/>
      <c r="BH45" s="339"/>
      <c r="BI45" s="339"/>
      <c r="BJ45" s="339"/>
      <c r="BK45" s="339"/>
      <c r="BL45" s="339"/>
      <c r="BM45" s="339"/>
      <c r="BN45" s="339"/>
      <c r="BO45" s="339"/>
      <c r="BP45" s="339"/>
      <c r="BQ45" s="339"/>
      <c r="BR45" s="339"/>
      <c r="BS45" s="339"/>
      <c r="BT45" s="339"/>
      <c r="BU45" s="339"/>
      <c r="BV45" s="651"/>
      <c r="BW45" s="651"/>
      <c r="BX45" s="651"/>
      <c r="BY45" s="651"/>
      <c r="BZ45" s="651"/>
      <c r="CA45" s="651"/>
      <c r="CB45" s="651"/>
      <c r="CC45" s="651"/>
      <c r="CD45" s="651"/>
      <c r="CE45" s="651"/>
      <c r="CF45" s="651"/>
      <c r="CG45" s="652"/>
      <c r="CH45" s="63"/>
    </row>
    <row r="46" spans="2:88" ht="46.15" customHeight="1">
      <c r="B46" s="192"/>
      <c r="C46" s="584"/>
      <c r="D46" s="585"/>
      <c r="E46" s="374"/>
      <c r="F46" s="375"/>
      <c r="G46" s="375"/>
      <c r="H46" s="375"/>
      <c r="I46" s="375"/>
      <c r="J46" s="375"/>
      <c r="K46" s="375"/>
      <c r="L46" s="375"/>
      <c r="M46" s="375"/>
      <c r="N46" s="375"/>
      <c r="O46" s="375"/>
      <c r="P46" s="375"/>
      <c r="Q46" s="376"/>
      <c r="R46" s="758"/>
      <c r="S46" s="758"/>
      <c r="T46" s="758"/>
      <c r="U46" s="758"/>
      <c r="V46" s="758"/>
      <c r="W46" s="758"/>
      <c r="X46" s="758"/>
      <c r="Y46" s="758"/>
      <c r="Z46" s="758"/>
      <c r="AA46" s="758"/>
      <c r="AB46" s="758"/>
      <c r="AC46" s="758"/>
      <c r="AD46" s="758"/>
      <c r="AE46" s="758"/>
      <c r="AF46" s="758"/>
      <c r="AG46" s="760"/>
      <c r="AH46" s="760"/>
      <c r="AI46" s="760"/>
      <c r="AJ46" s="762"/>
      <c r="AK46" s="762"/>
      <c r="AL46" s="762"/>
      <c r="AM46" s="762"/>
      <c r="AN46" s="762"/>
      <c r="AO46" s="762"/>
      <c r="AP46" s="392"/>
      <c r="AQ46" s="393"/>
      <c r="AR46" s="8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590" t="s">
        <v>56</v>
      </c>
      <c r="BW46" s="591"/>
      <c r="BX46" s="591"/>
      <c r="BY46" s="591"/>
      <c r="BZ46" s="591"/>
      <c r="CA46" s="591"/>
      <c r="CB46" s="591" t="s">
        <v>57</v>
      </c>
      <c r="CC46" s="591"/>
      <c r="CD46" s="591"/>
      <c r="CE46" s="591"/>
      <c r="CF46" s="591"/>
      <c r="CG46" s="592"/>
      <c r="CH46" s="63"/>
    </row>
    <row r="47" spans="2:88" ht="13.9" customHeight="1">
      <c r="B47" s="192"/>
      <c r="C47" s="455"/>
      <c r="D47" s="456"/>
      <c r="E47" s="371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3"/>
      <c r="R47" s="564"/>
      <c r="S47" s="565"/>
      <c r="T47" s="565"/>
      <c r="U47" s="565"/>
      <c r="V47" s="565"/>
      <c r="W47" s="565"/>
      <c r="X47" s="565"/>
      <c r="Y47" s="565"/>
      <c r="Z47" s="565"/>
      <c r="AA47" s="565"/>
      <c r="AB47" s="565"/>
      <c r="AC47" s="565"/>
      <c r="AD47" s="565"/>
      <c r="AE47" s="565"/>
      <c r="AF47" s="566"/>
      <c r="AG47" s="383"/>
      <c r="AH47" s="384"/>
      <c r="AI47" s="385"/>
      <c r="AJ47" s="556"/>
      <c r="AK47" s="557"/>
      <c r="AL47" s="558"/>
      <c r="AM47" s="556"/>
      <c r="AN47" s="557"/>
      <c r="AO47" s="558"/>
      <c r="AP47" s="390"/>
      <c r="AQ47" s="391"/>
      <c r="AR47" s="8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593">
        <f>'Cashflow &amp; Variations'!AE8</f>
        <v>0.36663346345827724</v>
      </c>
      <c r="BW47" s="594"/>
      <c r="BX47" s="594"/>
      <c r="BY47" s="594"/>
      <c r="BZ47" s="594"/>
      <c r="CA47" s="594"/>
      <c r="CB47" s="597">
        <f>'Cashflow &amp; Variations'!AH8</f>
        <v>1.1821967577056722</v>
      </c>
      <c r="CC47" s="597"/>
      <c r="CD47" s="597"/>
      <c r="CE47" s="597"/>
      <c r="CF47" s="597"/>
      <c r="CG47" s="598"/>
      <c r="CH47" s="63"/>
    </row>
    <row r="48" spans="2:88" ht="13.9" customHeight="1">
      <c r="B48" s="192"/>
      <c r="C48" s="457"/>
      <c r="D48" s="458"/>
      <c r="E48" s="371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3"/>
      <c r="R48" s="567"/>
      <c r="S48" s="568"/>
      <c r="T48" s="568"/>
      <c r="U48" s="568"/>
      <c r="V48" s="568"/>
      <c r="W48" s="568"/>
      <c r="X48" s="568"/>
      <c r="Y48" s="568"/>
      <c r="Z48" s="568"/>
      <c r="AA48" s="568"/>
      <c r="AB48" s="568"/>
      <c r="AC48" s="568"/>
      <c r="AD48" s="568"/>
      <c r="AE48" s="568"/>
      <c r="AF48" s="569"/>
      <c r="AG48" s="383"/>
      <c r="AH48" s="384"/>
      <c r="AI48" s="385"/>
      <c r="AJ48" s="389"/>
      <c r="AK48" s="559"/>
      <c r="AL48" s="560"/>
      <c r="AM48" s="389"/>
      <c r="AN48" s="559"/>
      <c r="AO48" s="560"/>
      <c r="AP48" s="390"/>
      <c r="AQ48" s="391"/>
      <c r="AR48" s="8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593"/>
      <c r="BW48" s="594"/>
      <c r="BX48" s="594"/>
      <c r="BY48" s="594"/>
      <c r="BZ48" s="594"/>
      <c r="CA48" s="594"/>
      <c r="CB48" s="597"/>
      <c r="CC48" s="597"/>
      <c r="CD48" s="597"/>
      <c r="CE48" s="597"/>
      <c r="CF48" s="597"/>
      <c r="CG48" s="598"/>
      <c r="CH48" s="63"/>
    </row>
    <row r="49" spans="2:86" ht="13.9" customHeight="1" thickBot="1">
      <c r="B49" s="192"/>
      <c r="C49" s="457"/>
      <c r="D49" s="458"/>
      <c r="E49" s="371"/>
      <c r="F49" s="372"/>
      <c r="G49" s="372"/>
      <c r="H49" s="372"/>
      <c r="I49" s="372"/>
      <c r="J49" s="372"/>
      <c r="K49" s="372"/>
      <c r="L49" s="372"/>
      <c r="M49" s="372"/>
      <c r="N49" s="372"/>
      <c r="O49" s="372"/>
      <c r="P49" s="372"/>
      <c r="Q49" s="373"/>
      <c r="R49" s="567"/>
      <c r="S49" s="568"/>
      <c r="T49" s="568"/>
      <c r="U49" s="568"/>
      <c r="V49" s="568"/>
      <c r="W49" s="568"/>
      <c r="X49" s="568"/>
      <c r="Y49" s="568"/>
      <c r="Z49" s="568"/>
      <c r="AA49" s="568"/>
      <c r="AB49" s="568"/>
      <c r="AC49" s="568"/>
      <c r="AD49" s="568"/>
      <c r="AE49" s="568"/>
      <c r="AF49" s="569"/>
      <c r="AG49" s="383"/>
      <c r="AH49" s="384"/>
      <c r="AI49" s="385"/>
      <c r="AJ49" s="389"/>
      <c r="AK49" s="559"/>
      <c r="AL49" s="560"/>
      <c r="AM49" s="389"/>
      <c r="AN49" s="559"/>
      <c r="AO49" s="560"/>
      <c r="AP49" s="390"/>
      <c r="AQ49" s="391"/>
      <c r="AR49" s="8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595"/>
      <c r="BW49" s="596"/>
      <c r="BX49" s="596"/>
      <c r="BY49" s="596"/>
      <c r="BZ49" s="596"/>
      <c r="CA49" s="596"/>
      <c r="CB49" s="599"/>
      <c r="CC49" s="599"/>
      <c r="CD49" s="599"/>
      <c r="CE49" s="599"/>
      <c r="CF49" s="599"/>
      <c r="CG49" s="600"/>
      <c r="CH49" s="63"/>
    </row>
    <row r="50" spans="2:86" ht="28.9" customHeight="1">
      <c r="B50" s="192"/>
      <c r="C50" s="543"/>
      <c r="D50" s="544"/>
      <c r="E50" s="374"/>
      <c r="F50" s="375"/>
      <c r="G50" s="375"/>
      <c r="H50" s="375"/>
      <c r="I50" s="375"/>
      <c r="J50" s="375"/>
      <c r="K50" s="375"/>
      <c r="L50" s="375"/>
      <c r="M50" s="375"/>
      <c r="N50" s="375"/>
      <c r="O50" s="375"/>
      <c r="P50" s="375"/>
      <c r="Q50" s="376"/>
      <c r="R50" s="570"/>
      <c r="S50" s="571"/>
      <c r="T50" s="571"/>
      <c r="U50" s="571"/>
      <c r="V50" s="571"/>
      <c r="W50" s="571"/>
      <c r="X50" s="571"/>
      <c r="Y50" s="571"/>
      <c r="Z50" s="571"/>
      <c r="AA50" s="571"/>
      <c r="AB50" s="571"/>
      <c r="AC50" s="571"/>
      <c r="AD50" s="571"/>
      <c r="AE50" s="571"/>
      <c r="AF50" s="572"/>
      <c r="AG50" s="386"/>
      <c r="AH50" s="387"/>
      <c r="AI50" s="388"/>
      <c r="AJ50" s="561"/>
      <c r="AK50" s="562"/>
      <c r="AL50" s="563"/>
      <c r="AM50" s="561"/>
      <c r="AN50" s="562"/>
      <c r="AO50" s="563"/>
      <c r="AP50" s="392"/>
      <c r="AQ50" s="393"/>
      <c r="AR50" s="8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601" t="s">
        <v>144</v>
      </c>
      <c r="BW50" s="602"/>
      <c r="BX50" s="602"/>
      <c r="BY50" s="602"/>
      <c r="BZ50" s="602"/>
      <c r="CA50" s="602"/>
      <c r="CB50" s="602"/>
      <c r="CC50" s="602"/>
      <c r="CD50" s="602"/>
      <c r="CE50" s="602"/>
      <c r="CF50" s="602"/>
      <c r="CG50" s="603"/>
      <c r="CH50" s="63"/>
    </row>
    <row r="51" spans="2:86" ht="13.9" customHeight="1">
      <c r="B51" s="192"/>
      <c r="C51" s="455"/>
      <c r="D51" s="456"/>
      <c r="E51" s="371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3"/>
      <c r="R51" s="573"/>
      <c r="S51" s="574"/>
      <c r="T51" s="574"/>
      <c r="U51" s="574"/>
      <c r="V51" s="574"/>
      <c r="W51" s="574"/>
      <c r="X51" s="574"/>
      <c r="Y51" s="574"/>
      <c r="Z51" s="574"/>
      <c r="AA51" s="574"/>
      <c r="AB51" s="574"/>
      <c r="AC51" s="574"/>
      <c r="AD51" s="574"/>
      <c r="AE51" s="574"/>
      <c r="AF51" s="575"/>
      <c r="AG51" s="383"/>
      <c r="AH51" s="384"/>
      <c r="AI51" s="385"/>
      <c r="AJ51" s="556"/>
      <c r="AK51" s="557"/>
      <c r="AL51" s="558"/>
      <c r="AM51" s="556"/>
      <c r="AN51" s="557"/>
      <c r="AO51" s="558"/>
      <c r="AP51" s="390"/>
      <c r="AQ51" s="391"/>
      <c r="AR51" s="8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310" t="s">
        <v>145</v>
      </c>
      <c r="BW51" s="311"/>
      <c r="BX51" s="314">
        <f>BA73-BA69</f>
        <v>-4.3097063900000023</v>
      </c>
      <c r="BY51" s="315"/>
      <c r="BZ51" s="315"/>
      <c r="CA51" s="316"/>
      <c r="CB51" s="320" t="s">
        <v>47</v>
      </c>
      <c r="CC51" s="320"/>
      <c r="CD51" s="323">
        <v>0.9</v>
      </c>
      <c r="CE51" s="324"/>
      <c r="CF51" s="324"/>
      <c r="CG51" s="325"/>
      <c r="CH51" s="63"/>
    </row>
    <row r="52" spans="2:86" ht="13.9" customHeight="1" thickBot="1">
      <c r="B52" s="192"/>
      <c r="C52" s="457"/>
      <c r="D52" s="458"/>
      <c r="E52" s="371"/>
      <c r="F52" s="372"/>
      <c r="G52" s="372"/>
      <c r="H52" s="372"/>
      <c r="I52" s="372"/>
      <c r="J52" s="372"/>
      <c r="K52" s="372"/>
      <c r="L52" s="372"/>
      <c r="M52" s="372"/>
      <c r="N52" s="372"/>
      <c r="O52" s="372"/>
      <c r="P52" s="372"/>
      <c r="Q52" s="373"/>
      <c r="R52" s="576"/>
      <c r="S52" s="577"/>
      <c r="T52" s="577"/>
      <c r="U52" s="577"/>
      <c r="V52" s="577"/>
      <c r="W52" s="577"/>
      <c r="X52" s="577"/>
      <c r="Y52" s="577"/>
      <c r="Z52" s="577"/>
      <c r="AA52" s="577"/>
      <c r="AB52" s="577"/>
      <c r="AC52" s="577"/>
      <c r="AD52" s="577"/>
      <c r="AE52" s="577"/>
      <c r="AF52" s="578"/>
      <c r="AG52" s="383"/>
      <c r="AH52" s="384"/>
      <c r="AI52" s="385"/>
      <c r="AJ52" s="389"/>
      <c r="AK52" s="559"/>
      <c r="AL52" s="560"/>
      <c r="AM52" s="389"/>
      <c r="AN52" s="559"/>
      <c r="AO52" s="560"/>
      <c r="AP52" s="390"/>
      <c r="AQ52" s="391"/>
      <c r="AR52" s="8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312"/>
      <c r="BW52" s="313"/>
      <c r="BX52" s="317"/>
      <c r="BY52" s="318"/>
      <c r="BZ52" s="318"/>
      <c r="CA52" s="319"/>
      <c r="CB52" s="320"/>
      <c r="CC52" s="320"/>
      <c r="CD52" s="326"/>
      <c r="CE52" s="327"/>
      <c r="CF52" s="327"/>
      <c r="CG52" s="328"/>
      <c r="CH52" s="63"/>
    </row>
    <row r="53" spans="2:86" ht="13.9" customHeight="1">
      <c r="B53" s="192"/>
      <c r="C53" s="457"/>
      <c r="D53" s="458"/>
      <c r="E53" s="371"/>
      <c r="F53" s="372"/>
      <c r="G53" s="372"/>
      <c r="H53" s="372"/>
      <c r="I53" s="372"/>
      <c r="J53" s="372"/>
      <c r="K53" s="372"/>
      <c r="L53" s="372"/>
      <c r="M53" s="372"/>
      <c r="N53" s="372"/>
      <c r="O53" s="372"/>
      <c r="P53" s="372"/>
      <c r="Q53" s="373"/>
      <c r="R53" s="576"/>
      <c r="S53" s="577"/>
      <c r="T53" s="577"/>
      <c r="U53" s="577"/>
      <c r="V53" s="577"/>
      <c r="W53" s="577"/>
      <c r="X53" s="577"/>
      <c r="Y53" s="577"/>
      <c r="Z53" s="577"/>
      <c r="AA53" s="577"/>
      <c r="AB53" s="577"/>
      <c r="AC53" s="577"/>
      <c r="AD53" s="577"/>
      <c r="AE53" s="577"/>
      <c r="AF53" s="578"/>
      <c r="AG53" s="383"/>
      <c r="AH53" s="384"/>
      <c r="AI53" s="385"/>
      <c r="AJ53" s="389"/>
      <c r="AK53" s="559"/>
      <c r="AL53" s="560"/>
      <c r="AM53" s="389"/>
      <c r="AN53" s="559"/>
      <c r="AO53" s="560"/>
      <c r="AP53" s="390"/>
      <c r="AQ53" s="391"/>
      <c r="AR53" s="8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310" t="s">
        <v>146</v>
      </c>
      <c r="BW53" s="311"/>
      <c r="BX53" s="314">
        <v>10098</v>
      </c>
      <c r="BY53" s="315"/>
      <c r="BZ53" s="315"/>
      <c r="CA53" s="316"/>
      <c r="CB53" s="321" t="s">
        <v>147</v>
      </c>
      <c r="CC53" s="321"/>
      <c r="CD53" s="329">
        <v>1</v>
      </c>
      <c r="CE53" s="330"/>
      <c r="CF53" s="330"/>
      <c r="CG53" s="331"/>
      <c r="CH53" s="63"/>
    </row>
    <row r="54" spans="2:86" ht="13.9" customHeight="1" thickBot="1">
      <c r="B54" s="192"/>
      <c r="C54" s="543"/>
      <c r="D54" s="544"/>
      <c r="E54" s="374"/>
      <c r="F54" s="375"/>
      <c r="G54" s="375"/>
      <c r="H54" s="375"/>
      <c r="I54" s="375"/>
      <c r="J54" s="375"/>
      <c r="K54" s="375"/>
      <c r="L54" s="375"/>
      <c r="M54" s="375"/>
      <c r="N54" s="375"/>
      <c r="O54" s="375"/>
      <c r="P54" s="375"/>
      <c r="Q54" s="376"/>
      <c r="R54" s="579"/>
      <c r="S54" s="580"/>
      <c r="T54" s="580"/>
      <c r="U54" s="580"/>
      <c r="V54" s="580"/>
      <c r="W54" s="580"/>
      <c r="X54" s="580"/>
      <c r="Y54" s="580"/>
      <c r="Z54" s="580"/>
      <c r="AA54" s="580"/>
      <c r="AB54" s="580"/>
      <c r="AC54" s="580"/>
      <c r="AD54" s="580"/>
      <c r="AE54" s="580"/>
      <c r="AF54" s="581"/>
      <c r="AG54" s="386"/>
      <c r="AH54" s="387"/>
      <c r="AI54" s="388"/>
      <c r="AJ54" s="561"/>
      <c r="AK54" s="562"/>
      <c r="AL54" s="563"/>
      <c r="AM54" s="561"/>
      <c r="AN54" s="562"/>
      <c r="AO54" s="563"/>
      <c r="AP54" s="392"/>
      <c r="AQ54" s="393"/>
      <c r="AR54" s="8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312"/>
      <c r="BW54" s="313"/>
      <c r="BX54" s="317"/>
      <c r="BY54" s="318"/>
      <c r="BZ54" s="318"/>
      <c r="CA54" s="319"/>
      <c r="CB54" s="322"/>
      <c r="CC54" s="322"/>
      <c r="CD54" s="332"/>
      <c r="CE54" s="333"/>
      <c r="CF54" s="333"/>
      <c r="CG54" s="334"/>
      <c r="CH54" s="63"/>
    </row>
    <row r="55" spans="2:86" ht="13.9" customHeight="1">
      <c r="B55" s="192"/>
      <c r="C55" s="455"/>
      <c r="D55" s="456"/>
      <c r="E55" s="371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3"/>
      <c r="R55" s="564"/>
      <c r="S55" s="565"/>
      <c r="T55" s="565"/>
      <c r="U55" s="565"/>
      <c r="V55" s="565"/>
      <c r="W55" s="565"/>
      <c r="X55" s="565"/>
      <c r="Y55" s="565"/>
      <c r="Z55" s="565"/>
      <c r="AA55" s="565"/>
      <c r="AB55" s="565"/>
      <c r="AC55" s="565"/>
      <c r="AD55" s="565"/>
      <c r="AE55" s="565"/>
      <c r="AF55" s="566"/>
      <c r="AG55" s="383"/>
      <c r="AH55" s="384"/>
      <c r="AI55" s="385"/>
      <c r="AJ55" s="556"/>
      <c r="AK55" s="557"/>
      <c r="AL55" s="558"/>
      <c r="AM55" s="556"/>
      <c r="AN55" s="557"/>
      <c r="AO55" s="558"/>
      <c r="AP55" s="766"/>
      <c r="AQ55" s="767"/>
      <c r="AR55" s="8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60"/>
      <c r="CH55" s="63"/>
    </row>
    <row r="56" spans="2:86" ht="13.9" customHeight="1">
      <c r="B56" s="192"/>
      <c r="C56" s="457"/>
      <c r="D56" s="458"/>
      <c r="E56" s="371"/>
      <c r="F56" s="372"/>
      <c r="G56" s="372"/>
      <c r="H56" s="372"/>
      <c r="I56" s="372"/>
      <c r="J56" s="372"/>
      <c r="K56" s="372"/>
      <c r="L56" s="372"/>
      <c r="M56" s="372"/>
      <c r="N56" s="372"/>
      <c r="O56" s="372"/>
      <c r="P56" s="372"/>
      <c r="Q56" s="373"/>
      <c r="R56" s="567"/>
      <c r="S56" s="568"/>
      <c r="T56" s="568"/>
      <c r="U56" s="568"/>
      <c r="V56" s="568"/>
      <c r="W56" s="568"/>
      <c r="X56" s="568"/>
      <c r="Y56" s="568"/>
      <c r="Z56" s="568"/>
      <c r="AA56" s="568"/>
      <c r="AB56" s="568"/>
      <c r="AC56" s="568"/>
      <c r="AD56" s="568"/>
      <c r="AE56" s="568"/>
      <c r="AF56" s="569"/>
      <c r="AG56" s="383"/>
      <c r="AH56" s="384"/>
      <c r="AI56" s="385"/>
      <c r="AJ56" s="389"/>
      <c r="AK56" s="559"/>
      <c r="AL56" s="560"/>
      <c r="AM56" s="389"/>
      <c r="AN56" s="559"/>
      <c r="AO56" s="560"/>
      <c r="AP56" s="390"/>
      <c r="AQ56" s="391"/>
      <c r="AR56" s="8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60"/>
      <c r="CH56" s="63"/>
    </row>
    <row r="57" spans="2:86" ht="13.9" customHeight="1">
      <c r="B57" s="192"/>
      <c r="C57" s="457"/>
      <c r="D57" s="458"/>
      <c r="E57" s="371"/>
      <c r="F57" s="372"/>
      <c r="G57" s="372"/>
      <c r="H57" s="372"/>
      <c r="I57" s="372"/>
      <c r="J57" s="372"/>
      <c r="K57" s="372"/>
      <c r="L57" s="372"/>
      <c r="M57" s="372"/>
      <c r="N57" s="372"/>
      <c r="O57" s="372"/>
      <c r="P57" s="372"/>
      <c r="Q57" s="373"/>
      <c r="R57" s="567"/>
      <c r="S57" s="568"/>
      <c r="T57" s="568"/>
      <c r="U57" s="568"/>
      <c r="V57" s="568"/>
      <c r="W57" s="568"/>
      <c r="X57" s="568"/>
      <c r="Y57" s="568"/>
      <c r="Z57" s="568"/>
      <c r="AA57" s="568"/>
      <c r="AB57" s="568"/>
      <c r="AC57" s="568"/>
      <c r="AD57" s="568"/>
      <c r="AE57" s="568"/>
      <c r="AF57" s="569"/>
      <c r="AG57" s="383"/>
      <c r="AH57" s="384"/>
      <c r="AI57" s="385"/>
      <c r="AJ57" s="389"/>
      <c r="AK57" s="559"/>
      <c r="AL57" s="560"/>
      <c r="AM57" s="389"/>
      <c r="AN57" s="559"/>
      <c r="AO57" s="560"/>
      <c r="AP57" s="390"/>
      <c r="AQ57" s="391"/>
      <c r="AR57" s="8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60"/>
      <c r="CH57" s="63"/>
    </row>
    <row r="58" spans="2:86" ht="13.9" customHeight="1" thickBot="1">
      <c r="B58" s="192"/>
      <c r="C58" s="459"/>
      <c r="D58" s="460"/>
      <c r="E58" s="374"/>
      <c r="F58" s="375"/>
      <c r="G58" s="375"/>
      <c r="H58" s="375"/>
      <c r="I58" s="375"/>
      <c r="J58" s="375"/>
      <c r="K58" s="375"/>
      <c r="L58" s="375"/>
      <c r="M58" s="375"/>
      <c r="N58" s="375"/>
      <c r="O58" s="375"/>
      <c r="P58" s="375"/>
      <c r="Q58" s="376"/>
      <c r="R58" s="570"/>
      <c r="S58" s="571"/>
      <c r="T58" s="571"/>
      <c r="U58" s="571"/>
      <c r="V58" s="571"/>
      <c r="W58" s="571"/>
      <c r="X58" s="571"/>
      <c r="Y58" s="571"/>
      <c r="Z58" s="571"/>
      <c r="AA58" s="571"/>
      <c r="AB58" s="571"/>
      <c r="AC58" s="571"/>
      <c r="AD58" s="571"/>
      <c r="AE58" s="571"/>
      <c r="AF58" s="572"/>
      <c r="AG58" s="386"/>
      <c r="AH58" s="387"/>
      <c r="AI58" s="388"/>
      <c r="AJ58" s="561"/>
      <c r="AK58" s="562"/>
      <c r="AL58" s="563"/>
      <c r="AM58" s="763"/>
      <c r="AN58" s="764"/>
      <c r="AO58" s="765"/>
      <c r="AP58" s="392"/>
      <c r="AQ58" s="393"/>
      <c r="AR58" s="8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60"/>
      <c r="CH58" s="63"/>
    </row>
    <row r="59" spans="2:86" ht="13.9" customHeight="1" thickBot="1">
      <c r="B59" s="192"/>
      <c r="C59" s="6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60"/>
      <c r="CH59" s="63"/>
    </row>
    <row r="60" spans="2:86" ht="13.9" customHeight="1">
      <c r="B60" s="192"/>
      <c r="C60" s="335" t="s">
        <v>71</v>
      </c>
      <c r="D60" s="336"/>
      <c r="E60" s="336"/>
      <c r="F60" s="336"/>
      <c r="G60" s="336"/>
      <c r="H60" s="336"/>
      <c r="I60" s="336"/>
      <c r="J60" s="336"/>
      <c r="K60" s="336"/>
      <c r="L60" s="336"/>
      <c r="M60" s="336"/>
      <c r="N60" s="336"/>
      <c r="O60" s="336"/>
      <c r="P60" s="336"/>
      <c r="Q60" s="336"/>
      <c r="R60" s="336"/>
      <c r="S60" s="336"/>
      <c r="T60" s="336"/>
      <c r="U60" s="336"/>
      <c r="V60" s="336"/>
      <c r="W60" s="336"/>
      <c r="X60" s="336"/>
      <c r="Y60" s="336"/>
      <c r="Z60" s="336"/>
      <c r="AA60" s="336"/>
      <c r="AB60" s="336"/>
      <c r="AC60" s="336"/>
      <c r="AD60" s="336"/>
      <c r="AE60" s="336"/>
      <c r="AF60" s="336"/>
      <c r="AG60" s="336"/>
      <c r="AH60" s="336"/>
      <c r="AI60" s="336"/>
      <c r="AJ60" s="336"/>
      <c r="AK60" s="336"/>
      <c r="AL60" s="336"/>
      <c r="AM60" s="336"/>
      <c r="AN60" s="336"/>
      <c r="AO60" s="336"/>
      <c r="AP60" s="336"/>
      <c r="AQ60" s="337"/>
      <c r="AR60" s="8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60"/>
      <c r="CH60" s="63"/>
    </row>
    <row r="61" spans="2:86" ht="13.9" customHeight="1" thickBot="1">
      <c r="B61" s="192"/>
      <c r="C61" s="338"/>
      <c r="D61" s="339"/>
      <c r="E61" s="339"/>
      <c r="F61" s="339"/>
      <c r="G61" s="339"/>
      <c r="H61" s="339"/>
      <c r="I61" s="339"/>
      <c r="J61" s="339"/>
      <c r="K61" s="339"/>
      <c r="L61" s="339"/>
      <c r="M61" s="339"/>
      <c r="N61" s="339"/>
      <c r="O61" s="339"/>
      <c r="P61" s="339"/>
      <c r="Q61" s="339"/>
      <c r="R61" s="339"/>
      <c r="S61" s="339"/>
      <c r="T61" s="339"/>
      <c r="U61" s="339"/>
      <c r="V61" s="339"/>
      <c r="W61" s="339"/>
      <c r="X61" s="339"/>
      <c r="Y61" s="339"/>
      <c r="Z61" s="339"/>
      <c r="AA61" s="339"/>
      <c r="AB61" s="339"/>
      <c r="AC61" s="339"/>
      <c r="AD61" s="339"/>
      <c r="AE61" s="339"/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40"/>
      <c r="AR61" s="8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60"/>
      <c r="CH61" s="63"/>
    </row>
    <row r="62" spans="2:86" ht="13.9" customHeight="1">
      <c r="B62" s="192"/>
      <c r="C62" s="6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R62" s="8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60"/>
      <c r="CH62" s="63"/>
    </row>
    <row r="63" spans="2:86" ht="13.9" customHeight="1">
      <c r="B63" s="192"/>
      <c r="C63" s="6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R63" s="8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60"/>
      <c r="CH63" s="63"/>
    </row>
    <row r="64" spans="2:86" ht="13.9" customHeight="1">
      <c r="B64" s="192"/>
      <c r="C64" s="6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R64" s="8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60"/>
      <c r="CH64" s="63"/>
    </row>
    <row r="65" spans="2:86" ht="13.9" customHeight="1">
      <c r="B65" s="192"/>
      <c r="C65" s="6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R65" s="8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60"/>
      <c r="CH65" s="63"/>
    </row>
    <row r="66" spans="2:86" ht="13.9" customHeight="1">
      <c r="B66" s="192"/>
      <c r="C66" s="6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R66" s="8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 t="s">
        <v>137</v>
      </c>
      <c r="CC66" s="11"/>
      <c r="CD66" s="11"/>
      <c r="CE66" s="11"/>
      <c r="CF66" s="11"/>
      <c r="CG66" s="60"/>
      <c r="CH66" s="63"/>
    </row>
    <row r="67" spans="2:86" ht="13.9" customHeight="1" thickBot="1">
      <c r="B67" s="192"/>
      <c r="C67" s="6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R67" s="8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60"/>
      <c r="CH67" s="63"/>
    </row>
    <row r="68" spans="2:86" ht="13.9" customHeight="1" thickBot="1">
      <c r="B68" s="192"/>
      <c r="C68" s="6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440" t="s">
        <v>20</v>
      </c>
      <c r="AM68" s="441"/>
      <c r="AN68" s="441"/>
      <c r="AO68" s="441"/>
      <c r="AP68" s="441"/>
      <c r="AQ68" s="442"/>
      <c r="AR68" s="8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60"/>
      <c r="CH68" s="63"/>
    </row>
    <row r="69" spans="2:86" ht="13.9" customHeight="1">
      <c r="B69" s="192"/>
      <c r="C69" s="6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443"/>
      <c r="AM69" s="444"/>
      <c r="AN69" s="444"/>
      <c r="AO69" s="444"/>
      <c r="AP69" s="444"/>
      <c r="AQ69" s="445"/>
      <c r="AR69" s="8"/>
      <c r="AS69" s="755" t="s">
        <v>77</v>
      </c>
      <c r="AT69" s="755"/>
      <c r="AU69" s="755"/>
      <c r="AV69" s="755"/>
      <c r="AW69" s="672" t="s">
        <v>45</v>
      </c>
      <c r="AX69" s="672"/>
      <c r="AY69" s="672"/>
      <c r="AZ69" s="672"/>
      <c r="BA69" s="756">
        <f>VLOOKUP(AA10,'Cashflow &amp; Variations'!C4:G166,4,)</f>
        <v>39.316501500000001</v>
      </c>
      <c r="BB69" s="756"/>
      <c r="BC69" s="756"/>
      <c r="BD69" s="753">
        <f>AH30</f>
        <v>0.9863207998463942</v>
      </c>
      <c r="BE69" s="753"/>
      <c r="BF69" s="753"/>
      <c r="BG69" s="11"/>
      <c r="BH69" s="666" t="s">
        <v>78</v>
      </c>
      <c r="BI69" s="667"/>
      <c r="BJ69" s="667"/>
      <c r="BK69" s="667"/>
      <c r="BL69" s="667"/>
      <c r="BM69" s="667"/>
      <c r="BN69" s="667"/>
      <c r="BO69" s="667"/>
      <c r="BP69" s="667"/>
      <c r="BQ69" s="667"/>
      <c r="BR69" s="667"/>
      <c r="BS69" s="667"/>
      <c r="BT69" s="667"/>
      <c r="BU69" s="667"/>
      <c r="BV69" s="667"/>
      <c r="BW69" s="667"/>
      <c r="BX69" s="667"/>
      <c r="BY69" s="667"/>
      <c r="BZ69" s="667"/>
      <c r="CA69" s="667"/>
      <c r="CB69" s="667"/>
      <c r="CC69" s="667"/>
      <c r="CD69" s="667"/>
      <c r="CE69" s="667"/>
      <c r="CF69" s="667"/>
      <c r="CG69" s="668"/>
      <c r="CH69" s="63"/>
    </row>
    <row r="70" spans="2:86" ht="13.9" customHeight="1">
      <c r="B70" s="192"/>
      <c r="C70" s="6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443"/>
      <c r="AM70" s="444"/>
      <c r="AN70" s="444"/>
      <c r="AO70" s="444"/>
      <c r="AP70" s="444"/>
      <c r="AQ70" s="445"/>
      <c r="AR70" s="8"/>
      <c r="AS70" s="755"/>
      <c r="AT70" s="755"/>
      <c r="AU70" s="755"/>
      <c r="AV70" s="755"/>
      <c r="AW70" s="672"/>
      <c r="AX70" s="672"/>
      <c r="AY70" s="672"/>
      <c r="AZ70" s="672"/>
      <c r="BA70" s="756"/>
      <c r="BB70" s="756"/>
      <c r="BC70" s="756"/>
      <c r="BD70" s="753"/>
      <c r="BE70" s="753"/>
      <c r="BF70" s="753"/>
      <c r="BG70" s="11"/>
      <c r="BH70" s="669"/>
      <c r="BI70" s="670"/>
      <c r="BJ70" s="670"/>
      <c r="BK70" s="670"/>
      <c r="BL70" s="670"/>
      <c r="BM70" s="670"/>
      <c r="BN70" s="670"/>
      <c r="BO70" s="670"/>
      <c r="BP70" s="670"/>
      <c r="BQ70" s="670"/>
      <c r="BR70" s="670"/>
      <c r="BS70" s="670"/>
      <c r="BT70" s="670"/>
      <c r="BU70" s="670"/>
      <c r="BV70" s="670"/>
      <c r="BW70" s="670"/>
      <c r="BX70" s="670"/>
      <c r="BY70" s="670"/>
      <c r="BZ70" s="670"/>
      <c r="CA70" s="670"/>
      <c r="CB70" s="670"/>
      <c r="CC70" s="670"/>
      <c r="CD70" s="670"/>
      <c r="CE70" s="670"/>
      <c r="CF70" s="670"/>
      <c r="CG70" s="671"/>
      <c r="CH70" s="63"/>
    </row>
    <row r="71" spans="2:86" ht="13.15" customHeight="1" thickBot="1">
      <c r="B71" s="192"/>
      <c r="C71" s="6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446"/>
      <c r="AM71" s="447"/>
      <c r="AN71" s="447"/>
      <c r="AO71" s="447"/>
      <c r="AP71" s="447"/>
      <c r="AQ71" s="448"/>
      <c r="AR71" s="8"/>
      <c r="AS71" s="755"/>
      <c r="AT71" s="755"/>
      <c r="AU71" s="755"/>
      <c r="AV71" s="755"/>
      <c r="AW71" s="672"/>
      <c r="AX71" s="672"/>
      <c r="AY71" s="672"/>
      <c r="AZ71" s="672"/>
      <c r="BA71" s="756"/>
      <c r="BB71" s="756"/>
      <c r="BC71" s="756"/>
      <c r="BD71" s="753"/>
      <c r="BE71" s="753"/>
      <c r="BF71" s="753"/>
      <c r="BG71" s="11"/>
      <c r="BH71" s="669"/>
      <c r="BI71" s="670"/>
      <c r="BJ71" s="670"/>
      <c r="BK71" s="670"/>
      <c r="BL71" s="670"/>
      <c r="BM71" s="670"/>
      <c r="BN71" s="670"/>
      <c r="BO71" s="670"/>
      <c r="BP71" s="670"/>
      <c r="BQ71" s="670"/>
      <c r="BR71" s="670"/>
      <c r="BS71" s="670"/>
      <c r="BT71" s="670"/>
      <c r="BU71" s="670"/>
      <c r="BV71" s="670"/>
      <c r="BW71" s="670"/>
      <c r="BX71" s="670"/>
      <c r="BY71" s="670"/>
      <c r="BZ71" s="670"/>
      <c r="CA71" s="670"/>
      <c r="CB71" s="670"/>
      <c r="CC71" s="670"/>
      <c r="CD71" s="670"/>
      <c r="CE71" s="670"/>
      <c r="CF71" s="670"/>
      <c r="CG71" s="671"/>
      <c r="CH71" s="63"/>
    </row>
    <row r="72" spans="2:86" ht="13.15" customHeight="1" thickBot="1">
      <c r="B72" s="192"/>
      <c r="C72" s="6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449">
        <f>AVERAGE('OverAll S-Curve'!E40:E141)</f>
        <v>7.1568485120919907E-3</v>
      </c>
      <c r="AM72" s="450"/>
      <c r="AN72" s="450"/>
      <c r="AO72" s="450"/>
      <c r="AP72" s="450"/>
      <c r="AQ72" s="451"/>
      <c r="AR72" s="8"/>
      <c r="AS72" s="755"/>
      <c r="AT72" s="755"/>
      <c r="AU72" s="755"/>
      <c r="AV72" s="755"/>
      <c r="AW72" s="672"/>
      <c r="AX72" s="672"/>
      <c r="AY72" s="672"/>
      <c r="AZ72" s="672"/>
      <c r="BA72" s="756"/>
      <c r="BB72" s="756"/>
      <c r="BC72" s="756"/>
      <c r="BD72" s="753"/>
      <c r="BE72" s="753"/>
      <c r="BF72" s="753"/>
      <c r="BG72" s="11"/>
      <c r="BH72" s="669"/>
      <c r="BI72" s="670"/>
      <c r="BJ72" s="670"/>
      <c r="BK72" s="670"/>
      <c r="BL72" s="670"/>
      <c r="BM72" s="670"/>
      <c r="BN72" s="670"/>
      <c r="BO72" s="670"/>
      <c r="BP72" s="670"/>
      <c r="BQ72" s="670"/>
      <c r="BR72" s="670"/>
      <c r="BS72" s="670"/>
      <c r="BT72" s="670"/>
      <c r="BU72" s="670"/>
      <c r="BV72" s="670"/>
      <c r="BW72" s="670"/>
      <c r="BX72" s="670"/>
      <c r="BY72" s="670"/>
      <c r="BZ72" s="670"/>
      <c r="CA72" s="670"/>
      <c r="CB72" s="670"/>
      <c r="CC72" s="670"/>
      <c r="CD72" s="670"/>
      <c r="CE72" s="670"/>
      <c r="CF72" s="670"/>
      <c r="CG72" s="671"/>
      <c r="CH72" s="63"/>
    </row>
    <row r="73" spans="2:86" ht="13.15" customHeight="1" thickBot="1">
      <c r="B73" s="192"/>
      <c r="C73" s="6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452"/>
      <c r="AM73" s="453"/>
      <c r="AN73" s="453"/>
      <c r="AO73" s="453"/>
      <c r="AP73" s="453"/>
      <c r="AQ73" s="454"/>
      <c r="AR73" s="8"/>
      <c r="AS73" s="755"/>
      <c r="AT73" s="755"/>
      <c r="AU73" s="755"/>
      <c r="AV73" s="755"/>
      <c r="AW73" s="672" t="s">
        <v>8</v>
      </c>
      <c r="AX73" s="672"/>
      <c r="AY73" s="672"/>
      <c r="AZ73" s="672"/>
      <c r="BA73" s="756">
        <f>VLOOKUP(AA10,'Cashflow &amp; Variations'!C8:G170,5,)</f>
        <v>35.006795109999999</v>
      </c>
      <c r="BB73" s="756"/>
      <c r="BC73" s="756"/>
      <c r="BD73" s="753">
        <f>AH31</f>
        <v>0.8742252040482188</v>
      </c>
      <c r="BE73" s="753"/>
      <c r="BF73" s="753"/>
      <c r="BG73" s="11"/>
      <c r="BH73" s="622" t="s">
        <v>66</v>
      </c>
      <c r="BI73" s="475" t="s">
        <v>80</v>
      </c>
      <c r="BJ73" s="476"/>
      <c r="BK73" s="476"/>
      <c r="BL73" s="476"/>
      <c r="BM73" s="476"/>
      <c r="BN73" s="476"/>
      <c r="BO73" s="476"/>
      <c r="BP73" s="476"/>
      <c r="BQ73" s="476"/>
      <c r="BR73" s="476"/>
      <c r="BS73" s="476"/>
      <c r="BT73" s="476"/>
      <c r="BU73" s="476"/>
      <c r="BV73" s="476"/>
      <c r="BW73" s="477"/>
      <c r="BX73" s="475" t="s">
        <v>110</v>
      </c>
      <c r="BY73" s="476"/>
      <c r="BZ73" s="477"/>
      <c r="CA73" s="475" t="s">
        <v>111</v>
      </c>
      <c r="CB73" s="476"/>
      <c r="CC73" s="477"/>
      <c r="CD73" s="475" t="s">
        <v>79</v>
      </c>
      <c r="CE73" s="476"/>
      <c r="CF73" s="476"/>
      <c r="CG73" s="483"/>
      <c r="CH73" s="63"/>
    </row>
    <row r="74" spans="2:86" ht="13.15" customHeight="1" thickBot="1">
      <c r="B74" s="192"/>
      <c r="C74" s="6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R74" s="8"/>
      <c r="AS74" s="755"/>
      <c r="AT74" s="755"/>
      <c r="AU74" s="755"/>
      <c r="AV74" s="755"/>
      <c r="AW74" s="672"/>
      <c r="AX74" s="672"/>
      <c r="AY74" s="672"/>
      <c r="AZ74" s="672"/>
      <c r="BA74" s="756"/>
      <c r="BB74" s="756"/>
      <c r="BC74" s="756"/>
      <c r="BD74" s="753"/>
      <c r="BE74" s="753"/>
      <c r="BF74" s="753"/>
      <c r="BG74" s="11"/>
      <c r="BH74" s="623"/>
      <c r="BI74" s="478"/>
      <c r="BJ74" s="479"/>
      <c r="BK74" s="479"/>
      <c r="BL74" s="479"/>
      <c r="BM74" s="479"/>
      <c r="BN74" s="479"/>
      <c r="BO74" s="479"/>
      <c r="BP74" s="479"/>
      <c r="BQ74" s="479"/>
      <c r="BR74" s="479"/>
      <c r="BS74" s="479"/>
      <c r="BT74" s="479"/>
      <c r="BU74" s="479"/>
      <c r="BV74" s="479"/>
      <c r="BW74" s="480"/>
      <c r="BX74" s="478"/>
      <c r="BY74" s="479"/>
      <c r="BZ74" s="480"/>
      <c r="CA74" s="478"/>
      <c r="CB74" s="479"/>
      <c r="CC74" s="480"/>
      <c r="CD74" s="478"/>
      <c r="CE74" s="479"/>
      <c r="CF74" s="479"/>
      <c r="CG74" s="484"/>
      <c r="CH74" s="63"/>
    </row>
    <row r="75" spans="2:86" ht="13.15" customHeight="1" thickBot="1">
      <c r="B75" s="192"/>
      <c r="C75" s="6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R75" s="8"/>
      <c r="AS75" s="755"/>
      <c r="AT75" s="755"/>
      <c r="AU75" s="755"/>
      <c r="AV75" s="755"/>
      <c r="AW75" s="672"/>
      <c r="AX75" s="672"/>
      <c r="AY75" s="672"/>
      <c r="AZ75" s="672"/>
      <c r="BA75" s="756"/>
      <c r="BB75" s="756"/>
      <c r="BC75" s="756"/>
      <c r="BD75" s="753"/>
      <c r="BE75" s="753"/>
      <c r="BF75" s="753"/>
      <c r="BG75" s="11"/>
      <c r="BH75" s="481">
        <v>1</v>
      </c>
      <c r="BI75" s="673" t="s">
        <v>190</v>
      </c>
      <c r="BJ75" s="674"/>
      <c r="BK75" s="674"/>
      <c r="BL75" s="674"/>
      <c r="BM75" s="674"/>
      <c r="BN75" s="674"/>
      <c r="BO75" s="674"/>
      <c r="BP75" s="674"/>
      <c r="BQ75" s="674"/>
      <c r="BR75" s="674"/>
      <c r="BS75" s="674"/>
      <c r="BT75" s="674"/>
      <c r="BU75" s="674"/>
      <c r="BV75" s="674"/>
      <c r="BW75" s="675"/>
      <c r="BX75" s="616">
        <v>39872540</v>
      </c>
      <c r="BY75" s="617"/>
      <c r="BZ75" s="618"/>
      <c r="CA75" s="614">
        <v>44712</v>
      </c>
      <c r="CB75" s="612"/>
      <c r="CC75" s="615"/>
      <c r="CD75" s="611"/>
      <c r="CE75" s="612"/>
      <c r="CF75" s="612"/>
      <c r="CG75" s="613"/>
      <c r="CH75" s="63"/>
    </row>
    <row r="76" spans="2:86" ht="13.15" customHeight="1">
      <c r="B76" s="192"/>
      <c r="C76" s="6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440" t="s">
        <v>22</v>
      </c>
      <c r="AM76" s="441"/>
      <c r="AN76" s="441"/>
      <c r="AO76" s="441"/>
      <c r="AP76" s="441"/>
      <c r="AQ76" s="442"/>
      <c r="AR76" s="8"/>
      <c r="AS76" s="755"/>
      <c r="AT76" s="755"/>
      <c r="AU76" s="755"/>
      <c r="AV76" s="755"/>
      <c r="AW76" s="672"/>
      <c r="AX76" s="672"/>
      <c r="AY76" s="672"/>
      <c r="AZ76" s="672"/>
      <c r="BA76" s="756"/>
      <c r="BB76" s="756"/>
      <c r="BC76" s="756"/>
      <c r="BD76" s="753"/>
      <c r="BE76" s="753"/>
      <c r="BF76" s="753"/>
      <c r="BG76" s="11"/>
      <c r="BH76" s="482"/>
      <c r="BI76" s="676"/>
      <c r="BJ76" s="677"/>
      <c r="BK76" s="677"/>
      <c r="BL76" s="677"/>
      <c r="BM76" s="677"/>
      <c r="BN76" s="677"/>
      <c r="BO76" s="677"/>
      <c r="BP76" s="677"/>
      <c r="BQ76" s="677"/>
      <c r="BR76" s="677"/>
      <c r="BS76" s="677"/>
      <c r="BT76" s="677"/>
      <c r="BU76" s="677"/>
      <c r="BV76" s="677"/>
      <c r="BW76" s="678"/>
      <c r="BX76" s="619"/>
      <c r="BY76" s="620"/>
      <c r="BZ76" s="621"/>
      <c r="CA76" s="470"/>
      <c r="CB76" s="471"/>
      <c r="CC76" s="472"/>
      <c r="CD76" s="470"/>
      <c r="CE76" s="471"/>
      <c r="CF76" s="471"/>
      <c r="CG76" s="474"/>
      <c r="CH76" s="63"/>
    </row>
    <row r="77" spans="2:86" ht="13.15" customHeight="1">
      <c r="B77" s="192"/>
      <c r="C77" s="6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443"/>
      <c r="AM77" s="444"/>
      <c r="AN77" s="444"/>
      <c r="AO77" s="444"/>
      <c r="AP77" s="444"/>
      <c r="AQ77" s="445"/>
      <c r="AR77" s="8"/>
      <c r="AS77" s="755"/>
      <c r="AT77" s="755"/>
      <c r="AU77" s="755"/>
      <c r="AV77" s="755"/>
      <c r="AW77" s="672" t="s">
        <v>4</v>
      </c>
      <c r="AX77" s="672"/>
      <c r="AY77" s="672"/>
      <c r="AZ77" s="672"/>
      <c r="BA77" s="502">
        <f>BA73-BA69</f>
        <v>-4.3097063900000023</v>
      </c>
      <c r="BB77" s="502"/>
      <c r="BC77" s="502"/>
      <c r="BD77" s="754">
        <f>BD69-BD73</f>
        <v>0.11209559579817541</v>
      </c>
      <c r="BE77" s="754"/>
      <c r="BF77" s="754"/>
      <c r="BG77" s="11"/>
      <c r="BH77" s="610">
        <v>2</v>
      </c>
      <c r="BI77" s="604"/>
      <c r="BJ77" s="605"/>
      <c r="BK77" s="605"/>
      <c r="BL77" s="605"/>
      <c r="BM77" s="605"/>
      <c r="BN77" s="605"/>
      <c r="BO77" s="605"/>
      <c r="BP77" s="605"/>
      <c r="BQ77" s="605"/>
      <c r="BR77" s="605"/>
      <c r="BS77" s="605"/>
      <c r="BT77" s="605"/>
      <c r="BU77" s="605"/>
      <c r="BV77" s="605"/>
      <c r="BW77" s="606"/>
      <c r="BX77" s="467"/>
      <c r="BY77" s="468"/>
      <c r="BZ77" s="469"/>
      <c r="CA77" s="467"/>
      <c r="CB77" s="468"/>
      <c r="CC77" s="469"/>
      <c r="CD77" s="467"/>
      <c r="CE77" s="468"/>
      <c r="CF77" s="468"/>
      <c r="CG77" s="473"/>
      <c r="CH77" s="63"/>
    </row>
    <row r="78" spans="2:86" ht="13.15" customHeight="1">
      <c r="B78" s="192"/>
      <c r="C78" s="6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443"/>
      <c r="AM78" s="444"/>
      <c r="AN78" s="444"/>
      <c r="AO78" s="444"/>
      <c r="AP78" s="444"/>
      <c r="AQ78" s="445"/>
      <c r="AR78" s="8"/>
      <c r="AS78" s="755"/>
      <c r="AT78" s="755"/>
      <c r="AU78" s="755"/>
      <c r="AV78" s="755"/>
      <c r="AW78" s="672"/>
      <c r="AX78" s="672"/>
      <c r="AY78" s="672"/>
      <c r="AZ78" s="672"/>
      <c r="BA78" s="502"/>
      <c r="BB78" s="502"/>
      <c r="BC78" s="502"/>
      <c r="BD78" s="754"/>
      <c r="BE78" s="754"/>
      <c r="BF78" s="754"/>
      <c r="BG78" s="11"/>
      <c r="BH78" s="482"/>
      <c r="BI78" s="607"/>
      <c r="BJ78" s="608"/>
      <c r="BK78" s="608"/>
      <c r="BL78" s="608"/>
      <c r="BM78" s="608"/>
      <c r="BN78" s="608"/>
      <c r="BO78" s="608"/>
      <c r="BP78" s="608"/>
      <c r="BQ78" s="608"/>
      <c r="BR78" s="608"/>
      <c r="BS78" s="608"/>
      <c r="BT78" s="608"/>
      <c r="BU78" s="608"/>
      <c r="BV78" s="608"/>
      <c r="BW78" s="609"/>
      <c r="BX78" s="470"/>
      <c r="BY78" s="471"/>
      <c r="BZ78" s="472"/>
      <c r="CA78" s="470"/>
      <c r="CB78" s="471"/>
      <c r="CC78" s="472"/>
      <c r="CD78" s="470"/>
      <c r="CE78" s="471"/>
      <c r="CF78" s="471"/>
      <c r="CG78" s="474"/>
      <c r="CH78" s="63"/>
    </row>
    <row r="79" spans="2:86" ht="13.15" customHeight="1" thickBot="1">
      <c r="B79" s="192"/>
      <c r="C79" s="6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446"/>
      <c r="AM79" s="447"/>
      <c r="AN79" s="447"/>
      <c r="AO79" s="447"/>
      <c r="AP79" s="447"/>
      <c r="AQ79" s="448"/>
      <c r="AR79" s="8"/>
      <c r="AS79" s="755"/>
      <c r="AT79" s="755"/>
      <c r="AU79" s="755"/>
      <c r="AV79" s="755"/>
      <c r="AW79" s="672"/>
      <c r="AX79" s="672"/>
      <c r="AY79" s="672"/>
      <c r="AZ79" s="672"/>
      <c r="BA79" s="502"/>
      <c r="BB79" s="502"/>
      <c r="BC79" s="502"/>
      <c r="BD79" s="754"/>
      <c r="BE79" s="754"/>
      <c r="BF79" s="754"/>
      <c r="BG79" s="11"/>
      <c r="BH79" s="610">
        <v>3</v>
      </c>
      <c r="BI79" s="604"/>
      <c r="BJ79" s="605"/>
      <c r="BK79" s="605"/>
      <c r="BL79" s="605"/>
      <c r="BM79" s="605"/>
      <c r="BN79" s="605"/>
      <c r="BO79" s="605"/>
      <c r="BP79" s="605"/>
      <c r="BQ79" s="605"/>
      <c r="BR79" s="605"/>
      <c r="BS79" s="605"/>
      <c r="BT79" s="605"/>
      <c r="BU79" s="605"/>
      <c r="BV79" s="605"/>
      <c r="BW79" s="606"/>
      <c r="BX79" s="467"/>
      <c r="BY79" s="468"/>
      <c r="BZ79" s="469"/>
      <c r="CA79" s="467"/>
      <c r="CB79" s="468"/>
      <c r="CC79" s="469"/>
      <c r="CD79" s="467"/>
      <c r="CE79" s="468"/>
      <c r="CF79" s="468"/>
      <c r="CG79" s="473"/>
      <c r="CH79" s="63"/>
    </row>
    <row r="80" spans="2:86" ht="13.15" customHeight="1" thickBot="1">
      <c r="B80" s="192"/>
      <c r="C80" s="6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449">
        <v>1.2E-2</v>
      </c>
      <c r="AM80" s="450"/>
      <c r="AN80" s="450"/>
      <c r="AO80" s="450"/>
      <c r="AP80" s="450"/>
      <c r="AQ80" s="451"/>
      <c r="AR80" s="8"/>
      <c r="AS80" s="755"/>
      <c r="AT80" s="755"/>
      <c r="AU80" s="755"/>
      <c r="AV80" s="755"/>
      <c r="AW80" s="672"/>
      <c r="AX80" s="672"/>
      <c r="AY80" s="672"/>
      <c r="AZ80" s="672"/>
      <c r="BA80" s="502"/>
      <c r="BB80" s="502"/>
      <c r="BC80" s="502"/>
      <c r="BD80" s="754"/>
      <c r="BE80" s="754"/>
      <c r="BF80" s="754"/>
      <c r="BG80" s="11"/>
      <c r="BH80" s="638"/>
      <c r="BI80" s="639"/>
      <c r="BJ80" s="640"/>
      <c r="BK80" s="640"/>
      <c r="BL80" s="640"/>
      <c r="BM80" s="640"/>
      <c r="BN80" s="640"/>
      <c r="BO80" s="640"/>
      <c r="BP80" s="640"/>
      <c r="BQ80" s="640"/>
      <c r="BR80" s="640"/>
      <c r="BS80" s="640"/>
      <c r="BT80" s="640"/>
      <c r="BU80" s="640"/>
      <c r="BV80" s="640"/>
      <c r="BW80" s="641"/>
      <c r="BX80" s="642"/>
      <c r="BY80" s="643"/>
      <c r="BZ80" s="644"/>
      <c r="CA80" s="642"/>
      <c r="CB80" s="643"/>
      <c r="CC80" s="644"/>
      <c r="CD80" s="642"/>
      <c r="CE80" s="643"/>
      <c r="CF80" s="643"/>
      <c r="CG80" s="645"/>
      <c r="CH80" s="63"/>
    </row>
    <row r="81" spans="2:86" ht="13.15" customHeight="1" thickBot="1">
      <c r="B81" s="192"/>
      <c r="C81" s="6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452"/>
      <c r="AM81" s="453"/>
      <c r="AN81" s="453"/>
      <c r="AO81" s="453"/>
      <c r="AP81" s="453"/>
      <c r="AQ81" s="454"/>
      <c r="AR81" s="8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 t="s">
        <v>137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60"/>
      <c r="CH81" s="63"/>
    </row>
    <row r="82" spans="2:86" ht="13.15" customHeight="1">
      <c r="B82" s="192"/>
      <c r="C82" s="6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R82" s="8"/>
      <c r="AS82" s="461" t="s">
        <v>81</v>
      </c>
      <c r="AT82" s="462"/>
      <c r="AU82" s="462"/>
      <c r="AV82" s="462"/>
      <c r="AW82" s="462"/>
      <c r="AX82" s="462"/>
      <c r="AY82" s="462"/>
      <c r="AZ82" s="462"/>
      <c r="BA82" s="462"/>
      <c r="BB82" s="462"/>
      <c r="BC82" s="462"/>
      <c r="BD82" s="462"/>
      <c r="BE82" s="462"/>
      <c r="BF82" s="462"/>
      <c r="BG82" s="462"/>
      <c r="BH82" s="462"/>
      <c r="BI82" s="462"/>
      <c r="BJ82" s="462"/>
      <c r="BK82" s="462"/>
      <c r="BL82" s="462"/>
      <c r="BM82" s="462"/>
      <c r="BN82" s="462"/>
      <c r="BO82" s="462"/>
      <c r="BP82" s="462"/>
      <c r="BQ82" s="462"/>
      <c r="BR82" s="462"/>
      <c r="BS82" s="462"/>
      <c r="BT82" s="462"/>
      <c r="BU82" s="462"/>
      <c r="BV82" s="462"/>
      <c r="BW82" s="462"/>
      <c r="BX82" s="462"/>
      <c r="BY82" s="462"/>
      <c r="BZ82" s="462"/>
      <c r="CA82" s="462"/>
      <c r="CB82" s="462"/>
      <c r="CC82" s="462"/>
      <c r="CD82" s="462"/>
      <c r="CE82" s="462"/>
      <c r="CF82" s="462"/>
      <c r="CG82" s="463"/>
      <c r="CH82" s="63"/>
    </row>
    <row r="83" spans="2:86" ht="13.15" customHeight="1" thickBot="1">
      <c r="B83" s="192"/>
      <c r="C83" s="6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189"/>
      <c r="AM83" s="189"/>
      <c r="AN83" s="189"/>
      <c r="AO83" s="189"/>
      <c r="AP83" s="189"/>
      <c r="AQ83" s="189"/>
      <c r="AR83" s="8"/>
      <c r="AS83" s="464"/>
      <c r="AT83" s="465"/>
      <c r="AU83" s="465"/>
      <c r="AV83" s="465"/>
      <c r="AW83" s="465"/>
      <c r="AX83" s="465"/>
      <c r="AY83" s="465"/>
      <c r="AZ83" s="465"/>
      <c r="BA83" s="465"/>
      <c r="BB83" s="465"/>
      <c r="BC83" s="465"/>
      <c r="BD83" s="465"/>
      <c r="BE83" s="465"/>
      <c r="BF83" s="465"/>
      <c r="BG83" s="465"/>
      <c r="BH83" s="465"/>
      <c r="BI83" s="465"/>
      <c r="BJ83" s="465"/>
      <c r="BK83" s="465"/>
      <c r="BL83" s="465"/>
      <c r="BM83" s="465"/>
      <c r="BN83" s="465"/>
      <c r="BO83" s="465"/>
      <c r="BP83" s="465"/>
      <c r="BQ83" s="465"/>
      <c r="BR83" s="465"/>
      <c r="BS83" s="465"/>
      <c r="BT83" s="465"/>
      <c r="BU83" s="465"/>
      <c r="BV83" s="465"/>
      <c r="BW83" s="465"/>
      <c r="BX83" s="465"/>
      <c r="BY83" s="465"/>
      <c r="BZ83" s="465"/>
      <c r="CA83" s="465"/>
      <c r="CB83" s="465"/>
      <c r="CC83" s="465"/>
      <c r="CD83" s="465"/>
      <c r="CE83" s="465"/>
      <c r="CF83" s="465"/>
      <c r="CG83" s="466"/>
      <c r="CH83" s="63"/>
    </row>
    <row r="84" spans="2:86" ht="13.15" customHeight="1" thickBot="1">
      <c r="B84" s="192"/>
      <c r="C84" s="6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435"/>
      <c r="AM84" s="435"/>
      <c r="AN84" s="435"/>
      <c r="AO84" s="435"/>
      <c r="AP84" s="435"/>
      <c r="AQ84" s="435"/>
      <c r="AR84" s="8"/>
      <c r="AS84" s="11"/>
      <c r="AU84" s="499">
        <v>44650</v>
      </c>
      <c r="AV84" s="500"/>
      <c r="AW84" s="500"/>
      <c r="AX84" s="500"/>
      <c r="AY84" s="500"/>
      <c r="AZ84" s="500"/>
      <c r="BA84" s="500"/>
      <c r="BB84" s="500"/>
      <c r="BC84" s="500"/>
      <c r="BD84" s="500"/>
      <c r="BE84" s="500"/>
      <c r="BF84" s="500"/>
      <c r="BG84" s="501"/>
      <c r="BH84" s="499">
        <v>44681</v>
      </c>
      <c r="BI84" s="500"/>
      <c r="BJ84" s="500"/>
      <c r="BK84" s="500"/>
      <c r="BL84" s="500"/>
      <c r="BM84" s="500"/>
      <c r="BN84" s="500"/>
      <c r="BO84" s="500"/>
      <c r="BP84" s="500"/>
      <c r="BQ84" s="500"/>
      <c r="BR84" s="500"/>
      <c r="BS84" s="500"/>
      <c r="BT84" s="501"/>
      <c r="BU84" s="499">
        <f>EOMONTH(BH84,1)</f>
        <v>44712</v>
      </c>
      <c r="BV84" s="500"/>
      <c r="BW84" s="500"/>
      <c r="BX84" s="500"/>
      <c r="BY84" s="500"/>
      <c r="BZ84" s="500"/>
      <c r="CA84" s="500"/>
      <c r="CB84" s="500"/>
      <c r="CC84" s="500"/>
      <c r="CD84" s="500"/>
      <c r="CE84" s="500"/>
      <c r="CF84" s="500"/>
      <c r="CG84" s="665"/>
      <c r="CH84" s="63"/>
    </row>
    <row r="85" spans="2:86" ht="13.15" customHeight="1">
      <c r="B85" s="192"/>
      <c r="C85" s="6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435"/>
      <c r="AM85" s="435"/>
      <c r="AN85" s="435"/>
      <c r="AO85" s="435"/>
      <c r="AP85" s="435"/>
      <c r="AQ85" s="435"/>
      <c r="AR85" s="8"/>
      <c r="AS85" s="485" t="s">
        <v>82</v>
      </c>
      <c r="AT85" s="486"/>
      <c r="AU85" s="489">
        <v>44698</v>
      </c>
      <c r="AV85" s="490"/>
      <c r="AW85" s="659" t="s">
        <v>188</v>
      </c>
      <c r="AX85" s="660"/>
      <c r="AY85" s="660"/>
      <c r="AZ85" s="660"/>
      <c r="BA85" s="660"/>
      <c r="BB85" s="660"/>
      <c r="BC85" s="660"/>
      <c r="BD85" s="660"/>
      <c r="BE85" s="660"/>
      <c r="BF85" s="660"/>
      <c r="BG85" s="661"/>
      <c r="BH85" s="489">
        <v>44698</v>
      </c>
      <c r="BI85" s="490"/>
      <c r="BJ85" s="659" t="s">
        <v>188</v>
      </c>
      <c r="BK85" s="660"/>
      <c r="BL85" s="660"/>
      <c r="BM85" s="660"/>
      <c r="BN85" s="660"/>
      <c r="BO85" s="660"/>
      <c r="BP85" s="660"/>
      <c r="BQ85" s="660"/>
      <c r="BR85" s="660"/>
      <c r="BS85" s="660"/>
      <c r="BT85" s="661"/>
      <c r="BU85" s="489">
        <v>44753</v>
      </c>
      <c r="BV85" s="490"/>
      <c r="BW85" s="659" t="s">
        <v>154</v>
      </c>
      <c r="BX85" s="660"/>
      <c r="BY85" s="660"/>
      <c r="BZ85" s="660"/>
      <c r="CA85" s="660"/>
      <c r="CB85" s="660"/>
      <c r="CC85" s="660"/>
      <c r="CD85" s="660"/>
      <c r="CE85" s="660"/>
      <c r="CF85" s="660"/>
      <c r="CG85" s="661"/>
      <c r="CH85" s="63"/>
    </row>
    <row r="86" spans="2:86" ht="13.15" customHeight="1" thickBot="1">
      <c r="B86" s="192"/>
      <c r="C86" s="6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27"/>
      <c r="AR86" s="8"/>
      <c r="AS86" s="487"/>
      <c r="AT86" s="488"/>
      <c r="AU86" s="491"/>
      <c r="AV86" s="492"/>
      <c r="AW86" s="662"/>
      <c r="AX86" s="663"/>
      <c r="AY86" s="663"/>
      <c r="AZ86" s="663"/>
      <c r="BA86" s="663"/>
      <c r="BB86" s="663"/>
      <c r="BC86" s="663"/>
      <c r="BD86" s="663"/>
      <c r="BE86" s="663"/>
      <c r="BF86" s="663"/>
      <c r="BG86" s="664"/>
      <c r="BH86" s="491"/>
      <c r="BI86" s="492"/>
      <c r="BJ86" s="662"/>
      <c r="BK86" s="663"/>
      <c r="BL86" s="663"/>
      <c r="BM86" s="663"/>
      <c r="BN86" s="663"/>
      <c r="BO86" s="663"/>
      <c r="BP86" s="663"/>
      <c r="BQ86" s="663"/>
      <c r="BR86" s="663"/>
      <c r="BS86" s="663"/>
      <c r="BT86" s="664"/>
      <c r="BU86" s="491"/>
      <c r="BV86" s="492"/>
      <c r="BW86" s="662"/>
      <c r="BX86" s="663"/>
      <c r="BY86" s="663"/>
      <c r="BZ86" s="663"/>
      <c r="CA86" s="663"/>
      <c r="CB86" s="663"/>
      <c r="CC86" s="663"/>
      <c r="CD86" s="663"/>
      <c r="CE86" s="663"/>
      <c r="CF86" s="663"/>
      <c r="CG86" s="664"/>
      <c r="CH86" s="63"/>
    </row>
    <row r="87" spans="2:86" ht="13.15" customHeight="1">
      <c r="B87" s="192"/>
      <c r="C87" s="6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R87" s="8"/>
      <c r="AS87" s="485" t="s">
        <v>108</v>
      </c>
      <c r="AT87" s="486"/>
      <c r="AU87" s="493">
        <v>44698</v>
      </c>
      <c r="AV87" s="490"/>
      <c r="AW87" s="426" t="s">
        <v>189</v>
      </c>
      <c r="AX87" s="427"/>
      <c r="AY87" s="427"/>
      <c r="AZ87" s="427"/>
      <c r="BA87" s="427"/>
      <c r="BB87" s="427"/>
      <c r="BC87" s="427"/>
      <c r="BD87" s="427"/>
      <c r="BE87" s="427"/>
      <c r="BF87" s="427"/>
      <c r="BG87" s="428"/>
      <c r="BH87" s="493">
        <v>44699</v>
      </c>
      <c r="BI87" s="490"/>
      <c r="BJ87" s="426" t="s">
        <v>189</v>
      </c>
      <c r="BK87" s="427"/>
      <c r="BL87" s="427"/>
      <c r="BM87" s="427"/>
      <c r="BN87" s="427"/>
      <c r="BO87" s="427"/>
      <c r="BP87" s="427"/>
      <c r="BQ87" s="427"/>
      <c r="BR87" s="427"/>
      <c r="BS87" s="427"/>
      <c r="BT87" s="428"/>
      <c r="BU87" s="493">
        <v>44755</v>
      </c>
      <c r="BV87" s="490"/>
      <c r="BW87" s="426" t="s">
        <v>194</v>
      </c>
      <c r="BX87" s="427"/>
      <c r="BY87" s="427"/>
      <c r="BZ87" s="427"/>
      <c r="CA87" s="427"/>
      <c r="CB87" s="427"/>
      <c r="CC87" s="427"/>
      <c r="CD87" s="427"/>
      <c r="CE87" s="427"/>
      <c r="CF87" s="427"/>
      <c r="CG87" s="428"/>
      <c r="CH87" s="63"/>
    </row>
    <row r="88" spans="2:86" ht="18.75" customHeight="1" thickBot="1">
      <c r="B88" s="192"/>
      <c r="C88" s="6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487"/>
      <c r="AT88" s="488"/>
      <c r="AU88" s="494"/>
      <c r="AV88" s="492"/>
      <c r="AW88" s="429"/>
      <c r="AX88" s="430"/>
      <c r="AY88" s="430"/>
      <c r="AZ88" s="430"/>
      <c r="BA88" s="430"/>
      <c r="BB88" s="430"/>
      <c r="BC88" s="430"/>
      <c r="BD88" s="430"/>
      <c r="BE88" s="430"/>
      <c r="BF88" s="430"/>
      <c r="BG88" s="431"/>
      <c r="BH88" s="494"/>
      <c r="BI88" s="492"/>
      <c r="BJ88" s="429"/>
      <c r="BK88" s="430"/>
      <c r="BL88" s="430"/>
      <c r="BM88" s="430"/>
      <c r="BN88" s="430"/>
      <c r="BO88" s="430"/>
      <c r="BP88" s="430"/>
      <c r="BQ88" s="430"/>
      <c r="BR88" s="430"/>
      <c r="BS88" s="430"/>
      <c r="BT88" s="431"/>
      <c r="BU88" s="494"/>
      <c r="BV88" s="492"/>
      <c r="BW88" s="429"/>
      <c r="BX88" s="430"/>
      <c r="BY88" s="430"/>
      <c r="BZ88" s="430"/>
      <c r="CA88" s="430"/>
      <c r="CB88" s="430"/>
      <c r="CC88" s="430"/>
      <c r="CD88" s="430"/>
      <c r="CE88" s="430"/>
      <c r="CF88" s="430"/>
      <c r="CG88" s="431"/>
      <c r="CH88" s="63"/>
    </row>
    <row r="89" spans="2:86" ht="21" customHeight="1">
      <c r="B89" s="192"/>
      <c r="C89" s="6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Y89" s="20"/>
      <c r="Z89" s="20"/>
      <c r="AA89" s="20"/>
      <c r="AB89" s="545" t="s">
        <v>72</v>
      </c>
      <c r="AC89" s="546"/>
      <c r="AD89" s="546"/>
      <c r="AE89" s="546"/>
      <c r="AF89" s="546"/>
      <c r="AG89" s="546"/>
      <c r="AH89" s="546"/>
      <c r="AI89" s="546"/>
      <c r="AJ89" s="546"/>
      <c r="AK89" s="546"/>
      <c r="AL89" s="436">
        <f>VLOOKUP(AA10,'VA Output'!C14:J207,8,)</f>
        <v>-1</v>
      </c>
      <c r="AM89" s="436"/>
      <c r="AN89" s="436"/>
      <c r="AO89" s="436"/>
      <c r="AP89" s="436"/>
      <c r="AQ89" s="437"/>
      <c r="AR89" s="8"/>
      <c r="AS89" s="485" t="s">
        <v>4</v>
      </c>
      <c r="AT89" s="486"/>
      <c r="AU89" s="495">
        <f>AU87-AU85</f>
        <v>0</v>
      </c>
      <c r="AV89" s="496"/>
      <c r="AW89" s="429"/>
      <c r="AX89" s="430"/>
      <c r="AY89" s="430"/>
      <c r="AZ89" s="430"/>
      <c r="BA89" s="430"/>
      <c r="BB89" s="430"/>
      <c r="BC89" s="430"/>
      <c r="BD89" s="430"/>
      <c r="BE89" s="430"/>
      <c r="BF89" s="430"/>
      <c r="BG89" s="431"/>
      <c r="BH89" s="495">
        <f>BH87-BH85</f>
        <v>1</v>
      </c>
      <c r="BI89" s="496"/>
      <c r="BJ89" s="429"/>
      <c r="BK89" s="430"/>
      <c r="BL89" s="430"/>
      <c r="BM89" s="430"/>
      <c r="BN89" s="430"/>
      <c r="BO89" s="430"/>
      <c r="BP89" s="430"/>
      <c r="BQ89" s="430"/>
      <c r="BR89" s="430"/>
      <c r="BS89" s="430"/>
      <c r="BT89" s="431"/>
      <c r="BU89" s="495">
        <f>BU87-BU85</f>
        <v>2</v>
      </c>
      <c r="BV89" s="496"/>
      <c r="BW89" s="429"/>
      <c r="BX89" s="430"/>
      <c r="BY89" s="430"/>
      <c r="BZ89" s="430"/>
      <c r="CA89" s="430"/>
      <c r="CB89" s="430"/>
      <c r="CC89" s="430"/>
      <c r="CD89" s="430"/>
      <c r="CE89" s="430"/>
      <c r="CF89" s="430"/>
      <c r="CG89" s="431"/>
      <c r="CH89" s="63"/>
    </row>
    <row r="90" spans="2:86" ht="13.15" customHeight="1" thickBot="1">
      <c r="B90" s="192"/>
      <c r="C90" s="6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0"/>
      <c r="Y90" s="20"/>
      <c r="Z90" s="20"/>
      <c r="AA90" s="20"/>
      <c r="AB90" s="547"/>
      <c r="AC90" s="548"/>
      <c r="AD90" s="548"/>
      <c r="AE90" s="548"/>
      <c r="AF90" s="548"/>
      <c r="AG90" s="548"/>
      <c r="AH90" s="548"/>
      <c r="AI90" s="548"/>
      <c r="AJ90" s="548"/>
      <c r="AK90" s="548"/>
      <c r="AL90" s="438"/>
      <c r="AM90" s="438"/>
      <c r="AN90" s="438"/>
      <c r="AO90" s="438"/>
      <c r="AP90" s="438"/>
      <c r="AQ90" s="439"/>
      <c r="AR90" s="8"/>
      <c r="AS90" s="487"/>
      <c r="AT90" s="488"/>
      <c r="AU90" s="497"/>
      <c r="AV90" s="498"/>
      <c r="AW90" s="432"/>
      <c r="AX90" s="433"/>
      <c r="AY90" s="433"/>
      <c r="AZ90" s="433"/>
      <c r="BA90" s="433"/>
      <c r="BB90" s="433"/>
      <c r="BC90" s="433"/>
      <c r="BD90" s="433"/>
      <c r="BE90" s="433"/>
      <c r="BF90" s="433"/>
      <c r="BG90" s="434"/>
      <c r="BH90" s="497"/>
      <c r="BI90" s="498"/>
      <c r="BJ90" s="432"/>
      <c r="BK90" s="433"/>
      <c r="BL90" s="433"/>
      <c r="BM90" s="433"/>
      <c r="BN90" s="433"/>
      <c r="BO90" s="433"/>
      <c r="BP90" s="433"/>
      <c r="BQ90" s="433"/>
      <c r="BR90" s="433"/>
      <c r="BS90" s="433"/>
      <c r="BT90" s="434"/>
      <c r="BU90" s="497"/>
      <c r="BV90" s="498"/>
      <c r="BW90" s="432"/>
      <c r="BX90" s="433"/>
      <c r="BY90" s="433"/>
      <c r="BZ90" s="433"/>
      <c r="CA90" s="433"/>
      <c r="CB90" s="433"/>
      <c r="CC90" s="433"/>
      <c r="CD90" s="433"/>
      <c r="CE90" s="433"/>
      <c r="CF90" s="433"/>
      <c r="CG90" s="434"/>
      <c r="CH90" s="63"/>
    </row>
    <row r="91" spans="2:86" ht="13.15" customHeight="1" thickBot="1">
      <c r="B91" s="192"/>
      <c r="C91" s="62"/>
      <c r="D91" s="8"/>
      <c r="E91" s="8"/>
      <c r="F91" s="8"/>
      <c r="G91" s="8"/>
      <c r="H91" s="8"/>
      <c r="I91" s="8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555" t="s">
        <v>24</v>
      </c>
      <c r="Y91" s="555"/>
      <c r="Z91" s="555"/>
      <c r="AA91" s="555"/>
      <c r="AB91" s="549">
        <f>VLOOKUP($AA$10,'VA Output'!$C$14:$J$170,2,)</f>
        <v>-9.4372630065705287E-2</v>
      </c>
      <c r="AC91" s="550"/>
      <c r="AD91" s="550"/>
      <c r="AE91" s="550"/>
      <c r="AF91" s="550"/>
      <c r="AG91" s="550"/>
      <c r="AH91" s="550"/>
      <c r="AI91" s="550"/>
      <c r="AJ91" s="550"/>
      <c r="AK91" s="550"/>
      <c r="AL91" s="550"/>
      <c r="AM91" s="550"/>
      <c r="AN91" s="550"/>
      <c r="AO91" s="550"/>
      <c r="AP91" s="550"/>
      <c r="AQ91" s="551"/>
      <c r="AR91" s="8"/>
      <c r="AS91" s="11"/>
      <c r="CG91" s="63"/>
      <c r="CH91" s="63"/>
    </row>
    <row r="92" spans="2:86" ht="13.15" customHeight="1">
      <c r="B92" s="192"/>
      <c r="C92" s="62"/>
      <c r="D92" s="8"/>
      <c r="E92" s="8"/>
      <c r="F92" s="8"/>
      <c r="G92" s="8"/>
      <c r="H92" s="8"/>
      <c r="I92" s="8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555"/>
      <c r="Y92" s="555"/>
      <c r="Z92" s="555"/>
      <c r="AA92" s="555"/>
      <c r="AB92" s="552"/>
      <c r="AC92" s="553"/>
      <c r="AD92" s="553"/>
      <c r="AE92" s="553"/>
      <c r="AF92" s="553"/>
      <c r="AG92" s="553"/>
      <c r="AH92" s="553"/>
      <c r="AI92" s="553"/>
      <c r="AJ92" s="553"/>
      <c r="AK92" s="553"/>
      <c r="AL92" s="553"/>
      <c r="AM92" s="553"/>
      <c r="AN92" s="553"/>
      <c r="AO92" s="553"/>
      <c r="AP92" s="553"/>
      <c r="AQ92" s="554"/>
      <c r="AR92" s="8"/>
      <c r="AS92" s="461" t="s">
        <v>90</v>
      </c>
      <c r="AT92" s="462"/>
      <c r="AU92" s="462"/>
      <c r="AV92" s="462"/>
      <c r="AW92" s="462"/>
      <c r="AX92" s="462"/>
      <c r="AY92" s="462"/>
      <c r="AZ92" s="462"/>
      <c r="BA92" s="462"/>
      <c r="BB92" s="462"/>
      <c r="BC92" s="462"/>
      <c r="BD92" s="462"/>
      <c r="BE92" s="462"/>
      <c r="BF92" s="462"/>
      <c r="BG92" s="462"/>
      <c r="BH92" s="462"/>
      <c r="BI92" s="462"/>
      <c r="BJ92" s="462"/>
      <c r="BK92" s="462"/>
      <c r="BL92" s="462"/>
      <c r="BM92" s="462"/>
      <c r="BN92" s="462"/>
      <c r="BO92" s="462"/>
      <c r="BP92" s="462"/>
      <c r="BQ92" s="462"/>
      <c r="BR92" s="462"/>
      <c r="BS92" s="462"/>
      <c r="BT92" s="462"/>
      <c r="BU92" s="462"/>
      <c r="BV92" s="462"/>
      <c r="BW92" s="462"/>
      <c r="BX92" s="462"/>
      <c r="BY92" s="462"/>
      <c r="BZ92" s="462"/>
      <c r="CA92" s="462"/>
      <c r="CB92" s="462"/>
      <c r="CC92" s="462"/>
      <c r="CD92" s="462"/>
      <c r="CE92" s="462"/>
      <c r="CF92" s="462"/>
      <c r="CG92" s="463"/>
      <c r="CH92" s="63"/>
    </row>
    <row r="93" spans="2:86" ht="13.15" customHeight="1" thickBot="1">
      <c r="B93" s="192"/>
      <c r="C93" s="62"/>
      <c r="D93" s="8"/>
      <c r="E93" s="8"/>
      <c r="F93" s="8"/>
      <c r="G93" s="8"/>
      <c r="H93" s="8"/>
      <c r="I93" s="8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555"/>
      <c r="Y93" s="555"/>
      <c r="Z93" s="555"/>
      <c r="AA93" s="555"/>
      <c r="AB93" s="552"/>
      <c r="AC93" s="553"/>
      <c r="AD93" s="553"/>
      <c r="AE93" s="553"/>
      <c r="AF93" s="553"/>
      <c r="AG93" s="553"/>
      <c r="AH93" s="553"/>
      <c r="AI93" s="553"/>
      <c r="AJ93" s="553"/>
      <c r="AK93" s="553"/>
      <c r="AL93" s="553"/>
      <c r="AM93" s="553"/>
      <c r="AN93" s="553"/>
      <c r="AO93" s="553"/>
      <c r="AP93" s="553"/>
      <c r="AQ93" s="554"/>
      <c r="AR93" s="8"/>
      <c r="AS93" s="464"/>
      <c r="AT93" s="465"/>
      <c r="AU93" s="465"/>
      <c r="AV93" s="465"/>
      <c r="AW93" s="465"/>
      <c r="AX93" s="465"/>
      <c r="AY93" s="465"/>
      <c r="AZ93" s="465"/>
      <c r="BA93" s="465"/>
      <c r="BB93" s="465"/>
      <c r="BC93" s="465"/>
      <c r="BD93" s="465"/>
      <c r="BE93" s="465"/>
      <c r="BF93" s="465"/>
      <c r="BG93" s="465"/>
      <c r="BH93" s="465"/>
      <c r="BI93" s="465"/>
      <c r="BJ93" s="465"/>
      <c r="BK93" s="465"/>
      <c r="BL93" s="465"/>
      <c r="BM93" s="465"/>
      <c r="BN93" s="465"/>
      <c r="BO93" s="465"/>
      <c r="BP93" s="465"/>
      <c r="BQ93" s="465"/>
      <c r="BR93" s="465"/>
      <c r="BS93" s="465"/>
      <c r="BT93" s="465"/>
      <c r="BU93" s="465"/>
      <c r="BV93" s="465"/>
      <c r="BW93" s="465"/>
      <c r="BX93" s="465"/>
      <c r="BY93" s="465"/>
      <c r="BZ93" s="465"/>
      <c r="CA93" s="465"/>
      <c r="CB93" s="465"/>
      <c r="CC93" s="465"/>
      <c r="CD93" s="465"/>
      <c r="CE93" s="465"/>
      <c r="CF93" s="465"/>
      <c r="CG93" s="466"/>
      <c r="CH93" s="63"/>
    </row>
    <row r="94" spans="2:86" ht="13.15" customHeight="1">
      <c r="B94" s="192"/>
      <c r="C94" s="62"/>
      <c r="D94" s="8"/>
      <c r="E94" s="8"/>
      <c r="F94" s="8"/>
      <c r="G94" s="8"/>
      <c r="H94" s="8"/>
      <c r="I94" s="8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555" t="s">
        <v>25</v>
      </c>
      <c r="Y94" s="555"/>
      <c r="Z94" s="555">
        <f>10/4</f>
        <v>2.5</v>
      </c>
      <c r="AA94" s="555"/>
      <c r="AB94" s="549">
        <f>VLOOKUP($AA$10,'VA Output'!$C$14:$J$170,3,)</f>
        <v>0</v>
      </c>
      <c r="AC94" s="550"/>
      <c r="AD94" s="550"/>
      <c r="AE94" s="550"/>
      <c r="AF94" s="550"/>
      <c r="AG94" s="550"/>
      <c r="AH94" s="550"/>
      <c r="AI94" s="550"/>
      <c r="AJ94" s="550"/>
      <c r="AK94" s="550"/>
      <c r="AL94" s="550"/>
      <c r="AM94" s="550"/>
      <c r="AN94" s="550"/>
      <c r="AO94" s="550"/>
      <c r="AP94" s="550"/>
      <c r="AQ94" s="551"/>
      <c r="AR94" s="8"/>
      <c r="AS94" s="711" t="s">
        <v>66</v>
      </c>
      <c r="AT94" s="679" t="s">
        <v>80</v>
      </c>
      <c r="AU94" s="680"/>
      <c r="AV94" s="680"/>
      <c r="AW94" s="680"/>
      <c r="AX94" s="680"/>
      <c r="AY94" s="680"/>
      <c r="AZ94" s="680"/>
      <c r="BA94" s="680"/>
      <c r="BB94" s="680"/>
      <c r="BC94" s="680"/>
      <c r="BD94" s="680"/>
      <c r="BE94" s="680"/>
      <c r="BF94" s="680"/>
      <c r="BG94" s="680"/>
      <c r="BH94" s="680"/>
      <c r="BI94" s="681"/>
      <c r="BJ94" s="685" t="s">
        <v>89</v>
      </c>
      <c r="BK94" s="686"/>
      <c r="BL94" s="686"/>
      <c r="BM94" s="709"/>
      <c r="BN94" s="685" t="s">
        <v>83</v>
      </c>
      <c r="BO94" s="686"/>
      <c r="BP94" s="686"/>
      <c r="BQ94" s="709"/>
      <c r="BR94" s="685" t="s">
        <v>84</v>
      </c>
      <c r="BS94" s="686"/>
      <c r="BT94" s="686"/>
      <c r="BU94" s="709"/>
      <c r="BV94" s="685" t="s">
        <v>85</v>
      </c>
      <c r="BW94" s="686"/>
      <c r="BX94" s="686"/>
      <c r="BY94" s="709"/>
      <c r="BZ94" s="685" t="s">
        <v>86</v>
      </c>
      <c r="CA94" s="686"/>
      <c r="CB94" s="686"/>
      <c r="CC94" s="709"/>
      <c r="CD94" s="685" t="s">
        <v>70</v>
      </c>
      <c r="CE94" s="686"/>
      <c r="CF94" s="686"/>
      <c r="CG94" s="687"/>
      <c r="CH94" s="203"/>
    </row>
    <row r="95" spans="2:86" ht="13.15" customHeight="1" thickBot="1">
      <c r="B95" s="192"/>
      <c r="C95" s="62"/>
      <c r="D95" s="8"/>
      <c r="E95" s="8"/>
      <c r="F95" s="8"/>
      <c r="G95" s="8"/>
      <c r="H95" s="8"/>
      <c r="I95" s="8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555">
        <v>1</v>
      </c>
      <c r="Y95" s="555"/>
      <c r="Z95" s="555"/>
      <c r="AA95" s="555"/>
      <c r="AB95" s="552"/>
      <c r="AC95" s="553"/>
      <c r="AD95" s="553"/>
      <c r="AE95" s="553"/>
      <c r="AF95" s="553"/>
      <c r="AG95" s="553"/>
      <c r="AH95" s="553"/>
      <c r="AI95" s="553"/>
      <c r="AJ95" s="553"/>
      <c r="AK95" s="553"/>
      <c r="AL95" s="553"/>
      <c r="AM95" s="553"/>
      <c r="AN95" s="553"/>
      <c r="AO95" s="553"/>
      <c r="AP95" s="553"/>
      <c r="AQ95" s="554"/>
      <c r="AR95" s="8"/>
      <c r="AS95" s="712"/>
      <c r="AT95" s="682"/>
      <c r="AU95" s="683"/>
      <c r="AV95" s="683"/>
      <c r="AW95" s="683"/>
      <c r="AX95" s="683"/>
      <c r="AY95" s="683"/>
      <c r="AZ95" s="683"/>
      <c r="BA95" s="683"/>
      <c r="BB95" s="683"/>
      <c r="BC95" s="683"/>
      <c r="BD95" s="683"/>
      <c r="BE95" s="683"/>
      <c r="BF95" s="683"/>
      <c r="BG95" s="683"/>
      <c r="BH95" s="683"/>
      <c r="BI95" s="684"/>
      <c r="BJ95" s="688"/>
      <c r="BK95" s="689"/>
      <c r="BL95" s="689"/>
      <c r="BM95" s="710"/>
      <c r="BN95" s="688"/>
      <c r="BO95" s="689"/>
      <c r="BP95" s="689"/>
      <c r="BQ95" s="710"/>
      <c r="BR95" s="688"/>
      <c r="BS95" s="689"/>
      <c r="BT95" s="689"/>
      <c r="BU95" s="710"/>
      <c r="BV95" s="688"/>
      <c r="BW95" s="689"/>
      <c r="BX95" s="689"/>
      <c r="BY95" s="710"/>
      <c r="BZ95" s="688"/>
      <c r="CA95" s="689"/>
      <c r="CB95" s="689"/>
      <c r="CC95" s="710"/>
      <c r="CD95" s="688"/>
      <c r="CE95" s="689"/>
      <c r="CF95" s="689"/>
      <c r="CG95" s="690"/>
      <c r="CH95" s="203"/>
    </row>
    <row r="96" spans="2:86" ht="13.15" customHeight="1" thickBot="1">
      <c r="B96" s="192"/>
      <c r="C96" s="62"/>
      <c r="D96" s="8"/>
      <c r="E96" s="8"/>
      <c r="F96" s="8"/>
      <c r="G96" s="8"/>
      <c r="H96" s="8"/>
      <c r="I96" s="8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555">
        <v>1</v>
      </c>
      <c r="Y96" s="555"/>
      <c r="Z96" s="555"/>
      <c r="AA96" s="555"/>
      <c r="AB96" s="552"/>
      <c r="AC96" s="553"/>
      <c r="AD96" s="553"/>
      <c r="AE96" s="553"/>
      <c r="AF96" s="553"/>
      <c r="AG96" s="553"/>
      <c r="AH96" s="553"/>
      <c r="AI96" s="553"/>
      <c r="AJ96" s="553"/>
      <c r="AK96" s="553"/>
      <c r="AL96" s="553"/>
      <c r="AM96" s="553"/>
      <c r="AN96" s="553"/>
      <c r="AO96" s="553"/>
      <c r="AP96" s="553"/>
      <c r="AQ96" s="554"/>
      <c r="AR96" s="8"/>
      <c r="AS96" s="12">
        <v>1</v>
      </c>
      <c r="AT96" s="691" t="s">
        <v>156</v>
      </c>
      <c r="AU96" s="692"/>
      <c r="AV96" s="692"/>
      <c r="AW96" s="692"/>
      <c r="AX96" s="692"/>
      <c r="AY96" s="692"/>
      <c r="AZ96" s="692"/>
      <c r="BA96" s="692"/>
      <c r="BB96" s="692"/>
      <c r="BC96" s="692"/>
      <c r="BD96" s="692"/>
      <c r="BE96" s="692"/>
      <c r="BF96" s="692"/>
      <c r="BG96" s="692"/>
      <c r="BH96" s="692"/>
      <c r="BI96" s="693"/>
      <c r="BJ96" s="694" t="s">
        <v>155</v>
      </c>
      <c r="BK96" s="695"/>
      <c r="BL96" s="695"/>
      <c r="BM96" s="696"/>
      <c r="BN96" s="697">
        <v>44620</v>
      </c>
      <c r="BO96" s="698"/>
      <c r="BP96" s="698"/>
      <c r="BQ96" s="699"/>
      <c r="BR96" s="700">
        <v>0.94610000000000005</v>
      </c>
      <c r="BS96" s="701"/>
      <c r="BT96" s="701"/>
      <c r="BU96" s="702"/>
      <c r="BV96" s="700">
        <v>0.94610000000000005</v>
      </c>
      <c r="BW96" s="701"/>
      <c r="BX96" s="701"/>
      <c r="BY96" s="702"/>
      <c r="BZ96" s="703"/>
      <c r="CA96" s="704"/>
      <c r="CB96" s="704"/>
      <c r="CC96" s="705"/>
      <c r="CD96" s="706">
        <f>BV96-BR96</f>
        <v>0</v>
      </c>
      <c r="CE96" s="707"/>
      <c r="CF96" s="707"/>
      <c r="CG96" s="708"/>
      <c r="CH96" s="63"/>
    </row>
    <row r="97" spans="2:87" ht="13.15" customHeight="1">
      <c r="B97" s="192"/>
      <c r="C97" s="62"/>
      <c r="D97" s="8"/>
      <c r="E97" s="8"/>
      <c r="F97" s="8"/>
      <c r="G97" s="8"/>
      <c r="H97" s="8"/>
      <c r="I97" s="8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555" t="s">
        <v>26</v>
      </c>
      <c r="Y97" s="555"/>
      <c r="Z97" s="555"/>
      <c r="AA97" s="555"/>
      <c r="AB97" s="549">
        <f>VLOOKUP($AA$10,'VA Output'!$C$14:$J$170,4,)</f>
        <v>0</v>
      </c>
      <c r="AC97" s="550"/>
      <c r="AD97" s="550"/>
      <c r="AE97" s="550"/>
      <c r="AF97" s="550"/>
      <c r="AG97" s="550"/>
      <c r="AH97" s="550"/>
      <c r="AI97" s="550"/>
      <c r="AJ97" s="550"/>
      <c r="AK97" s="550"/>
      <c r="AL97" s="550"/>
      <c r="AM97" s="550"/>
      <c r="AN97" s="550"/>
      <c r="AO97" s="550"/>
      <c r="AP97" s="550"/>
      <c r="AQ97" s="551"/>
      <c r="AR97" s="8"/>
      <c r="AS97" s="13">
        <v>2</v>
      </c>
      <c r="AT97" s="691" t="s">
        <v>186</v>
      </c>
      <c r="AU97" s="692"/>
      <c r="AV97" s="692"/>
      <c r="AW97" s="692"/>
      <c r="AX97" s="692"/>
      <c r="AY97" s="692"/>
      <c r="AZ97" s="692"/>
      <c r="BA97" s="692"/>
      <c r="BB97" s="692"/>
      <c r="BC97" s="692"/>
      <c r="BD97" s="692"/>
      <c r="BE97" s="692"/>
      <c r="BF97" s="692"/>
      <c r="BG97" s="692"/>
      <c r="BH97" s="692"/>
      <c r="BI97" s="693"/>
      <c r="BJ97" s="716" t="s">
        <v>155</v>
      </c>
      <c r="BK97" s="717"/>
      <c r="BL97" s="717"/>
      <c r="BM97" s="718"/>
      <c r="BN97" s="697">
        <v>44633</v>
      </c>
      <c r="BO97" s="698"/>
      <c r="BP97" s="698"/>
      <c r="BQ97" s="699"/>
      <c r="BR97" s="719">
        <v>1</v>
      </c>
      <c r="BS97" s="720"/>
      <c r="BT97" s="720"/>
      <c r="BU97" s="721"/>
      <c r="BV97" s="719">
        <v>1</v>
      </c>
      <c r="BW97" s="720"/>
      <c r="BX97" s="720"/>
      <c r="BY97" s="721"/>
      <c r="BZ97" s="703"/>
      <c r="CA97" s="704"/>
      <c r="CB97" s="704"/>
      <c r="CC97" s="705"/>
      <c r="CD97" s="713">
        <f t="shared" ref="CD97:CD98" si="0">BV97-BR97</f>
        <v>0</v>
      </c>
      <c r="CE97" s="714"/>
      <c r="CF97" s="714"/>
      <c r="CG97" s="715"/>
      <c r="CH97" s="63"/>
      <c r="CI97" s="238"/>
    </row>
    <row r="98" spans="2:87" ht="13.15" customHeight="1">
      <c r="B98" s="192"/>
      <c r="C98" s="62"/>
      <c r="D98" s="8"/>
      <c r="E98" s="8"/>
      <c r="F98" s="8"/>
      <c r="G98" s="8"/>
      <c r="H98" s="8"/>
      <c r="I98" s="8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555">
        <v>1</v>
      </c>
      <c r="Y98" s="555"/>
      <c r="Z98" s="555"/>
      <c r="AA98" s="555"/>
      <c r="AB98" s="552"/>
      <c r="AC98" s="553"/>
      <c r="AD98" s="553"/>
      <c r="AE98" s="553"/>
      <c r="AF98" s="553"/>
      <c r="AG98" s="553"/>
      <c r="AH98" s="553"/>
      <c r="AI98" s="553"/>
      <c r="AJ98" s="553"/>
      <c r="AK98" s="553"/>
      <c r="AL98" s="553"/>
      <c r="AM98" s="553"/>
      <c r="AN98" s="553"/>
      <c r="AO98" s="553"/>
      <c r="AP98" s="553"/>
      <c r="AQ98" s="554"/>
      <c r="AR98" s="8"/>
      <c r="AS98" s="13">
        <v>3</v>
      </c>
      <c r="AT98" s="691" t="s">
        <v>187</v>
      </c>
      <c r="AU98" s="692"/>
      <c r="AV98" s="692"/>
      <c r="AW98" s="692"/>
      <c r="AX98" s="692"/>
      <c r="AY98" s="692"/>
      <c r="AZ98" s="692"/>
      <c r="BA98" s="692"/>
      <c r="BB98" s="692"/>
      <c r="BC98" s="692"/>
      <c r="BD98" s="692"/>
      <c r="BE98" s="692"/>
      <c r="BF98" s="692"/>
      <c r="BG98" s="692"/>
      <c r="BH98" s="692"/>
      <c r="BI98" s="693"/>
      <c r="BJ98" s="716" t="s">
        <v>155</v>
      </c>
      <c r="BK98" s="717"/>
      <c r="BL98" s="717"/>
      <c r="BM98" s="718"/>
      <c r="BN98" s="697">
        <v>44633</v>
      </c>
      <c r="BO98" s="698"/>
      <c r="BP98" s="698"/>
      <c r="BQ98" s="699"/>
      <c r="BR98" s="719">
        <v>1</v>
      </c>
      <c r="BS98" s="720"/>
      <c r="BT98" s="720"/>
      <c r="BU98" s="721"/>
      <c r="BV98" s="719">
        <v>1</v>
      </c>
      <c r="BW98" s="720"/>
      <c r="BX98" s="720"/>
      <c r="BY98" s="721"/>
      <c r="BZ98" s="703"/>
      <c r="CA98" s="704"/>
      <c r="CB98" s="704"/>
      <c r="CC98" s="705"/>
      <c r="CD98" s="713">
        <f t="shared" si="0"/>
        <v>0</v>
      </c>
      <c r="CE98" s="714"/>
      <c r="CF98" s="714"/>
      <c r="CG98" s="715"/>
      <c r="CH98" s="203"/>
    </row>
    <row r="99" spans="2:87" ht="13.15" customHeight="1" thickBot="1">
      <c r="B99" s="192"/>
      <c r="C99" s="62"/>
      <c r="D99" s="8"/>
      <c r="E99" s="8"/>
      <c r="F99" s="8"/>
      <c r="G99" s="8"/>
      <c r="H99" s="8"/>
      <c r="I99" s="8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555">
        <v>1</v>
      </c>
      <c r="Y99" s="555"/>
      <c r="Z99" s="555"/>
      <c r="AA99" s="555"/>
      <c r="AB99" s="552"/>
      <c r="AC99" s="553"/>
      <c r="AD99" s="553"/>
      <c r="AE99" s="553"/>
      <c r="AF99" s="553"/>
      <c r="AG99" s="553"/>
      <c r="AH99" s="553"/>
      <c r="AI99" s="553"/>
      <c r="AJ99" s="553"/>
      <c r="AK99" s="553"/>
      <c r="AL99" s="553"/>
      <c r="AM99" s="553"/>
      <c r="AN99" s="553"/>
      <c r="AO99" s="553"/>
      <c r="AP99" s="553"/>
      <c r="AQ99" s="554"/>
      <c r="AR99" s="8"/>
      <c r="AS99" s="12">
        <v>4</v>
      </c>
      <c r="AT99" s="691" t="s">
        <v>195</v>
      </c>
      <c r="AU99" s="692"/>
      <c r="AV99" s="692"/>
      <c r="AW99" s="692"/>
      <c r="AX99" s="692"/>
      <c r="AY99" s="692"/>
      <c r="AZ99" s="692"/>
      <c r="BA99" s="692"/>
      <c r="BB99" s="692"/>
      <c r="BC99" s="692"/>
      <c r="BD99" s="692"/>
      <c r="BE99" s="692"/>
      <c r="BF99" s="692"/>
      <c r="BG99" s="692"/>
      <c r="BH99" s="692"/>
      <c r="BI99" s="693"/>
      <c r="BJ99" s="716" t="s">
        <v>155</v>
      </c>
      <c r="BK99" s="717"/>
      <c r="BL99" s="717"/>
      <c r="BM99" s="718"/>
      <c r="BN99" s="697" t="s">
        <v>198</v>
      </c>
      <c r="BO99" s="698"/>
      <c r="BP99" s="698"/>
      <c r="BQ99" s="699"/>
      <c r="BR99" s="719">
        <v>0.5</v>
      </c>
      <c r="BS99" s="720"/>
      <c r="BT99" s="720"/>
      <c r="BU99" s="721"/>
      <c r="BV99" s="722">
        <v>0.8</v>
      </c>
      <c r="BW99" s="723"/>
      <c r="BX99" s="723"/>
      <c r="BY99" s="724"/>
      <c r="BZ99" s="703"/>
      <c r="CA99" s="704"/>
      <c r="CB99" s="704"/>
      <c r="CC99" s="705"/>
      <c r="CD99" s="713"/>
      <c r="CE99" s="714"/>
      <c r="CF99" s="714"/>
      <c r="CG99" s="715"/>
      <c r="CH99" s="203"/>
    </row>
    <row r="100" spans="2:87" ht="13.15" customHeight="1">
      <c r="B100" s="192"/>
      <c r="C100" s="62"/>
      <c r="D100" s="8"/>
      <c r="E100" s="8"/>
      <c r="F100" s="8"/>
      <c r="G100" s="8"/>
      <c r="H100" s="8"/>
      <c r="I100" s="8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555" t="s">
        <v>27</v>
      </c>
      <c r="Y100" s="555"/>
      <c r="Z100" s="555"/>
      <c r="AA100" s="555"/>
      <c r="AB100" s="549">
        <f>VLOOKUP($AA$10,'VA Output'!$C$14:$J$170,5,)</f>
        <v>-0.14323190249410922</v>
      </c>
      <c r="AC100" s="550"/>
      <c r="AD100" s="550"/>
      <c r="AE100" s="550"/>
      <c r="AF100" s="550"/>
      <c r="AG100" s="550"/>
      <c r="AH100" s="550"/>
      <c r="AI100" s="550"/>
      <c r="AJ100" s="550"/>
      <c r="AK100" s="550"/>
      <c r="AL100" s="550"/>
      <c r="AM100" s="550"/>
      <c r="AN100" s="550"/>
      <c r="AO100" s="550"/>
      <c r="AP100" s="550"/>
      <c r="AQ100" s="551"/>
      <c r="AR100" s="8"/>
      <c r="AS100" s="13">
        <v>5</v>
      </c>
      <c r="AT100" s="691" t="s">
        <v>196</v>
      </c>
      <c r="AU100" s="692"/>
      <c r="AV100" s="692"/>
      <c r="AW100" s="692"/>
      <c r="AX100" s="692"/>
      <c r="AY100" s="692"/>
      <c r="AZ100" s="692"/>
      <c r="BA100" s="692"/>
      <c r="BB100" s="692"/>
      <c r="BC100" s="692"/>
      <c r="BD100" s="692"/>
      <c r="BE100" s="692"/>
      <c r="BF100" s="692"/>
      <c r="BG100" s="692"/>
      <c r="BH100" s="692"/>
      <c r="BI100" s="693"/>
      <c r="BJ100" s="716" t="s">
        <v>155</v>
      </c>
      <c r="BK100" s="717"/>
      <c r="BL100" s="717"/>
      <c r="BM100" s="718"/>
      <c r="BN100" s="697" t="s">
        <v>198</v>
      </c>
      <c r="BO100" s="698"/>
      <c r="BP100" s="698"/>
      <c r="BQ100" s="699"/>
      <c r="BR100" s="719">
        <v>0.5</v>
      </c>
      <c r="BS100" s="720"/>
      <c r="BT100" s="720"/>
      <c r="BU100" s="721"/>
      <c r="BV100" s="719">
        <v>0.8</v>
      </c>
      <c r="BW100" s="720"/>
      <c r="BX100" s="720"/>
      <c r="BY100" s="721"/>
      <c r="BZ100" s="703"/>
      <c r="CA100" s="704"/>
      <c r="CB100" s="704"/>
      <c r="CC100" s="705"/>
      <c r="CD100" s="713"/>
      <c r="CE100" s="714"/>
      <c r="CF100" s="714"/>
      <c r="CG100" s="715"/>
      <c r="CH100" s="203"/>
    </row>
    <row r="101" spans="2:87" ht="13.15" customHeight="1">
      <c r="B101" s="192"/>
      <c r="C101" s="62"/>
      <c r="D101" s="8"/>
      <c r="E101" s="8"/>
      <c r="F101" s="8"/>
      <c r="G101" s="8"/>
      <c r="H101" s="8"/>
      <c r="I101" s="8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555"/>
      <c r="Y101" s="555"/>
      <c r="Z101" s="555"/>
      <c r="AA101" s="555"/>
      <c r="AB101" s="552"/>
      <c r="AC101" s="553"/>
      <c r="AD101" s="553"/>
      <c r="AE101" s="553"/>
      <c r="AF101" s="553"/>
      <c r="AG101" s="553"/>
      <c r="AH101" s="553"/>
      <c r="AI101" s="553"/>
      <c r="AJ101" s="553"/>
      <c r="AK101" s="553"/>
      <c r="AL101" s="553"/>
      <c r="AM101" s="553"/>
      <c r="AN101" s="553"/>
      <c r="AO101" s="553"/>
      <c r="AP101" s="553"/>
      <c r="AQ101" s="554"/>
      <c r="AR101" s="8"/>
      <c r="AS101" s="13">
        <v>6</v>
      </c>
      <c r="AT101" s="691" t="s">
        <v>197</v>
      </c>
      <c r="AU101" s="692"/>
      <c r="AV101" s="692"/>
      <c r="AW101" s="692"/>
      <c r="AX101" s="692"/>
      <c r="AY101" s="692"/>
      <c r="AZ101" s="692"/>
      <c r="BA101" s="692"/>
      <c r="BB101" s="692"/>
      <c r="BC101" s="692"/>
      <c r="BD101" s="692"/>
      <c r="BE101" s="692"/>
      <c r="BF101" s="692"/>
      <c r="BG101" s="692"/>
      <c r="BH101" s="692"/>
      <c r="BI101" s="693"/>
      <c r="BJ101" s="716" t="s">
        <v>155</v>
      </c>
      <c r="BK101" s="717"/>
      <c r="BL101" s="717"/>
      <c r="BM101" s="718"/>
      <c r="BN101" s="697">
        <v>44655</v>
      </c>
      <c r="BO101" s="698"/>
      <c r="BP101" s="698"/>
      <c r="BQ101" s="699"/>
      <c r="BR101" s="719">
        <v>0.8</v>
      </c>
      <c r="BS101" s="720"/>
      <c r="BT101" s="720"/>
      <c r="BU101" s="721"/>
      <c r="BV101" s="719">
        <v>0.8</v>
      </c>
      <c r="BW101" s="720"/>
      <c r="BX101" s="720"/>
      <c r="BY101" s="721"/>
      <c r="BZ101" s="703"/>
      <c r="CA101" s="704"/>
      <c r="CB101" s="704"/>
      <c r="CC101" s="705"/>
      <c r="CD101" s="713"/>
      <c r="CE101" s="714"/>
      <c r="CF101" s="714"/>
      <c r="CG101" s="715"/>
      <c r="CH101" s="203"/>
    </row>
    <row r="102" spans="2:87" ht="13.15" customHeight="1" thickBot="1">
      <c r="B102" s="192"/>
      <c r="C102" s="62"/>
      <c r="D102" s="8"/>
      <c r="E102" s="8"/>
      <c r="F102" s="8"/>
      <c r="G102" s="8"/>
      <c r="H102" s="8"/>
      <c r="I102" s="8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555">
        <v>1</v>
      </c>
      <c r="Y102" s="555"/>
      <c r="Z102" s="555"/>
      <c r="AA102" s="555"/>
      <c r="AB102" s="552"/>
      <c r="AC102" s="553"/>
      <c r="AD102" s="553"/>
      <c r="AE102" s="553"/>
      <c r="AF102" s="553"/>
      <c r="AG102" s="553"/>
      <c r="AH102" s="553"/>
      <c r="AI102" s="553"/>
      <c r="AJ102" s="553"/>
      <c r="AK102" s="553"/>
      <c r="AL102" s="553"/>
      <c r="AM102" s="553"/>
      <c r="AN102" s="553"/>
      <c r="AO102" s="553"/>
      <c r="AP102" s="553"/>
      <c r="AQ102" s="554"/>
      <c r="AR102" s="8"/>
      <c r="AS102" s="12">
        <v>7</v>
      </c>
      <c r="AT102" s="691" t="s">
        <v>209</v>
      </c>
      <c r="AU102" s="692"/>
      <c r="AV102" s="692"/>
      <c r="AW102" s="692"/>
      <c r="AX102" s="692"/>
      <c r="AY102" s="692"/>
      <c r="AZ102" s="692"/>
      <c r="BA102" s="692"/>
      <c r="BB102" s="692"/>
      <c r="BC102" s="692"/>
      <c r="BD102" s="692"/>
      <c r="BE102" s="692"/>
      <c r="BF102" s="692"/>
      <c r="BG102" s="692"/>
      <c r="BH102" s="692"/>
      <c r="BI102" s="693"/>
      <c r="BJ102" s="716" t="s">
        <v>155</v>
      </c>
      <c r="BK102" s="717"/>
      <c r="BL102" s="717"/>
      <c r="BM102" s="718"/>
      <c r="BN102" s="697">
        <v>44655</v>
      </c>
      <c r="BO102" s="698"/>
      <c r="BP102" s="698"/>
      <c r="BQ102" s="699"/>
      <c r="BR102" s="719">
        <v>0.8</v>
      </c>
      <c r="BS102" s="720"/>
      <c r="BT102" s="720"/>
      <c r="BU102" s="721"/>
      <c r="BV102" s="719">
        <v>0.8</v>
      </c>
      <c r="BW102" s="720"/>
      <c r="BX102" s="720"/>
      <c r="BY102" s="721"/>
      <c r="BZ102" s="728"/>
      <c r="CA102" s="704"/>
      <c r="CB102" s="704"/>
      <c r="CC102" s="705"/>
      <c r="CD102" s="706"/>
      <c r="CE102" s="707"/>
      <c r="CF102" s="707"/>
      <c r="CG102" s="708"/>
      <c r="CH102" s="203"/>
    </row>
    <row r="103" spans="2:87" ht="13.15" customHeight="1">
      <c r="B103" s="192"/>
      <c r="C103" s="526" t="s">
        <v>73</v>
      </c>
      <c r="D103" s="527"/>
      <c r="E103" s="527"/>
      <c r="F103" s="527"/>
      <c r="G103" s="527"/>
      <c r="H103" s="527"/>
      <c r="I103" s="528"/>
      <c r="J103" s="534" t="s">
        <v>157</v>
      </c>
      <c r="K103" s="535"/>
      <c r="L103" s="535"/>
      <c r="M103" s="535"/>
      <c r="N103" s="535"/>
      <c r="O103" s="535"/>
      <c r="P103" s="535"/>
      <c r="Q103" s="535"/>
      <c r="R103" s="535"/>
      <c r="S103" s="535"/>
      <c r="T103" s="535"/>
      <c r="U103" s="535"/>
      <c r="V103" s="535"/>
      <c r="W103" s="535"/>
      <c r="X103" s="535"/>
      <c r="Y103" s="535"/>
      <c r="Z103" s="535"/>
      <c r="AA103" s="535"/>
      <c r="AB103" s="535"/>
      <c r="AC103" s="535"/>
      <c r="AD103" s="535"/>
      <c r="AE103" s="535"/>
      <c r="AF103" s="535"/>
      <c r="AG103" s="535"/>
      <c r="AH103" s="535"/>
      <c r="AI103" s="535"/>
      <c r="AJ103" s="535"/>
      <c r="AK103" s="535"/>
      <c r="AL103" s="535"/>
      <c r="AM103" s="535"/>
      <c r="AN103" s="535"/>
      <c r="AO103" s="535"/>
      <c r="AP103" s="535"/>
      <c r="AQ103" s="536"/>
      <c r="AR103" s="8"/>
      <c r="AS103" s="13">
        <v>8</v>
      </c>
      <c r="AT103" s="691" t="s">
        <v>210</v>
      </c>
      <c r="AU103" s="692"/>
      <c r="AV103" s="692"/>
      <c r="AW103" s="692"/>
      <c r="AX103" s="692"/>
      <c r="AY103" s="692"/>
      <c r="AZ103" s="692"/>
      <c r="BA103" s="692"/>
      <c r="BB103" s="692"/>
      <c r="BC103" s="692"/>
      <c r="BD103" s="692"/>
      <c r="BE103" s="692"/>
      <c r="BF103" s="692"/>
      <c r="BG103" s="692"/>
      <c r="BH103" s="692"/>
      <c r="BI103" s="693"/>
      <c r="BJ103" s="716" t="s">
        <v>155</v>
      </c>
      <c r="BK103" s="717"/>
      <c r="BL103" s="717"/>
      <c r="BM103" s="718"/>
      <c r="BN103" s="697">
        <v>44675</v>
      </c>
      <c r="BO103" s="698"/>
      <c r="BP103" s="698"/>
      <c r="BQ103" s="699"/>
      <c r="BR103" s="725">
        <v>0.5</v>
      </c>
      <c r="BS103" s="726"/>
      <c r="BT103" s="726"/>
      <c r="BU103" s="727"/>
      <c r="BV103" s="700">
        <v>0.5</v>
      </c>
      <c r="BW103" s="701"/>
      <c r="BX103" s="701"/>
      <c r="BY103" s="702"/>
      <c r="BZ103" s="749"/>
      <c r="CA103" s="704"/>
      <c r="CB103" s="704"/>
      <c r="CC103" s="705"/>
      <c r="CD103" s="706"/>
      <c r="CE103" s="707"/>
      <c r="CF103" s="707"/>
      <c r="CG103" s="708"/>
      <c r="CH103" s="203"/>
    </row>
    <row r="104" spans="2:87" ht="13.15" customHeight="1">
      <c r="B104" s="192"/>
      <c r="C104" s="529"/>
      <c r="D104" s="357"/>
      <c r="E104" s="357"/>
      <c r="F104" s="357"/>
      <c r="G104" s="357"/>
      <c r="H104" s="357"/>
      <c r="I104" s="530"/>
      <c r="J104" s="537"/>
      <c r="K104" s="538"/>
      <c r="L104" s="538"/>
      <c r="M104" s="538"/>
      <c r="N104" s="538"/>
      <c r="O104" s="538"/>
      <c r="P104" s="538"/>
      <c r="Q104" s="538"/>
      <c r="R104" s="538"/>
      <c r="S104" s="538"/>
      <c r="T104" s="538"/>
      <c r="U104" s="538"/>
      <c r="V104" s="538"/>
      <c r="W104" s="538"/>
      <c r="X104" s="538"/>
      <c r="Y104" s="538"/>
      <c r="Z104" s="538"/>
      <c r="AA104" s="538"/>
      <c r="AB104" s="538"/>
      <c r="AC104" s="538"/>
      <c r="AD104" s="538"/>
      <c r="AE104" s="538"/>
      <c r="AF104" s="538"/>
      <c r="AG104" s="538"/>
      <c r="AH104" s="538"/>
      <c r="AI104" s="538"/>
      <c r="AJ104" s="538"/>
      <c r="AK104" s="538"/>
      <c r="AL104" s="538"/>
      <c r="AM104" s="538"/>
      <c r="AN104" s="538"/>
      <c r="AO104" s="538"/>
      <c r="AP104" s="538"/>
      <c r="AQ104" s="539"/>
      <c r="AR104" s="8"/>
      <c r="AS104" s="13"/>
      <c r="AT104" s="691"/>
      <c r="AU104" s="692"/>
      <c r="AV104" s="692"/>
      <c r="AW104" s="692"/>
      <c r="AX104" s="692"/>
      <c r="AY104" s="692"/>
      <c r="AZ104" s="692"/>
      <c r="BA104" s="692"/>
      <c r="BB104" s="692"/>
      <c r="BC104" s="692"/>
      <c r="BD104" s="692"/>
      <c r="BE104" s="692"/>
      <c r="BF104" s="692"/>
      <c r="BG104" s="692"/>
      <c r="BH104" s="692"/>
      <c r="BI104" s="693"/>
      <c r="BJ104" s="694"/>
      <c r="BK104" s="695"/>
      <c r="BL104" s="695"/>
      <c r="BM104" s="696"/>
      <c r="BN104" s="697"/>
      <c r="BO104" s="698"/>
      <c r="BP104" s="698"/>
      <c r="BQ104" s="699"/>
      <c r="BR104" s="697"/>
      <c r="BS104" s="698"/>
      <c r="BT104" s="698"/>
      <c r="BU104" s="699"/>
      <c r="BV104" s="750"/>
      <c r="BW104" s="751"/>
      <c r="BX104" s="751"/>
      <c r="BY104" s="752"/>
      <c r="BZ104" s="728"/>
      <c r="CA104" s="704"/>
      <c r="CB104" s="704"/>
      <c r="CC104" s="705"/>
      <c r="CD104" s="706"/>
      <c r="CE104" s="707"/>
      <c r="CF104" s="707"/>
      <c r="CG104" s="708"/>
      <c r="CH104" s="203"/>
    </row>
    <row r="105" spans="2:87" ht="13.15" customHeight="1" thickBot="1">
      <c r="B105" s="204"/>
      <c r="C105" s="531"/>
      <c r="D105" s="532"/>
      <c r="E105" s="532"/>
      <c r="F105" s="532"/>
      <c r="G105" s="532"/>
      <c r="H105" s="532"/>
      <c r="I105" s="533"/>
      <c r="J105" s="540"/>
      <c r="K105" s="541"/>
      <c r="L105" s="541"/>
      <c r="M105" s="541"/>
      <c r="N105" s="541"/>
      <c r="O105" s="541"/>
      <c r="P105" s="541"/>
      <c r="Q105" s="541"/>
      <c r="R105" s="541"/>
      <c r="S105" s="541"/>
      <c r="T105" s="541"/>
      <c r="U105" s="541"/>
      <c r="V105" s="541"/>
      <c r="W105" s="541"/>
      <c r="X105" s="541"/>
      <c r="Y105" s="541"/>
      <c r="Z105" s="541"/>
      <c r="AA105" s="541"/>
      <c r="AB105" s="541"/>
      <c r="AC105" s="541"/>
      <c r="AD105" s="541"/>
      <c r="AE105" s="541"/>
      <c r="AF105" s="541"/>
      <c r="AG105" s="541"/>
      <c r="AH105" s="541"/>
      <c r="AI105" s="541"/>
      <c r="AJ105" s="541"/>
      <c r="AK105" s="541"/>
      <c r="AL105" s="541"/>
      <c r="AM105" s="541"/>
      <c r="AN105" s="541"/>
      <c r="AO105" s="541"/>
      <c r="AP105" s="541"/>
      <c r="AQ105" s="542"/>
      <c r="AR105" s="64"/>
      <c r="AS105" s="65"/>
      <c r="AT105" s="737"/>
      <c r="AU105" s="738"/>
      <c r="AV105" s="738"/>
      <c r="AW105" s="738"/>
      <c r="AX105" s="738"/>
      <c r="AY105" s="738"/>
      <c r="AZ105" s="738"/>
      <c r="BA105" s="738"/>
      <c r="BB105" s="738"/>
      <c r="BC105" s="738"/>
      <c r="BD105" s="738"/>
      <c r="BE105" s="738"/>
      <c r="BF105" s="738"/>
      <c r="BG105" s="738"/>
      <c r="BH105" s="738"/>
      <c r="BI105" s="739"/>
      <c r="BJ105" s="740"/>
      <c r="BK105" s="741"/>
      <c r="BL105" s="741"/>
      <c r="BM105" s="742"/>
      <c r="BN105" s="743"/>
      <c r="BO105" s="744"/>
      <c r="BP105" s="744"/>
      <c r="BQ105" s="745"/>
      <c r="BR105" s="743"/>
      <c r="BS105" s="744"/>
      <c r="BT105" s="744"/>
      <c r="BU105" s="745"/>
      <c r="BV105" s="746"/>
      <c r="BW105" s="747"/>
      <c r="BX105" s="747"/>
      <c r="BY105" s="748"/>
      <c r="BZ105" s="729"/>
      <c r="CA105" s="730"/>
      <c r="CB105" s="730"/>
      <c r="CC105" s="731"/>
      <c r="CD105" s="732"/>
      <c r="CE105" s="733"/>
      <c r="CF105" s="733"/>
      <c r="CG105" s="734"/>
      <c r="CH105" s="205"/>
    </row>
    <row r="106" spans="2:87" ht="13.9" customHeight="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</row>
    <row r="107" spans="2:87" ht="13.9" customHeight="1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</row>
    <row r="108" spans="2:87" ht="13.9" customHeight="1"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</row>
    <row r="109" spans="2:87" ht="15.75">
      <c r="AS109" s="8"/>
      <c r="AT109" s="8"/>
      <c r="AU109" s="8"/>
      <c r="AV109" s="8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</row>
    <row r="110" spans="2:87" ht="15.75">
      <c r="AS110" s="8"/>
      <c r="AT110" s="8"/>
      <c r="AU110" s="8"/>
      <c r="AV110" s="8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</row>
    <row r="111" spans="2:87" ht="15.75">
      <c r="AS111" s="8"/>
      <c r="AT111" s="8"/>
      <c r="AU111" s="8"/>
      <c r="AV111" s="8"/>
    </row>
    <row r="112" spans="2:87" ht="15.75">
      <c r="AS112" s="8"/>
      <c r="AT112" s="8"/>
      <c r="AU112" s="8"/>
      <c r="AV112" s="8"/>
    </row>
    <row r="113" spans="37:48" ht="15.75">
      <c r="AS113" s="8"/>
      <c r="AT113" s="8"/>
      <c r="AU113" s="8"/>
      <c r="AV113" s="8"/>
    </row>
    <row r="114" spans="37:48" ht="15.75">
      <c r="AS114" s="8"/>
      <c r="AT114" s="8"/>
      <c r="AU114" s="8"/>
      <c r="AV114" s="8"/>
    </row>
    <row r="115" spans="37:48" ht="15.75">
      <c r="AS115" s="8"/>
      <c r="AT115" s="8"/>
      <c r="AU115" s="8"/>
      <c r="AV115" s="8"/>
    </row>
    <row r="116" spans="37:48" ht="15.75">
      <c r="AS116" s="8"/>
      <c r="AT116" s="8"/>
      <c r="AU116" s="8"/>
      <c r="AV116" s="8"/>
    </row>
    <row r="117" spans="37:48" ht="15.75">
      <c r="AS117" s="8"/>
      <c r="AT117" s="8"/>
      <c r="AU117" s="8"/>
      <c r="AV117" s="8"/>
    </row>
    <row r="118" spans="37:48" ht="15.75">
      <c r="AS118" s="8"/>
      <c r="AT118" s="8"/>
      <c r="AU118" s="8"/>
      <c r="AV118" s="8"/>
    </row>
    <row r="119" spans="37:48" ht="15.75">
      <c r="AS119" s="8"/>
      <c r="AT119" s="8"/>
      <c r="AU119" s="8"/>
      <c r="AV119" s="8"/>
    </row>
    <row r="120" spans="37:48" ht="15.75">
      <c r="AS120" s="8"/>
      <c r="AT120" s="8"/>
      <c r="AU120" s="8"/>
      <c r="AV120" s="8"/>
    </row>
    <row r="121" spans="37:48" ht="15.75">
      <c r="AS121" s="8"/>
      <c r="AT121" s="8"/>
      <c r="AU121" s="8"/>
      <c r="AV121" s="8"/>
    </row>
    <row r="122" spans="37:48" ht="15.75">
      <c r="AS122" s="8"/>
      <c r="AT122" s="8"/>
      <c r="AU122" s="8"/>
      <c r="AV122" s="8"/>
    </row>
    <row r="123" spans="37:48" ht="20.25">
      <c r="AK123" s="10"/>
      <c r="AL123" s="10"/>
      <c r="AS123" s="8"/>
      <c r="AT123" s="8"/>
      <c r="AU123" s="8"/>
      <c r="AV123" s="8"/>
    </row>
    <row r="124" spans="37:48" ht="15.75">
      <c r="AK124" s="8"/>
      <c r="AL124" s="8"/>
      <c r="AS124" s="8"/>
      <c r="AT124" s="8"/>
      <c r="AU124" s="8"/>
      <c r="AV124" s="8"/>
    </row>
    <row r="125" spans="37:48" ht="15.75">
      <c r="AS125" s="8"/>
      <c r="AT125" s="8"/>
      <c r="AU125" s="8"/>
      <c r="AV125" s="8"/>
    </row>
    <row r="126" spans="37:48" ht="15.75">
      <c r="AS126" s="8"/>
      <c r="AT126" s="8"/>
      <c r="AU126" s="8"/>
      <c r="AV126" s="8"/>
    </row>
    <row r="127" spans="37:48" ht="15.75">
      <c r="AS127" s="8"/>
      <c r="AT127" s="8"/>
      <c r="AU127" s="8"/>
      <c r="AV127" s="8"/>
    </row>
    <row r="128" spans="37:48" ht="15.75">
      <c r="AS128" s="8"/>
      <c r="AT128" s="8"/>
      <c r="AU128" s="8"/>
      <c r="AV128" s="8"/>
    </row>
    <row r="129" spans="3:48" ht="15.75">
      <c r="AS129" s="8"/>
      <c r="AT129" s="8"/>
      <c r="AU129" s="8"/>
      <c r="AV129" s="8"/>
    </row>
    <row r="130" spans="3:48" ht="15.75">
      <c r="AS130" s="8"/>
      <c r="AT130" s="8"/>
      <c r="AU130" s="8"/>
      <c r="AV130" s="8"/>
    </row>
    <row r="131" spans="3:48" ht="15.75">
      <c r="AR131" s="8"/>
      <c r="AS131" s="8"/>
      <c r="AT131" s="8"/>
      <c r="AU131" s="8"/>
      <c r="AV131" s="8"/>
    </row>
    <row r="132" spans="3:48" ht="15.75">
      <c r="AR132" s="8"/>
      <c r="AS132" s="8"/>
      <c r="AT132" s="8"/>
      <c r="AU132" s="8"/>
      <c r="AV132" s="8"/>
    </row>
    <row r="133" spans="3:48" ht="15.7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</row>
    <row r="134" spans="3:48" ht="15.75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</row>
    <row r="135" spans="3:48" ht="15.7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</row>
    <row r="136" spans="3:48" ht="15.75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</row>
    <row r="137" spans="3:48" ht="15.75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</row>
    <row r="138" spans="3:48" ht="15.75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</row>
    <row r="139" spans="3:48" ht="15.75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</row>
    <row r="140" spans="3:48" ht="15.75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</row>
    <row r="141" spans="3:48" ht="15.75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</row>
    <row r="142" spans="3:48" ht="15.75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</row>
    <row r="143" spans="3:48" ht="15.75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</row>
    <row r="144" spans="3:48" ht="15.75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</row>
    <row r="145" spans="3:48" ht="15.75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</row>
    <row r="146" spans="3:48" ht="15.75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</row>
    <row r="147" spans="3:48" ht="15.75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</row>
    <row r="148" spans="3:48" ht="15.75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</row>
    <row r="149" spans="3:48" ht="15.75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</row>
    <row r="150" spans="3:48" ht="15.75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 spans="3:48" ht="15.75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</row>
    <row r="152" spans="3:48" ht="15.75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</row>
    <row r="153" spans="3:48" ht="15.7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</row>
    <row r="154" spans="3:48" ht="15.75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</row>
    <row r="155" spans="3:48" ht="15.75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</row>
    <row r="156" spans="3:48" ht="15.75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</row>
    <row r="157" spans="3:48" ht="15.75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</row>
    <row r="158" spans="3:48" ht="15.75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</row>
    <row r="159" spans="3:48" ht="15.75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</row>
    <row r="160" spans="3:48" ht="15.75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</row>
    <row r="161" spans="3:48" ht="15.75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</row>
    <row r="162" spans="3:48" ht="15.75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</row>
    <row r="163" spans="3:48" ht="15.75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</row>
    <row r="164" spans="3:48" ht="15.7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</row>
    <row r="165" spans="3:48" ht="15.7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</row>
    <row r="166" spans="3:48" ht="15.7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</row>
    <row r="167" spans="3:48" ht="15.75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</row>
    <row r="168" spans="3:48" ht="15.7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</row>
    <row r="169" spans="3:48" ht="15.75">
      <c r="AL169" s="8"/>
      <c r="AM169" s="8"/>
      <c r="AN169" s="8"/>
      <c r="AO169" s="8"/>
      <c r="AP169" s="8"/>
      <c r="AQ169" s="8"/>
    </row>
    <row r="170" spans="3:48" ht="15.75">
      <c r="AL170" s="8"/>
      <c r="AM170" s="8"/>
      <c r="AN170" s="8"/>
      <c r="AO170" s="8"/>
      <c r="AP170" s="8"/>
      <c r="AQ170" s="8"/>
    </row>
  </sheetData>
  <mergeCells count="257">
    <mergeCell ref="BA69:BC72"/>
    <mergeCell ref="BA73:BC76"/>
    <mergeCell ref="AW73:AZ76"/>
    <mergeCell ref="E43:Q46"/>
    <mergeCell ref="R43:AF46"/>
    <mergeCell ref="AG43:AI46"/>
    <mergeCell ref="AJ43:AL46"/>
    <mergeCell ref="AM43:AO46"/>
    <mergeCell ref="AP43:AQ46"/>
    <mergeCell ref="AJ55:AL58"/>
    <mergeCell ref="AM55:AO58"/>
    <mergeCell ref="AP55:AQ58"/>
    <mergeCell ref="BZ105:CC105"/>
    <mergeCell ref="CD105:CG105"/>
    <mergeCell ref="W10:Z11"/>
    <mergeCell ref="AA10:AJ11"/>
    <mergeCell ref="AT105:BI105"/>
    <mergeCell ref="BJ105:BM105"/>
    <mergeCell ref="BN105:BQ105"/>
    <mergeCell ref="BR105:BU105"/>
    <mergeCell ref="BV105:BY105"/>
    <mergeCell ref="BZ103:CC103"/>
    <mergeCell ref="CD103:CG103"/>
    <mergeCell ref="AT104:BI104"/>
    <mergeCell ref="BJ104:BM104"/>
    <mergeCell ref="BN104:BQ104"/>
    <mergeCell ref="BR104:BU104"/>
    <mergeCell ref="BV104:BY104"/>
    <mergeCell ref="BZ104:CC104"/>
    <mergeCell ref="CD104:CG104"/>
    <mergeCell ref="AG55:AI58"/>
    <mergeCell ref="BD69:BF72"/>
    <mergeCell ref="BD73:BF76"/>
    <mergeCell ref="BD77:BF80"/>
    <mergeCell ref="AS69:AV80"/>
    <mergeCell ref="AW69:AZ72"/>
    <mergeCell ref="AT103:BI103"/>
    <mergeCell ref="BJ103:BM103"/>
    <mergeCell ref="BN103:BQ103"/>
    <mergeCell ref="BR103:BU103"/>
    <mergeCell ref="BV103:BY103"/>
    <mergeCell ref="BZ101:CC101"/>
    <mergeCell ref="CD101:CG101"/>
    <mergeCell ref="AT102:BI102"/>
    <mergeCell ref="BJ102:BM102"/>
    <mergeCell ref="BN102:BQ102"/>
    <mergeCell ref="BR102:BU102"/>
    <mergeCell ref="BV102:BY102"/>
    <mergeCell ref="BZ102:CC102"/>
    <mergeCell ref="CD102:CG102"/>
    <mergeCell ref="AT101:BI101"/>
    <mergeCell ref="BJ101:BM101"/>
    <mergeCell ref="BN101:BQ101"/>
    <mergeCell ref="BR101:BU101"/>
    <mergeCell ref="BV101:BY101"/>
    <mergeCell ref="BZ99:CC99"/>
    <mergeCell ref="CD99:CG99"/>
    <mergeCell ref="AT100:BI100"/>
    <mergeCell ref="BJ100:BM100"/>
    <mergeCell ref="BN100:BQ100"/>
    <mergeCell ref="BR100:BU100"/>
    <mergeCell ref="BV100:BY100"/>
    <mergeCell ref="BZ100:CC100"/>
    <mergeCell ref="CD100:CG100"/>
    <mergeCell ref="AT99:BI99"/>
    <mergeCell ref="BJ99:BM99"/>
    <mergeCell ref="BN99:BQ99"/>
    <mergeCell ref="BR99:BU99"/>
    <mergeCell ref="BV99:BY99"/>
    <mergeCell ref="AS94:AS95"/>
    <mergeCell ref="BJ94:BM95"/>
    <mergeCell ref="BU85:BV86"/>
    <mergeCell ref="BW85:CG86"/>
    <mergeCell ref="BZ97:CC97"/>
    <mergeCell ref="CD97:CG97"/>
    <mergeCell ref="AT98:BI98"/>
    <mergeCell ref="BJ98:BM98"/>
    <mergeCell ref="BN98:BQ98"/>
    <mergeCell ref="BR98:BU98"/>
    <mergeCell ref="BV98:BY98"/>
    <mergeCell ref="BZ98:CC98"/>
    <mergeCell ref="CD98:CG98"/>
    <mergeCell ref="AT97:BI97"/>
    <mergeCell ref="BJ97:BM97"/>
    <mergeCell ref="BN97:BQ97"/>
    <mergeCell ref="BR97:BU97"/>
    <mergeCell ref="BV97:BY97"/>
    <mergeCell ref="BH89:BI90"/>
    <mergeCell ref="AW87:BG90"/>
    <mergeCell ref="BW87:CG90"/>
    <mergeCell ref="BN94:BQ95"/>
    <mergeCell ref="BR94:BU95"/>
    <mergeCell ref="BV94:BY95"/>
    <mergeCell ref="AT94:BI95"/>
    <mergeCell ref="CD94:CG95"/>
    <mergeCell ref="AT96:BI96"/>
    <mergeCell ref="BJ96:BM96"/>
    <mergeCell ref="BN96:BQ96"/>
    <mergeCell ref="BR96:BU96"/>
    <mergeCell ref="BV96:BY96"/>
    <mergeCell ref="BZ96:CC96"/>
    <mergeCell ref="CD96:CG96"/>
    <mergeCell ref="BZ94:CC95"/>
    <mergeCell ref="BV15:BX18"/>
    <mergeCell ref="BY15:CA16"/>
    <mergeCell ref="BY17:CA18"/>
    <mergeCell ref="CB15:CD16"/>
    <mergeCell ref="CB17:CD18"/>
    <mergeCell ref="CE15:CG16"/>
    <mergeCell ref="CE17:CG18"/>
    <mergeCell ref="AS85:AT86"/>
    <mergeCell ref="BH79:BH80"/>
    <mergeCell ref="BI79:BW80"/>
    <mergeCell ref="BX79:BZ80"/>
    <mergeCell ref="CA79:CC80"/>
    <mergeCell ref="CD79:CG80"/>
    <mergeCell ref="BV20:CD20"/>
    <mergeCell ref="CE20:CG20"/>
    <mergeCell ref="AS44:CG45"/>
    <mergeCell ref="BV21:CG27"/>
    <mergeCell ref="AW85:BG86"/>
    <mergeCell ref="BH85:BI86"/>
    <mergeCell ref="BJ85:BT86"/>
    <mergeCell ref="BU84:CG84"/>
    <mergeCell ref="BH69:CG72"/>
    <mergeCell ref="AW77:AZ80"/>
    <mergeCell ref="BI75:BW76"/>
    <mergeCell ref="AS92:CG93"/>
    <mergeCell ref="AS87:AT88"/>
    <mergeCell ref="BU87:BV88"/>
    <mergeCell ref="BU89:BV90"/>
    <mergeCell ref="BH87:BI88"/>
    <mergeCell ref="C43:D46"/>
    <mergeCell ref="C39:D42"/>
    <mergeCell ref="AJ39:AL42"/>
    <mergeCell ref="E47:Q50"/>
    <mergeCell ref="R47:AF50"/>
    <mergeCell ref="AG47:AI50"/>
    <mergeCell ref="AJ47:AL50"/>
    <mergeCell ref="BV46:CA46"/>
    <mergeCell ref="CB46:CG46"/>
    <mergeCell ref="BV47:CA49"/>
    <mergeCell ref="CB47:CG49"/>
    <mergeCell ref="BV50:CG50"/>
    <mergeCell ref="BI77:BW78"/>
    <mergeCell ref="BH77:BH78"/>
    <mergeCell ref="CD75:CG76"/>
    <mergeCell ref="CA75:CC76"/>
    <mergeCell ref="BX75:BZ76"/>
    <mergeCell ref="BI73:BW74"/>
    <mergeCell ref="BH73:BH74"/>
    <mergeCell ref="C103:I105"/>
    <mergeCell ref="J103:AQ105"/>
    <mergeCell ref="C51:D54"/>
    <mergeCell ref="AB89:AK90"/>
    <mergeCell ref="C47:D50"/>
    <mergeCell ref="AB91:AQ93"/>
    <mergeCell ref="AB94:AQ96"/>
    <mergeCell ref="AB97:AQ99"/>
    <mergeCell ref="AB100:AQ102"/>
    <mergeCell ref="X91:AA93"/>
    <mergeCell ref="X94:AA96"/>
    <mergeCell ref="X97:AA99"/>
    <mergeCell ref="X100:AA102"/>
    <mergeCell ref="AM51:AO54"/>
    <mergeCell ref="AP51:AQ54"/>
    <mergeCell ref="E55:Q58"/>
    <mergeCell ref="R55:AF58"/>
    <mergeCell ref="E51:Q54"/>
    <mergeCell ref="R51:AF54"/>
    <mergeCell ref="AG51:AI54"/>
    <mergeCell ref="AJ51:AL54"/>
    <mergeCell ref="AM47:AO50"/>
    <mergeCell ref="AP47:AQ50"/>
    <mergeCell ref="C15:Z28"/>
    <mergeCell ref="C29:Z30"/>
    <mergeCell ref="C31:Z32"/>
    <mergeCell ref="AA29:AG29"/>
    <mergeCell ref="AH29:AL29"/>
    <mergeCell ref="AM29:AQ29"/>
    <mergeCell ref="AH31:AL31"/>
    <mergeCell ref="AH32:AL32"/>
    <mergeCell ref="AM32:AQ32"/>
    <mergeCell ref="AD30:AG30"/>
    <mergeCell ref="AH30:AL30"/>
    <mergeCell ref="AM30:AQ31"/>
    <mergeCell ref="AA30:AC30"/>
    <mergeCell ref="AA31:AC31"/>
    <mergeCell ref="AA32:AC32"/>
    <mergeCell ref="AD31:AG31"/>
    <mergeCell ref="AD32:AG32"/>
    <mergeCell ref="BJ87:BT90"/>
    <mergeCell ref="AL84:AQ85"/>
    <mergeCell ref="AL89:AQ90"/>
    <mergeCell ref="C60:AQ61"/>
    <mergeCell ref="AL68:AQ71"/>
    <mergeCell ref="AL72:AQ73"/>
    <mergeCell ref="AL76:AQ79"/>
    <mergeCell ref="AL80:AQ81"/>
    <mergeCell ref="C55:D58"/>
    <mergeCell ref="AS82:CG83"/>
    <mergeCell ref="BX77:BZ78"/>
    <mergeCell ref="CA77:CC78"/>
    <mergeCell ref="CD77:CG78"/>
    <mergeCell ref="BX73:BZ74"/>
    <mergeCell ref="BH75:BH76"/>
    <mergeCell ref="CA73:CC74"/>
    <mergeCell ref="CD73:CG74"/>
    <mergeCell ref="AS89:AT90"/>
    <mergeCell ref="AU85:AV86"/>
    <mergeCell ref="AU87:AV88"/>
    <mergeCell ref="AU89:AV90"/>
    <mergeCell ref="AU84:BG84"/>
    <mergeCell ref="BH84:BT84"/>
    <mergeCell ref="BA77:BC80"/>
    <mergeCell ref="BS4:BT5"/>
    <mergeCell ref="BU4:BV5"/>
    <mergeCell ref="BS7:BT8"/>
    <mergeCell ref="BU7:BV8"/>
    <mergeCell ref="BS10:BT11"/>
    <mergeCell ref="BU10:BV11"/>
    <mergeCell ref="AS13:CG14"/>
    <mergeCell ref="BK4:BN6"/>
    <mergeCell ref="BK7:BN11"/>
    <mergeCell ref="AQ7:AT11"/>
    <mergeCell ref="AQ4:AT6"/>
    <mergeCell ref="AV4:AY6"/>
    <mergeCell ref="AV7:AY11"/>
    <mergeCell ref="BA4:BD6"/>
    <mergeCell ref="BA7:BD11"/>
    <mergeCell ref="BF4:BI6"/>
    <mergeCell ref="BF7:BI11"/>
    <mergeCell ref="AA13:AQ14"/>
    <mergeCell ref="P4:AO8"/>
    <mergeCell ref="AN9:AO9"/>
    <mergeCell ref="C13:Z14"/>
    <mergeCell ref="BV51:BW52"/>
    <mergeCell ref="BV53:BW54"/>
    <mergeCell ref="BX51:CA52"/>
    <mergeCell ref="BX53:CA54"/>
    <mergeCell ref="CB51:CC52"/>
    <mergeCell ref="CB53:CC54"/>
    <mergeCell ref="CD51:CG52"/>
    <mergeCell ref="CD53:CG54"/>
    <mergeCell ref="C34:AQ35"/>
    <mergeCell ref="C36:D38"/>
    <mergeCell ref="E36:Q38"/>
    <mergeCell ref="AG36:AI38"/>
    <mergeCell ref="AJ36:AL38"/>
    <mergeCell ref="AM36:AO38"/>
    <mergeCell ref="AP36:AQ38"/>
    <mergeCell ref="R36:AF38"/>
    <mergeCell ref="E39:Q42"/>
    <mergeCell ref="R39:AF42"/>
    <mergeCell ref="AG39:AI42"/>
    <mergeCell ref="AM39:AO42"/>
    <mergeCell ref="AP39:AQ42"/>
  </mergeCells>
  <phoneticPr fontId="59" type="noConversion"/>
  <conditionalFormatting sqref="BS7:BV8">
    <cfRule type="iconSet" priority="10">
      <iconSet showValue="0">
        <cfvo type="percent" val="0"/>
        <cfvo type="num" val="0.85"/>
        <cfvo type="num" val="0.94" gte="0"/>
      </iconSet>
    </cfRule>
  </conditionalFormatting>
  <dataValidations disablePrompts="1" count="1">
    <dataValidation type="list" allowBlank="1" showInputMessage="1" showErrorMessage="1" sqref="CD75:CG80" xr:uid="{00000000-0002-0000-0000-000000000000}">
      <formula1>"Open, Closed"</formula1>
    </dataValidation>
  </dataValidations>
  <printOptions horizontalCentered="1" verticalCentered="1"/>
  <pageMargins left="0.45" right="0.45" top="0.75" bottom="0.75" header="0.3" footer="0.3"/>
  <pageSetup paperSize="8" scale="48" orientation="landscape" r:id="rId1"/>
  <headerFooter>
    <oddHeader>&amp;L&amp;"Franklin Gothic Book"&amp;10&amp;K000000 Sensitive&amp;1#_x000D_</oddHeader>
  </headerFooter>
  <rowBreaks count="1" manualBreakCount="1">
    <brk id="105" min="1" max="85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F7C4112D-BA9D-407B-9A81-EF7D3E27C818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</x14:iconSet>
          </x14:cfRule>
          <xm:sqref>CD103:CG105 CD96:CG101</xm:sqref>
        </x14:conditionalFormatting>
        <x14:conditionalFormatting xmlns:xm="http://schemas.microsoft.com/office/excel/2006/main">
          <x14:cfRule type="iconSet" priority="12" id="{03B9DCA9-A424-40D7-B7A0-6B2B7DDE9D34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BS4</xm:sqref>
        </x14:conditionalFormatting>
        <x14:conditionalFormatting xmlns:xm="http://schemas.microsoft.com/office/excel/2006/main">
          <x14:cfRule type="iconSet" priority="11" id="{4D4DCE36-B075-4A31-B24E-72F796EC7940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BU4</xm:sqref>
        </x14:conditionalFormatting>
        <x14:conditionalFormatting xmlns:xm="http://schemas.microsoft.com/office/excel/2006/main">
          <x14:cfRule type="iconSet" priority="8" id="{D9DE14C9-4813-4DC7-849B-D8D9E28DE7DD}">
            <x14:iconSet showValue="0"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0.19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BS10:BV11</xm:sqref>
        </x14:conditionalFormatting>
        <x14:conditionalFormatting xmlns:xm="http://schemas.microsoft.com/office/excel/2006/main">
          <x14:cfRule type="iconSet" priority="3" id="{CEDA2F59-0553-44DF-AF16-07E1B5011DD6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</x14:iconSet>
          </x14:cfRule>
          <xm:sqref>CD102:CG102</xm:sqref>
        </x14:conditionalFormatting>
        <x14:conditionalFormatting xmlns:xm="http://schemas.microsoft.com/office/excel/2006/main">
          <x14:cfRule type="iconSet" priority="2" id="{211BC17A-BCD6-45A0-AC7C-81026AE729BD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</x14:iconSet>
          </x14:cfRule>
          <xm:sqref>AP39:AQ42 AP47:AQ58</xm:sqref>
        </x14:conditionalFormatting>
        <x14:conditionalFormatting xmlns:xm="http://schemas.microsoft.com/office/excel/2006/main">
          <x14:cfRule type="iconSet" priority="1" id="{683008C8-FF2F-4A0D-8E0C-2CC81A1FEE9E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</x14:iconSet>
          </x14:cfRule>
          <xm:sqref>AP43:AQ46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showGridLines="0" topLeftCell="A7" zoomScale="70" zoomScaleNormal="70" workbookViewId="0">
      <selection activeCell="B2" sqref="B2:D2"/>
    </sheetView>
  </sheetViews>
  <sheetFormatPr defaultRowHeight="15"/>
  <cols>
    <col min="1" max="1" width="2.42578125" customWidth="1"/>
    <col min="2" max="2" width="14.85546875" customWidth="1"/>
    <col min="3" max="3" width="13.7109375" customWidth="1"/>
    <col min="4" max="4" width="21.85546875" customWidth="1"/>
    <col min="5" max="5" width="17.28515625" customWidth="1"/>
    <col min="6" max="7" width="22.7109375" customWidth="1"/>
    <col min="8" max="8" width="18.28515625" customWidth="1"/>
    <col min="9" max="9" width="17.7109375" customWidth="1"/>
  </cols>
  <sheetData>
    <row r="1" spans="1:10" ht="23.25">
      <c r="B1" s="772" t="s">
        <v>107</v>
      </c>
      <c r="C1" s="772"/>
      <c r="D1" s="772"/>
      <c r="E1" s="772"/>
      <c r="F1" s="772"/>
    </row>
    <row r="2" spans="1:10" ht="20.25">
      <c r="A2" s="38"/>
      <c r="B2" s="771">
        <v>44693</v>
      </c>
      <c r="C2" s="771"/>
      <c r="D2" s="771"/>
    </row>
    <row r="3" spans="1:10" ht="18" customHeight="1">
      <c r="B3" s="774"/>
      <c r="C3" s="774"/>
      <c r="D3" s="774"/>
    </row>
    <row r="4" spans="1:10" ht="20.25">
      <c r="B4" s="37" t="s">
        <v>106</v>
      </c>
      <c r="C4" s="773">
        <f>B2</f>
        <v>44693</v>
      </c>
      <c r="D4" s="773"/>
      <c r="E4" s="773"/>
    </row>
    <row r="5" spans="1:10" ht="8.65" customHeight="1" thickBot="1"/>
    <row r="6" spans="1:10" ht="15.75">
      <c r="B6" s="768" t="s">
        <v>15</v>
      </c>
      <c r="C6" s="770"/>
      <c r="D6" s="770"/>
      <c r="E6" s="770"/>
      <c r="F6" s="769"/>
      <c r="G6" s="30" t="s">
        <v>91</v>
      </c>
      <c r="H6" s="768" t="s">
        <v>14</v>
      </c>
      <c r="I6" s="769"/>
      <c r="J6" s="225" t="s">
        <v>4</v>
      </c>
    </row>
    <row r="7" spans="1:10" ht="15.75">
      <c r="B7" s="29" t="s">
        <v>0</v>
      </c>
      <c r="C7" s="31" t="s">
        <v>113</v>
      </c>
      <c r="D7" s="31" t="s">
        <v>9</v>
      </c>
      <c r="E7" s="31" t="s">
        <v>10</v>
      </c>
      <c r="F7" s="32" t="s">
        <v>11</v>
      </c>
      <c r="G7" s="31" t="s">
        <v>182</v>
      </c>
      <c r="H7" s="29" t="s">
        <v>12</v>
      </c>
      <c r="I7" s="32" t="s">
        <v>13</v>
      </c>
      <c r="J7" s="225"/>
    </row>
    <row r="8" spans="1:10" ht="65.25" customHeight="1" thickBot="1">
      <c r="B8" s="39" t="s">
        <v>136</v>
      </c>
      <c r="C8" s="40" t="s">
        <v>175</v>
      </c>
      <c r="D8" s="40">
        <v>1100101</v>
      </c>
      <c r="E8" s="40" t="s">
        <v>149</v>
      </c>
      <c r="F8" s="41" t="s">
        <v>112</v>
      </c>
      <c r="G8" s="42">
        <v>44712</v>
      </c>
      <c r="H8" s="14">
        <f>VLOOKUP(Overall!B2,'OverAll S-Curve'!C5:G159,4,)</f>
        <v>0.9863207998463942</v>
      </c>
      <c r="I8" s="15">
        <f>VLOOKUP(C4,Table25[],5,0)</f>
        <v>0.8742252040482188</v>
      </c>
      <c r="J8" s="226">
        <f>I8-H8</f>
        <v>-0.11209559579817541</v>
      </c>
    </row>
    <row r="9" spans="1:10">
      <c r="H9" s="1">
        <f>1-H8</f>
        <v>1.3679200153605797E-2</v>
      </c>
      <c r="I9" s="1">
        <f>1-I8</f>
        <v>0.1257747959517812</v>
      </c>
    </row>
    <row r="10" spans="1:10">
      <c r="E10" s="28"/>
    </row>
    <row r="21" spans="9:9">
      <c r="I21">
        <f>1-0.3903</f>
        <v>0.60970000000000002</v>
      </c>
    </row>
  </sheetData>
  <mergeCells count="6">
    <mergeCell ref="H6:I6"/>
    <mergeCell ref="B6:F6"/>
    <mergeCell ref="B2:D2"/>
    <mergeCell ref="B1:F1"/>
    <mergeCell ref="C4:E4"/>
    <mergeCell ref="B3:D3"/>
  </mergeCells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192"/>
  <sheetViews>
    <sheetView showGridLines="0" topLeftCell="A14" zoomScaleNormal="100" workbookViewId="0">
      <selection activeCell="C11" sqref="C11"/>
    </sheetView>
  </sheetViews>
  <sheetFormatPr defaultColWidth="9.140625" defaultRowHeight="15"/>
  <cols>
    <col min="1" max="1" width="5.28515625" customWidth="1"/>
    <col min="2" max="2" width="19.140625" bestFit="1" customWidth="1"/>
    <col min="3" max="3" width="30.85546875" bestFit="1" customWidth="1"/>
    <col min="4" max="6" width="18.5703125" customWidth="1"/>
    <col min="7" max="7" width="20.7109375" bestFit="1" customWidth="1"/>
    <col min="8" max="8" width="38" customWidth="1"/>
    <col min="9" max="9" width="34.7109375" customWidth="1"/>
    <col min="10" max="10" width="10.7109375" customWidth="1"/>
    <col min="11" max="11" width="9.42578125" customWidth="1"/>
    <col min="12" max="12" width="10.85546875" customWidth="1"/>
    <col min="13" max="14" width="13.140625" style="108" bestFit="1" customWidth="1"/>
    <col min="15" max="15" width="13.7109375" style="108" customWidth="1"/>
    <col min="16" max="17" width="14.7109375" style="108" customWidth="1"/>
    <col min="18" max="18" width="16.5703125" style="108" customWidth="1"/>
    <col min="19" max="20" width="8" bestFit="1" customWidth="1"/>
    <col min="21" max="21" width="2.85546875" customWidth="1"/>
    <col min="22" max="22" width="12.28515625" bestFit="1" customWidth="1"/>
    <col min="24" max="24" width="10.7109375" bestFit="1" customWidth="1"/>
  </cols>
  <sheetData>
    <row r="1" spans="2:16384" ht="23.25">
      <c r="B1" s="772" t="s">
        <v>21</v>
      </c>
      <c r="C1" s="772"/>
      <c r="D1" s="772"/>
      <c r="E1" s="103"/>
      <c r="F1" s="103"/>
      <c r="G1" s="103"/>
      <c r="H1" s="80"/>
      <c r="I1" s="80"/>
      <c r="J1" s="80"/>
      <c r="K1" s="80"/>
      <c r="L1" s="80"/>
      <c r="M1" s="80"/>
      <c r="N1" s="80"/>
      <c r="O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  <c r="HI1" s="80"/>
      <c r="HJ1" s="80"/>
      <c r="HK1" s="80"/>
      <c r="HL1" s="80"/>
      <c r="HM1" s="80"/>
      <c r="HN1" s="80"/>
      <c r="HO1" s="80"/>
      <c r="HP1" s="80"/>
      <c r="HQ1" s="80"/>
      <c r="HR1" s="80"/>
      <c r="HS1" s="80"/>
      <c r="HT1" s="80"/>
      <c r="HU1" s="80"/>
      <c r="HV1" s="80"/>
      <c r="HW1" s="80"/>
      <c r="HX1" s="80"/>
      <c r="HY1" s="80"/>
      <c r="HZ1" s="80"/>
      <c r="IA1" s="80"/>
      <c r="IB1" s="80"/>
      <c r="IC1" s="80"/>
      <c r="ID1" s="80"/>
      <c r="IE1" s="80"/>
      <c r="IF1" s="80"/>
      <c r="IG1" s="80"/>
      <c r="IH1" s="80"/>
      <c r="II1" s="80"/>
      <c r="IJ1" s="80"/>
      <c r="IK1" s="80"/>
      <c r="IL1" s="80"/>
      <c r="IM1" s="80"/>
      <c r="IN1" s="80"/>
      <c r="IO1" s="80"/>
      <c r="IP1" s="80"/>
      <c r="IQ1" s="80"/>
      <c r="IR1" s="80"/>
      <c r="IS1" s="80"/>
      <c r="IT1" s="80"/>
      <c r="IU1" s="80"/>
      <c r="IV1" s="80"/>
      <c r="IW1" s="80"/>
      <c r="IX1" s="80"/>
      <c r="IY1" s="80"/>
      <c r="IZ1" s="80"/>
      <c r="JA1" s="80"/>
      <c r="JB1" s="80"/>
      <c r="JC1" s="80"/>
      <c r="JD1" s="80"/>
      <c r="JE1" s="80"/>
      <c r="JF1" s="80"/>
      <c r="JG1" s="80"/>
      <c r="JH1" s="80"/>
      <c r="JI1" s="80"/>
      <c r="JJ1" s="80"/>
      <c r="JK1" s="80"/>
      <c r="JL1" s="80"/>
      <c r="JM1" s="80"/>
      <c r="JN1" s="80"/>
      <c r="JO1" s="80"/>
      <c r="JP1" s="80"/>
      <c r="JQ1" s="80"/>
      <c r="JR1" s="80"/>
      <c r="JS1" s="80"/>
      <c r="JT1" s="80"/>
      <c r="JU1" s="80"/>
      <c r="JV1" s="80"/>
      <c r="JW1" s="80"/>
      <c r="JX1" s="80"/>
      <c r="JY1" s="80"/>
      <c r="JZ1" s="80"/>
      <c r="KA1" s="80"/>
      <c r="KB1" s="80"/>
      <c r="KC1" s="80"/>
      <c r="KD1" s="80"/>
      <c r="KE1" s="80"/>
      <c r="KF1" s="80"/>
      <c r="KG1" s="80"/>
      <c r="KH1" s="80"/>
      <c r="KI1" s="80"/>
      <c r="KJ1" s="80"/>
      <c r="KK1" s="80"/>
      <c r="KL1" s="80"/>
      <c r="KM1" s="80"/>
      <c r="KN1" s="80"/>
      <c r="KO1" s="80"/>
      <c r="KP1" s="80"/>
      <c r="KQ1" s="80"/>
      <c r="KR1" s="80"/>
      <c r="KS1" s="80"/>
      <c r="KT1" s="80"/>
      <c r="KU1" s="80"/>
      <c r="KV1" s="80"/>
      <c r="KW1" s="80"/>
      <c r="KX1" s="80"/>
      <c r="KY1" s="80"/>
      <c r="KZ1" s="80"/>
      <c r="LA1" s="80"/>
      <c r="LB1" s="80"/>
      <c r="LC1" s="80"/>
      <c r="LD1" s="80"/>
      <c r="LE1" s="80"/>
      <c r="LF1" s="80"/>
      <c r="LG1" s="80"/>
      <c r="LH1" s="80"/>
      <c r="LI1" s="80"/>
      <c r="LJ1" s="80"/>
      <c r="LK1" s="80"/>
      <c r="LL1" s="80"/>
      <c r="LM1" s="80"/>
      <c r="LN1" s="80"/>
      <c r="LO1" s="80"/>
      <c r="LP1" s="80"/>
      <c r="LQ1" s="80"/>
      <c r="LR1" s="80"/>
      <c r="LS1" s="80"/>
      <c r="LT1" s="80"/>
      <c r="LU1" s="80"/>
      <c r="LV1" s="80"/>
      <c r="LW1" s="80"/>
      <c r="LX1" s="80"/>
      <c r="LY1" s="80"/>
      <c r="LZ1" s="80"/>
      <c r="MA1" s="80"/>
      <c r="MB1" s="80"/>
      <c r="MC1" s="80"/>
      <c r="MD1" s="80"/>
      <c r="ME1" s="80"/>
      <c r="MF1" s="80"/>
      <c r="MG1" s="80"/>
      <c r="MH1" s="80"/>
      <c r="MI1" s="80"/>
      <c r="MJ1" s="80"/>
      <c r="MK1" s="80"/>
      <c r="ML1" s="80"/>
      <c r="MM1" s="80"/>
      <c r="MN1" s="80"/>
      <c r="MO1" s="80"/>
      <c r="MP1" s="80"/>
      <c r="MQ1" s="80"/>
      <c r="MR1" s="80"/>
      <c r="MS1" s="80"/>
      <c r="MT1" s="80"/>
      <c r="MU1" s="80"/>
      <c r="MV1" s="80"/>
      <c r="MW1" s="80"/>
      <c r="MX1" s="80"/>
      <c r="MY1" s="80"/>
      <c r="MZ1" s="80"/>
      <c r="NA1" s="80"/>
      <c r="NB1" s="80"/>
      <c r="NC1" s="80"/>
      <c r="ND1" s="80"/>
      <c r="NE1" s="80"/>
      <c r="NF1" s="80"/>
      <c r="NG1" s="80"/>
      <c r="NH1" s="80"/>
      <c r="NI1" s="80"/>
      <c r="NJ1" s="80"/>
      <c r="NK1" s="80"/>
      <c r="NL1" s="80"/>
      <c r="NM1" s="80"/>
      <c r="NN1" s="80"/>
      <c r="NO1" s="80"/>
      <c r="NP1" s="80"/>
      <c r="NQ1" s="80"/>
      <c r="NR1" s="80"/>
      <c r="NS1" s="80"/>
      <c r="NT1" s="80"/>
      <c r="NU1" s="80"/>
      <c r="NV1" s="80"/>
      <c r="NW1" s="80"/>
      <c r="NX1" s="80"/>
      <c r="NY1" s="80"/>
      <c r="NZ1" s="80"/>
      <c r="OA1" s="80"/>
      <c r="OB1" s="80"/>
      <c r="OC1" s="80"/>
      <c r="OD1" s="80"/>
      <c r="OE1" s="80"/>
      <c r="OF1" s="80"/>
      <c r="OG1" s="80"/>
      <c r="OH1" s="80"/>
      <c r="OI1" s="80"/>
      <c r="OJ1" s="80"/>
      <c r="OK1" s="80"/>
      <c r="OL1" s="80"/>
      <c r="OM1" s="80"/>
      <c r="ON1" s="80"/>
      <c r="OO1" s="80"/>
      <c r="OP1" s="80"/>
      <c r="OQ1" s="80"/>
      <c r="OR1" s="80"/>
      <c r="OS1" s="80"/>
      <c r="OT1" s="80"/>
      <c r="OU1" s="80"/>
      <c r="OV1" s="80"/>
      <c r="OW1" s="80"/>
      <c r="OX1" s="80"/>
      <c r="OY1" s="80"/>
      <c r="OZ1" s="80"/>
      <c r="PA1" s="80"/>
      <c r="PB1" s="80"/>
      <c r="PC1" s="80"/>
      <c r="PD1" s="80"/>
      <c r="PE1" s="80"/>
      <c r="PF1" s="80"/>
      <c r="PG1" s="80"/>
      <c r="PH1" s="80"/>
      <c r="PI1" s="80"/>
      <c r="PJ1" s="80"/>
      <c r="PK1" s="80"/>
      <c r="PL1" s="80"/>
      <c r="PM1" s="80"/>
      <c r="PN1" s="80"/>
      <c r="PO1" s="80"/>
      <c r="PP1" s="80"/>
      <c r="PQ1" s="80"/>
      <c r="PR1" s="80"/>
      <c r="PS1" s="80"/>
      <c r="PT1" s="80"/>
      <c r="PU1" s="80"/>
      <c r="PV1" s="80"/>
      <c r="PW1" s="80"/>
      <c r="PX1" s="80"/>
      <c r="PY1" s="80"/>
      <c r="PZ1" s="80"/>
      <c r="QA1" s="80"/>
      <c r="QB1" s="80"/>
      <c r="QC1" s="80"/>
      <c r="QD1" s="80"/>
      <c r="QE1" s="80"/>
      <c r="QF1" s="80"/>
      <c r="QG1" s="80"/>
      <c r="QH1" s="80"/>
      <c r="QI1" s="80"/>
      <c r="QJ1" s="80"/>
      <c r="QK1" s="80"/>
      <c r="QL1" s="80"/>
      <c r="QM1" s="80"/>
      <c r="QN1" s="80"/>
      <c r="QO1" s="80"/>
      <c r="QP1" s="80"/>
      <c r="QQ1" s="80"/>
      <c r="QR1" s="80"/>
      <c r="QS1" s="80"/>
      <c r="QT1" s="80"/>
      <c r="QU1" s="80"/>
      <c r="QV1" s="80"/>
      <c r="QW1" s="80"/>
      <c r="QX1" s="80"/>
      <c r="QY1" s="80"/>
      <c r="QZ1" s="80"/>
      <c r="RA1" s="80"/>
      <c r="RB1" s="80"/>
      <c r="RC1" s="80"/>
      <c r="RD1" s="80"/>
      <c r="RE1" s="80"/>
      <c r="RF1" s="80"/>
      <c r="RG1" s="80"/>
      <c r="RH1" s="80"/>
      <c r="RI1" s="80"/>
      <c r="RJ1" s="80"/>
      <c r="RK1" s="80"/>
      <c r="RL1" s="80"/>
      <c r="RM1" s="80"/>
      <c r="RN1" s="80"/>
      <c r="RO1" s="80"/>
      <c r="RP1" s="80"/>
      <c r="RQ1" s="80"/>
      <c r="RR1" s="80"/>
      <c r="RS1" s="80"/>
      <c r="RT1" s="80"/>
      <c r="RU1" s="80"/>
      <c r="RV1" s="80"/>
      <c r="RW1" s="80"/>
      <c r="RX1" s="80"/>
      <c r="RY1" s="80"/>
      <c r="RZ1" s="80"/>
      <c r="SA1" s="80"/>
      <c r="SB1" s="80"/>
      <c r="SC1" s="80"/>
      <c r="SD1" s="80"/>
      <c r="SE1" s="80"/>
      <c r="SF1" s="80"/>
      <c r="SG1" s="80"/>
      <c r="SH1" s="80"/>
      <c r="SI1" s="80"/>
      <c r="SJ1" s="80"/>
      <c r="SK1" s="80"/>
      <c r="SL1" s="80"/>
      <c r="SM1" s="80"/>
      <c r="SN1" s="80"/>
      <c r="SO1" s="80"/>
      <c r="SP1" s="80"/>
      <c r="SQ1" s="80"/>
      <c r="SR1" s="80"/>
      <c r="SS1" s="80"/>
      <c r="ST1" s="80"/>
      <c r="SU1" s="80"/>
      <c r="SV1" s="80"/>
      <c r="SW1" s="80"/>
      <c r="SX1" s="80"/>
      <c r="SY1" s="80"/>
      <c r="SZ1" s="80"/>
      <c r="TA1" s="80"/>
      <c r="TB1" s="80"/>
      <c r="TC1" s="80"/>
      <c r="TD1" s="80"/>
      <c r="TE1" s="80"/>
      <c r="TF1" s="80"/>
      <c r="TG1" s="80"/>
      <c r="TH1" s="80"/>
      <c r="TI1" s="80"/>
      <c r="TJ1" s="80"/>
      <c r="TK1" s="80"/>
      <c r="TL1" s="80"/>
      <c r="TM1" s="80"/>
      <c r="TN1" s="80"/>
      <c r="TO1" s="80"/>
      <c r="TP1" s="80"/>
      <c r="TQ1" s="80"/>
      <c r="TR1" s="80"/>
      <c r="TS1" s="80"/>
      <c r="TT1" s="80"/>
      <c r="TU1" s="80"/>
      <c r="TV1" s="80"/>
      <c r="TW1" s="80"/>
      <c r="TX1" s="80"/>
      <c r="TY1" s="80"/>
      <c r="TZ1" s="80"/>
      <c r="UA1" s="80"/>
      <c r="UB1" s="80"/>
      <c r="UC1" s="80"/>
      <c r="UD1" s="80"/>
      <c r="UE1" s="80"/>
      <c r="UF1" s="80"/>
      <c r="UG1" s="80"/>
      <c r="UH1" s="80"/>
      <c r="UI1" s="80"/>
      <c r="UJ1" s="80"/>
      <c r="UK1" s="80"/>
      <c r="UL1" s="80"/>
      <c r="UM1" s="80"/>
      <c r="UN1" s="80"/>
      <c r="UO1" s="80"/>
      <c r="UP1" s="80"/>
      <c r="UQ1" s="80"/>
      <c r="UR1" s="80"/>
      <c r="US1" s="80"/>
      <c r="UT1" s="80"/>
      <c r="UU1" s="80"/>
      <c r="UV1" s="80"/>
      <c r="UW1" s="80"/>
      <c r="UX1" s="80"/>
      <c r="UY1" s="80"/>
      <c r="UZ1" s="80"/>
      <c r="VA1" s="80"/>
      <c r="VB1" s="80"/>
      <c r="VC1" s="80"/>
      <c r="VD1" s="80"/>
      <c r="VE1" s="80"/>
      <c r="VF1" s="80"/>
      <c r="VG1" s="80"/>
      <c r="VH1" s="80"/>
      <c r="VI1" s="80"/>
      <c r="VJ1" s="80"/>
      <c r="VK1" s="80"/>
      <c r="VL1" s="80"/>
      <c r="VM1" s="80"/>
      <c r="VN1" s="80"/>
      <c r="VO1" s="80"/>
      <c r="VP1" s="80"/>
      <c r="VQ1" s="80"/>
      <c r="VR1" s="80"/>
      <c r="VS1" s="80"/>
      <c r="VT1" s="80"/>
      <c r="VU1" s="80"/>
      <c r="VV1" s="80"/>
      <c r="VW1" s="80"/>
      <c r="VX1" s="80"/>
      <c r="VY1" s="80"/>
      <c r="VZ1" s="80"/>
      <c r="WA1" s="80"/>
      <c r="WB1" s="80"/>
      <c r="WC1" s="80"/>
      <c r="WD1" s="80"/>
      <c r="WE1" s="80"/>
      <c r="WF1" s="80"/>
      <c r="WG1" s="80"/>
      <c r="WH1" s="80"/>
      <c r="WI1" s="80"/>
      <c r="WJ1" s="80"/>
      <c r="WK1" s="80"/>
      <c r="WL1" s="80"/>
      <c r="WM1" s="80"/>
      <c r="WN1" s="80"/>
      <c r="WO1" s="80"/>
      <c r="WP1" s="80"/>
      <c r="WQ1" s="80"/>
      <c r="WR1" s="80"/>
      <c r="WS1" s="80"/>
      <c r="WT1" s="80"/>
      <c r="WU1" s="80"/>
      <c r="WV1" s="80"/>
      <c r="WW1" s="80"/>
      <c r="WX1" s="80"/>
      <c r="WY1" s="80"/>
      <c r="WZ1" s="80"/>
      <c r="XA1" s="80"/>
      <c r="XB1" s="80"/>
      <c r="XC1" s="80"/>
      <c r="XD1" s="80"/>
      <c r="XE1" s="80"/>
      <c r="XF1" s="80"/>
      <c r="XG1" s="80"/>
      <c r="XH1" s="80"/>
      <c r="XI1" s="80"/>
      <c r="XJ1" s="80"/>
      <c r="XK1" s="80"/>
      <c r="XL1" s="80"/>
      <c r="XM1" s="80"/>
      <c r="XN1" s="80"/>
      <c r="XO1" s="80"/>
      <c r="XP1" s="80"/>
      <c r="XQ1" s="80"/>
      <c r="XR1" s="80"/>
      <c r="XS1" s="80"/>
      <c r="XT1" s="80"/>
      <c r="XU1" s="80"/>
      <c r="XV1" s="80"/>
      <c r="XW1" s="80"/>
      <c r="XX1" s="80"/>
      <c r="XY1" s="80"/>
      <c r="XZ1" s="80"/>
      <c r="YA1" s="80"/>
      <c r="YB1" s="80"/>
      <c r="YC1" s="80"/>
      <c r="YD1" s="80"/>
      <c r="YE1" s="80"/>
      <c r="YF1" s="80"/>
      <c r="YG1" s="80"/>
      <c r="YH1" s="80"/>
      <c r="YI1" s="80"/>
      <c r="YJ1" s="80"/>
      <c r="YK1" s="80"/>
      <c r="YL1" s="80"/>
      <c r="YM1" s="80"/>
      <c r="YN1" s="80"/>
      <c r="YO1" s="80"/>
      <c r="YP1" s="80"/>
      <c r="YQ1" s="80"/>
      <c r="YR1" s="80"/>
      <c r="YS1" s="80"/>
      <c r="YT1" s="80"/>
      <c r="YU1" s="80"/>
      <c r="YV1" s="80"/>
      <c r="YW1" s="80"/>
      <c r="YX1" s="80"/>
      <c r="YY1" s="80"/>
      <c r="YZ1" s="80"/>
      <c r="ZA1" s="80"/>
      <c r="ZB1" s="80"/>
      <c r="ZC1" s="80"/>
      <c r="ZD1" s="80"/>
      <c r="ZE1" s="80"/>
      <c r="ZF1" s="80"/>
      <c r="ZG1" s="80"/>
      <c r="ZH1" s="80"/>
      <c r="ZI1" s="80"/>
      <c r="ZJ1" s="80"/>
      <c r="ZK1" s="80"/>
      <c r="ZL1" s="80"/>
      <c r="ZM1" s="80"/>
      <c r="ZN1" s="80"/>
      <c r="ZO1" s="80"/>
      <c r="ZP1" s="80"/>
      <c r="ZQ1" s="80"/>
      <c r="ZR1" s="80"/>
      <c r="ZS1" s="80"/>
      <c r="ZT1" s="80"/>
      <c r="ZU1" s="80"/>
      <c r="ZV1" s="80"/>
      <c r="ZW1" s="80"/>
      <c r="ZX1" s="80"/>
      <c r="ZY1" s="80"/>
      <c r="ZZ1" s="80"/>
      <c r="AAA1" s="80"/>
      <c r="AAB1" s="80"/>
      <c r="AAC1" s="80"/>
      <c r="AAD1" s="80"/>
      <c r="AAE1" s="80"/>
      <c r="AAF1" s="80"/>
      <c r="AAG1" s="80"/>
      <c r="AAH1" s="80"/>
      <c r="AAI1" s="80"/>
      <c r="AAJ1" s="80"/>
      <c r="AAK1" s="80"/>
      <c r="AAL1" s="80"/>
      <c r="AAM1" s="80"/>
      <c r="AAN1" s="80"/>
      <c r="AAO1" s="80"/>
      <c r="AAP1" s="80"/>
      <c r="AAQ1" s="80"/>
      <c r="AAR1" s="80"/>
      <c r="AAS1" s="80"/>
      <c r="AAT1" s="80"/>
      <c r="AAU1" s="80"/>
      <c r="AAV1" s="80"/>
      <c r="AAW1" s="80"/>
      <c r="AAX1" s="80"/>
      <c r="AAY1" s="80"/>
      <c r="AAZ1" s="80"/>
      <c r="ABA1" s="80"/>
      <c r="ABB1" s="80"/>
      <c r="ABC1" s="80"/>
      <c r="ABD1" s="80"/>
      <c r="ABE1" s="80"/>
      <c r="ABF1" s="80"/>
      <c r="ABG1" s="80"/>
      <c r="ABH1" s="80"/>
      <c r="ABI1" s="80"/>
      <c r="ABJ1" s="80"/>
      <c r="ABK1" s="80"/>
      <c r="ABL1" s="80"/>
      <c r="ABM1" s="80"/>
      <c r="ABN1" s="80"/>
      <c r="ABO1" s="80"/>
      <c r="ABP1" s="80"/>
      <c r="ABQ1" s="80"/>
      <c r="ABR1" s="80"/>
      <c r="ABS1" s="80"/>
      <c r="ABT1" s="80"/>
      <c r="ABU1" s="80"/>
      <c r="ABV1" s="80"/>
      <c r="ABW1" s="80"/>
      <c r="ABX1" s="80"/>
      <c r="ABY1" s="80"/>
      <c r="ABZ1" s="80"/>
      <c r="ACA1" s="80"/>
      <c r="ACB1" s="80"/>
      <c r="ACC1" s="80"/>
      <c r="ACD1" s="80"/>
      <c r="ACE1" s="80"/>
      <c r="ACF1" s="80"/>
      <c r="ACG1" s="80"/>
      <c r="ACH1" s="80"/>
      <c r="ACI1" s="80"/>
      <c r="ACJ1" s="80"/>
      <c r="ACK1" s="80"/>
      <c r="ACL1" s="80"/>
      <c r="ACM1" s="80"/>
      <c r="ACN1" s="80"/>
      <c r="ACO1" s="80"/>
      <c r="ACP1" s="80"/>
      <c r="ACQ1" s="80"/>
      <c r="ACR1" s="80"/>
      <c r="ACS1" s="80"/>
      <c r="ACT1" s="80"/>
      <c r="ACU1" s="80"/>
      <c r="ACV1" s="80"/>
      <c r="ACW1" s="80"/>
      <c r="ACX1" s="80"/>
      <c r="ACY1" s="80"/>
      <c r="ACZ1" s="80"/>
      <c r="ADA1" s="80"/>
      <c r="ADB1" s="80"/>
      <c r="ADC1" s="80"/>
      <c r="ADD1" s="80"/>
      <c r="ADE1" s="80"/>
      <c r="ADF1" s="80"/>
      <c r="ADG1" s="80"/>
      <c r="ADH1" s="80"/>
      <c r="ADI1" s="80"/>
      <c r="ADJ1" s="80"/>
      <c r="ADK1" s="80"/>
      <c r="ADL1" s="80"/>
      <c r="ADM1" s="80"/>
      <c r="ADN1" s="80"/>
      <c r="ADO1" s="80"/>
      <c r="ADP1" s="80"/>
      <c r="ADQ1" s="80"/>
      <c r="ADR1" s="80"/>
      <c r="ADS1" s="80"/>
      <c r="ADT1" s="80"/>
      <c r="ADU1" s="80"/>
      <c r="ADV1" s="80"/>
      <c r="ADW1" s="80"/>
      <c r="ADX1" s="80"/>
      <c r="ADY1" s="80"/>
      <c r="ADZ1" s="80"/>
      <c r="AEA1" s="80"/>
      <c r="AEB1" s="80"/>
      <c r="AEC1" s="80"/>
      <c r="AED1" s="80"/>
      <c r="AEE1" s="80"/>
      <c r="AEF1" s="80"/>
      <c r="AEG1" s="80"/>
      <c r="AEH1" s="80"/>
      <c r="AEI1" s="80"/>
      <c r="AEJ1" s="80"/>
      <c r="AEK1" s="80"/>
      <c r="AEL1" s="80"/>
      <c r="AEM1" s="80"/>
      <c r="AEN1" s="80"/>
      <c r="AEO1" s="80"/>
      <c r="AEP1" s="80"/>
      <c r="AEQ1" s="80"/>
      <c r="AER1" s="80"/>
      <c r="AES1" s="80"/>
      <c r="AET1" s="80"/>
      <c r="AEU1" s="80"/>
      <c r="AEV1" s="80"/>
      <c r="AEW1" s="80"/>
      <c r="AEX1" s="80"/>
      <c r="AEY1" s="80"/>
      <c r="AEZ1" s="80"/>
      <c r="AFA1" s="80"/>
      <c r="AFB1" s="80"/>
      <c r="AFC1" s="80"/>
      <c r="AFD1" s="80"/>
      <c r="AFE1" s="80"/>
      <c r="AFF1" s="80"/>
      <c r="AFG1" s="80"/>
      <c r="AFH1" s="80"/>
      <c r="AFI1" s="80"/>
      <c r="AFJ1" s="80"/>
      <c r="AFK1" s="80"/>
      <c r="AFL1" s="80"/>
      <c r="AFM1" s="80"/>
      <c r="AFN1" s="80"/>
      <c r="AFO1" s="80"/>
      <c r="AFP1" s="80"/>
      <c r="AFQ1" s="80"/>
      <c r="AFR1" s="80"/>
      <c r="AFS1" s="80"/>
      <c r="AFT1" s="80"/>
      <c r="AFU1" s="80"/>
      <c r="AFV1" s="80"/>
      <c r="AFW1" s="80"/>
      <c r="AFX1" s="80"/>
      <c r="AFY1" s="80"/>
      <c r="AFZ1" s="80"/>
      <c r="AGA1" s="80"/>
      <c r="AGB1" s="80"/>
      <c r="AGC1" s="80"/>
      <c r="AGD1" s="80"/>
      <c r="AGE1" s="80"/>
      <c r="AGF1" s="80"/>
      <c r="AGG1" s="80"/>
      <c r="AGH1" s="80"/>
      <c r="AGI1" s="80"/>
      <c r="AGJ1" s="80"/>
      <c r="AGK1" s="80"/>
      <c r="AGL1" s="80"/>
      <c r="AGM1" s="80"/>
      <c r="AGN1" s="80"/>
      <c r="AGO1" s="80"/>
      <c r="AGP1" s="80"/>
      <c r="AGQ1" s="80"/>
      <c r="AGR1" s="80"/>
      <c r="AGS1" s="80"/>
      <c r="AGT1" s="80"/>
      <c r="AGU1" s="80"/>
      <c r="AGV1" s="80"/>
      <c r="AGW1" s="80"/>
      <c r="AGX1" s="80"/>
      <c r="AGY1" s="80"/>
      <c r="AGZ1" s="80"/>
      <c r="AHA1" s="80"/>
      <c r="AHB1" s="80"/>
      <c r="AHC1" s="80"/>
      <c r="AHD1" s="80"/>
      <c r="AHE1" s="80"/>
      <c r="AHF1" s="80"/>
      <c r="AHG1" s="80"/>
      <c r="AHH1" s="80"/>
      <c r="AHI1" s="80"/>
      <c r="AHJ1" s="80"/>
      <c r="AHK1" s="80"/>
      <c r="AHL1" s="80"/>
      <c r="AHM1" s="80"/>
      <c r="AHN1" s="80"/>
      <c r="AHO1" s="80"/>
      <c r="AHP1" s="80"/>
      <c r="AHQ1" s="80"/>
      <c r="AHR1" s="80"/>
      <c r="AHS1" s="80"/>
      <c r="AHT1" s="80"/>
      <c r="AHU1" s="80"/>
      <c r="AHV1" s="80"/>
      <c r="AHW1" s="80"/>
      <c r="AHX1" s="80"/>
      <c r="AHY1" s="80"/>
      <c r="AHZ1" s="80"/>
      <c r="AIA1" s="80"/>
      <c r="AIB1" s="80"/>
      <c r="AIC1" s="80"/>
      <c r="AID1" s="80"/>
      <c r="AIE1" s="80"/>
      <c r="AIF1" s="80"/>
      <c r="AIG1" s="80"/>
      <c r="AIH1" s="80"/>
      <c r="AII1" s="80"/>
      <c r="AIJ1" s="80"/>
      <c r="AIK1" s="80"/>
      <c r="AIL1" s="80"/>
      <c r="AIM1" s="80"/>
      <c r="AIN1" s="80"/>
      <c r="AIO1" s="80"/>
      <c r="AIP1" s="80"/>
      <c r="AIQ1" s="80"/>
      <c r="AIR1" s="80"/>
      <c r="AIS1" s="80"/>
      <c r="AIT1" s="80"/>
      <c r="AIU1" s="80"/>
      <c r="AIV1" s="80"/>
      <c r="AIW1" s="80"/>
      <c r="AIX1" s="80"/>
      <c r="AIY1" s="80"/>
      <c r="AIZ1" s="80"/>
      <c r="AJA1" s="80"/>
      <c r="AJB1" s="80"/>
      <c r="AJC1" s="80"/>
      <c r="AJD1" s="80"/>
      <c r="AJE1" s="80"/>
      <c r="AJF1" s="80"/>
      <c r="AJG1" s="80"/>
      <c r="AJH1" s="80"/>
      <c r="AJI1" s="80"/>
      <c r="AJJ1" s="80"/>
      <c r="AJK1" s="80"/>
      <c r="AJL1" s="80"/>
      <c r="AJM1" s="80"/>
      <c r="AJN1" s="80"/>
      <c r="AJO1" s="80"/>
      <c r="AJP1" s="80"/>
      <c r="AJQ1" s="80"/>
      <c r="AJR1" s="80"/>
      <c r="AJS1" s="80"/>
      <c r="AJT1" s="80"/>
      <c r="AJU1" s="80"/>
      <c r="AJV1" s="80"/>
      <c r="AJW1" s="80"/>
      <c r="AJX1" s="80"/>
      <c r="AJY1" s="80"/>
      <c r="AJZ1" s="80"/>
      <c r="AKA1" s="80"/>
      <c r="AKB1" s="80"/>
      <c r="AKC1" s="80"/>
      <c r="AKD1" s="80"/>
      <c r="AKE1" s="80"/>
      <c r="AKF1" s="80"/>
      <c r="AKG1" s="80"/>
      <c r="AKH1" s="80"/>
      <c r="AKI1" s="80"/>
      <c r="AKJ1" s="80"/>
      <c r="AKK1" s="80"/>
      <c r="AKL1" s="80"/>
      <c r="AKM1" s="80"/>
      <c r="AKN1" s="80"/>
      <c r="AKO1" s="80"/>
      <c r="AKP1" s="80"/>
      <c r="AKQ1" s="80"/>
      <c r="AKR1" s="80"/>
      <c r="AKS1" s="80"/>
      <c r="AKT1" s="80"/>
      <c r="AKU1" s="80"/>
      <c r="AKV1" s="80"/>
      <c r="AKW1" s="80"/>
      <c r="AKX1" s="80"/>
      <c r="AKY1" s="80"/>
      <c r="AKZ1" s="80"/>
      <c r="ALA1" s="80"/>
      <c r="ALB1" s="80"/>
      <c r="ALC1" s="80"/>
      <c r="ALD1" s="80"/>
      <c r="ALE1" s="80"/>
      <c r="ALF1" s="80"/>
      <c r="ALG1" s="80"/>
      <c r="ALH1" s="80"/>
      <c r="ALI1" s="80"/>
      <c r="ALJ1" s="80"/>
      <c r="ALK1" s="80"/>
      <c r="ALL1" s="80"/>
      <c r="ALM1" s="80"/>
      <c r="ALN1" s="80"/>
      <c r="ALO1" s="80"/>
      <c r="ALP1" s="80"/>
      <c r="ALQ1" s="80"/>
      <c r="ALR1" s="80"/>
      <c r="ALS1" s="80"/>
      <c r="ALT1" s="80"/>
      <c r="ALU1" s="80"/>
      <c r="ALV1" s="80"/>
      <c r="ALW1" s="80"/>
      <c r="ALX1" s="80"/>
      <c r="ALY1" s="80"/>
      <c r="ALZ1" s="80"/>
      <c r="AMA1" s="80"/>
      <c r="AMB1" s="80"/>
      <c r="AMC1" s="80"/>
      <c r="AMD1" s="80"/>
      <c r="AME1" s="80"/>
      <c r="AMF1" s="80"/>
      <c r="AMG1" s="80"/>
      <c r="AMH1" s="80"/>
      <c r="AMI1" s="80"/>
      <c r="AMJ1" s="80"/>
      <c r="AMK1" s="80"/>
      <c r="AML1" s="80"/>
      <c r="AMM1" s="80"/>
      <c r="AMN1" s="80"/>
      <c r="AMO1" s="80"/>
      <c r="AMP1" s="80"/>
      <c r="AMQ1" s="80"/>
      <c r="AMR1" s="80"/>
      <c r="AMS1" s="80"/>
      <c r="AMT1" s="80"/>
      <c r="AMU1" s="80"/>
      <c r="AMV1" s="80"/>
      <c r="AMW1" s="80"/>
      <c r="AMX1" s="80"/>
      <c r="AMY1" s="80"/>
      <c r="AMZ1" s="80"/>
      <c r="ANA1" s="80"/>
      <c r="ANB1" s="80"/>
      <c r="ANC1" s="80"/>
      <c r="AND1" s="80"/>
      <c r="ANE1" s="80"/>
      <c r="ANF1" s="80"/>
      <c r="ANG1" s="80"/>
      <c r="ANH1" s="80"/>
      <c r="ANI1" s="80"/>
      <c r="ANJ1" s="80"/>
      <c r="ANK1" s="80"/>
      <c r="ANL1" s="80"/>
      <c r="ANM1" s="80"/>
      <c r="ANN1" s="80"/>
      <c r="ANO1" s="80"/>
      <c r="ANP1" s="80"/>
      <c r="ANQ1" s="80"/>
      <c r="ANR1" s="80"/>
      <c r="ANS1" s="80"/>
      <c r="ANT1" s="80"/>
      <c r="ANU1" s="80"/>
      <c r="ANV1" s="80"/>
      <c r="ANW1" s="80"/>
      <c r="ANX1" s="80"/>
      <c r="ANY1" s="80"/>
      <c r="ANZ1" s="80"/>
      <c r="AOA1" s="80"/>
      <c r="AOB1" s="80"/>
      <c r="AOC1" s="80"/>
      <c r="AOD1" s="80"/>
      <c r="AOE1" s="80"/>
      <c r="AOF1" s="80"/>
      <c r="AOG1" s="80"/>
      <c r="AOH1" s="80"/>
      <c r="AOI1" s="80"/>
      <c r="AOJ1" s="80"/>
      <c r="AOK1" s="80"/>
      <c r="AOL1" s="80"/>
      <c r="AOM1" s="80"/>
      <c r="AON1" s="80"/>
      <c r="AOO1" s="80"/>
      <c r="AOP1" s="80"/>
      <c r="AOQ1" s="80"/>
      <c r="AOR1" s="80"/>
      <c r="AOS1" s="80"/>
      <c r="AOT1" s="80"/>
      <c r="AOU1" s="80"/>
      <c r="AOV1" s="80"/>
      <c r="AOW1" s="80"/>
      <c r="AOX1" s="80"/>
      <c r="AOY1" s="80"/>
      <c r="AOZ1" s="80"/>
      <c r="APA1" s="80"/>
      <c r="APB1" s="80"/>
      <c r="APC1" s="80"/>
      <c r="APD1" s="80"/>
      <c r="APE1" s="80"/>
      <c r="APF1" s="80"/>
      <c r="APG1" s="80"/>
      <c r="APH1" s="80"/>
      <c r="API1" s="80"/>
      <c r="APJ1" s="80"/>
      <c r="APK1" s="80"/>
      <c r="APL1" s="80"/>
      <c r="APM1" s="80"/>
      <c r="APN1" s="80"/>
      <c r="APO1" s="80"/>
      <c r="APP1" s="80"/>
      <c r="APQ1" s="80"/>
      <c r="APR1" s="80"/>
      <c r="APS1" s="80"/>
      <c r="APT1" s="80"/>
      <c r="APU1" s="80"/>
      <c r="APV1" s="80"/>
      <c r="APW1" s="80"/>
      <c r="APX1" s="80"/>
      <c r="APY1" s="80"/>
      <c r="APZ1" s="80"/>
      <c r="AQA1" s="80"/>
      <c r="AQB1" s="80"/>
      <c r="AQC1" s="80"/>
      <c r="AQD1" s="80"/>
      <c r="AQE1" s="80"/>
      <c r="AQF1" s="80"/>
      <c r="AQG1" s="80"/>
      <c r="AQH1" s="80"/>
      <c r="AQI1" s="80"/>
      <c r="AQJ1" s="80"/>
      <c r="AQK1" s="80"/>
      <c r="AQL1" s="80"/>
      <c r="AQM1" s="80"/>
      <c r="AQN1" s="80"/>
      <c r="AQO1" s="80"/>
      <c r="AQP1" s="80"/>
      <c r="AQQ1" s="80"/>
      <c r="AQR1" s="80"/>
      <c r="AQS1" s="80"/>
      <c r="AQT1" s="80"/>
      <c r="AQU1" s="80"/>
      <c r="AQV1" s="80"/>
      <c r="AQW1" s="80"/>
      <c r="AQX1" s="80"/>
      <c r="AQY1" s="80"/>
      <c r="AQZ1" s="80"/>
      <c r="ARA1" s="80"/>
      <c r="ARB1" s="80"/>
      <c r="ARC1" s="80"/>
      <c r="ARD1" s="80"/>
      <c r="ARE1" s="80"/>
      <c r="ARF1" s="80"/>
      <c r="ARG1" s="80"/>
      <c r="ARH1" s="80"/>
      <c r="ARI1" s="80"/>
      <c r="ARJ1" s="80"/>
      <c r="ARK1" s="80"/>
      <c r="ARL1" s="80"/>
      <c r="ARM1" s="80"/>
      <c r="ARN1" s="80"/>
      <c r="ARO1" s="80"/>
      <c r="ARP1" s="80"/>
      <c r="ARQ1" s="80"/>
      <c r="ARR1" s="80"/>
      <c r="ARS1" s="80"/>
      <c r="ART1" s="80"/>
      <c r="ARU1" s="80"/>
      <c r="ARV1" s="80"/>
      <c r="ARW1" s="80"/>
      <c r="ARX1" s="80"/>
      <c r="ARY1" s="80"/>
      <c r="ARZ1" s="80"/>
      <c r="ASA1" s="80"/>
      <c r="ASB1" s="80"/>
      <c r="ASC1" s="80"/>
      <c r="ASD1" s="80"/>
      <c r="ASE1" s="80"/>
      <c r="ASF1" s="80"/>
      <c r="ASG1" s="80"/>
      <c r="ASH1" s="80"/>
      <c r="ASI1" s="80"/>
      <c r="ASJ1" s="80"/>
      <c r="ASK1" s="80"/>
      <c r="ASL1" s="80"/>
      <c r="ASM1" s="80"/>
      <c r="ASN1" s="80"/>
      <c r="ASO1" s="80"/>
      <c r="ASP1" s="80"/>
      <c r="ASQ1" s="80"/>
      <c r="ASR1" s="80"/>
      <c r="ASS1" s="80"/>
      <c r="AST1" s="80"/>
      <c r="ASU1" s="80"/>
      <c r="ASV1" s="80"/>
      <c r="ASW1" s="80"/>
      <c r="ASX1" s="80"/>
      <c r="ASY1" s="80"/>
      <c r="ASZ1" s="80"/>
      <c r="ATA1" s="80"/>
      <c r="ATB1" s="80"/>
      <c r="ATC1" s="80"/>
      <c r="ATD1" s="80"/>
      <c r="ATE1" s="80"/>
      <c r="ATF1" s="80"/>
      <c r="ATG1" s="80"/>
      <c r="ATH1" s="80"/>
      <c r="ATI1" s="80"/>
      <c r="ATJ1" s="80"/>
      <c r="ATK1" s="80"/>
      <c r="ATL1" s="80"/>
      <c r="ATM1" s="80"/>
      <c r="ATN1" s="80"/>
      <c r="ATO1" s="80"/>
      <c r="ATP1" s="80"/>
      <c r="ATQ1" s="80"/>
      <c r="ATR1" s="80"/>
      <c r="ATS1" s="80"/>
      <c r="ATT1" s="80"/>
      <c r="ATU1" s="80"/>
      <c r="ATV1" s="80"/>
      <c r="ATW1" s="80"/>
      <c r="ATX1" s="80"/>
      <c r="ATY1" s="80"/>
      <c r="ATZ1" s="80"/>
      <c r="AUA1" s="80"/>
      <c r="AUB1" s="80"/>
      <c r="AUC1" s="80"/>
      <c r="AUD1" s="80"/>
      <c r="AUE1" s="80"/>
      <c r="AUF1" s="80"/>
      <c r="AUG1" s="80"/>
      <c r="AUH1" s="80"/>
      <c r="AUI1" s="80"/>
      <c r="AUJ1" s="80"/>
      <c r="AUK1" s="80"/>
      <c r="AUL1" s="80"/>
      <c r="AUM1" s="80"/>
      <c r="AUN1" s="80"/>
      <c r="AUO1" s="80"/>
      <c r="AUP1" s="80"/>
      <c r="AUQ1" s="80"/>
      <c r="AUR1" s="80"/>
      <c r="AUS1" s="80"/>
      <c r="AUT1" s="80"/>
      <c r="AUU1" s="80"/>
      <c r="AUV1" s="80"/>
      <c r="AUW1" s="80"/>
      <c r="AUX1" s="80"/>
      <c r="AUY1" s="80"/>
      <c r="AUZ1" s="80"/>
      <c r="AVA1" s="80"/>
      <c r="AVB1" s="80"/>
      <c r="AVC1" s="80"/>
      <c r="AVD1" s="80"/>
      <c r="AVE1" s="80"/>
      <c r="AVF1" s="80"/>
      <c r="AVG1" s="80"/>
      <c r="AVH1" s="80"/>
      <c r="AVI1" s="80"/>
      <c r="AVJ1" s="80"/>
      <c r="AVK1" s="80"/>
      <c r="AVL1" s="80"/>
      <c r="AVM1" s="80"/>
      <c r="AVN1" s="80"/>
      <c r="AVO1" s="80"/>
      <c r="AVP1" s="80"/>
      <c r="AVQ1" s="80"/>
      <c r="AVR1" s="80"/>
      <c r="AVS1" s="80"/>
      <c r="AVT1" s="80"/>
      <c r="AVU1" s="80"/>
      <c r="AVV1" s="80"/>
      <c r="AVW1" s="80"/>
      <c r="AVX1" s="80"/>
      <c r="AVY1" s="80"/>
      <c r="AVZ1" s="80"/>
      <c r="AWA1" s="80"/>
      <c r="AWB1" s="80"/>
      <c r="AWC1" s="80"/>
      <c r="AWD1" s="80"/>
      <c r="AWE1" s="80"/>
      <c r="AWF1" s="80"/>
      <c r="AWG1" s="80"/>
      <c r="AWH1" s="80"/>
      <c r="AWI1" s="80"/>
      <c r="AWJ1" s="80"/>
      <c r="AWK1" s="80"/>
      <c r="AWL1" s="80"/>
      <c r="AWM1" s="80"/>
      <c r="AWN1" s="80"/>
      <c r="AWO1" s="80"/>
      <c r="AWP1" s="80"/>
      <c r="AWQ1" s="80"/>
      <c r="AWR1" s="80"/>
      <c r="AWS1" s="80"/>
      <c r="AWT1" s="80"/>
      <c r="AWU1" s="80"/>
      <c r="AWV1" s="80"/>
      <c r="AWW1" s="80"/>
      <c r="AWX1" s="80"/>
      <c r="AWY1" s="80"/>
      <c r="AWZ1" s="80"/>
      <c r="AXA1" s="80"/>
      <c r="AXB1" s="80"/>
      <c r="AXC1" s="80"/>
      <c r="AXD1" s="80"/>
      <c r="AXE1" s="80"/>
      <c r="AXF1" s="80"/>
      <c r="AXG1" s="80"/>
      <c r="AXH1" s="80"/>
      <c r="AXI1" s="80"/>
      <c r="AXJ1" s="80"/>
      <c r="AXK1" s="80"/>
      <c r="AXL1" s="80"/>
      <c r="AXM1" s="80"/>
      <c r="AXN1" s="80"/>
      <c r="AXO1" s="80"/>
      <c r="AXP1" s="80"/>
      <c r="AXQ1" s="80"/>
      <c r="AXR1" s="80"/>
      <c r="AXS1" s="80"/>
      <c r="AXT1" s="80"/>
      <c r="AXU1" s="80"/>
      <c r="AXV1" s="80"/>
      <c r="AXW1" s="80"/>
      <c r="AXX1" s="80"/>
      <c r="AXY1" s="80"/>
      <c r="AXZ1" s="80"/>
      <c r="AYA1" s="80"/>
      <c r="AYB1" s="80"/>
      <c r="AYC1" s="80"/>
      <c r="AYD1" s="80"/>
      <c r="AYE1" s="80"/>
      <c r="AYF1" s="80"/>
      <c r="AYG1" s="80"/>
      <c r="AYH1" s="80"/>
      <c r="AYI1" s="80"/>
      <c r="AYJ1" s="80"/>
      <c r="AYK1" s="80"/>
      <c r="AYL1" s="80"/>
      <c r="AYM1" s="80"/>
      <c r="AYN1" s="80"/>
      <c r="AYO1" s="80"/>
      <c r="AYP1" s="80"/>
      <c r="AYQ1" s="80"/>
      <c r="AYR1" s="80"/>
      <c r="AYS1" s="80"/>
      <c r="AYT1" s="80"/>
      <c r="AYU1" s="80"/>
      <c r="AYV1" s="80"/>
      <c r="AYW1" s="80"/>
      <c r="AYX1" s="80"/>
      <c r="AYY1" s="80"/>
      <c r="AYZ1" s="80"/>
      <c r="AZA1" s="80"/>
      <c r="AZB1" s="80"/>
      <c r="AZC1" s="80"/>
      <c r="AZD1" s="80"/>
      <c r="AZE1" s="80"/>
      <c r="AZF1" s="80"/>
      <c r="AZG1" s="80"/>
      <c r="AZH1" s="80"/>
      <c r="AZI1" s="80"/>
      <c r="AZJ1" s="80"/>
      <c r="AZK1" s="80"/>
      <c r="AZL1" s="80"/>
      <c r="AZM1" s="80"/>
      <c r="AZN1" s="80"/>
      <c r="AZO1" s="80"/>
      <c r="AZP1" s="80"/>
      <c r="AZQ1" s="80"/>
      <c r="AZR1" s="80"/>
      <c r="AZS1" s="80"/>
      <c r="AZT1" s="80"/>
      <c r="AZU1" s="80"/>
      <c r="AZV1" s="80"/>
      <c r="AZW1" s="80"/>
      <c r="AZX1" s="80"/>
      <c r="AZY1" s="80"/>
      <c r="AZZ1" s="80"/>
      <c r="BAA1" s="80"/>
      <c r="BAB1" s="80"/>
      <c r="BAC1" s="80"/>
      <c r="BAD1" s="80"/>
      <c r="BAE1" s="80"/>
      <c r="BAF1" s="80"/>
      <c r="BAG1" s="80"/>
      <c r="BAH1" s="80"/>
      <c r="BAI1" s="80"/>
      <c r="BAJ1" s="80"/>
      <c r="BAK1" s="80"/>
      <c r="BAL1" s="80"/>
      <c r="BAM1" s="80"/>
      <c r="BAN1" s="80"/>
      <c r="BAO1" s="80"/>
      <c r="BAP1" s="80"/>
      <c r="BAQ1" s="80"/>
      <c r="BAR1" s="80"/>
      <c r="BAS1" s="80"/>
      <c r="BAT1" s="80"/>
      <c r="BAU1" s="80"/>
      <c r="BAV1" s="80"/>
      <c r="BAW1" s="80"/>
      <c r="BAX1" s="80"/>
      <c r="BAY1" s="80"/>
      <c r="BAZ1" s="80"/>
      <c r="BBA1" s="80"/>
      <c r="BBB1" s="80"/>
      <c r="BBC1" s="80"/>
      <c r="BBD1" s="80"/>
      <c r="BBE1" s="80"/>
      <c r="BBF1" s="80"/>
      <c r="BBG1" s="80"/>
      <c r="BBH1" s="80"/>
      <c r="BBI1" s="80"/>
      <c r="BBJ1" s="80"/>
      <c r="BBK1" s="80"/>
      <c r="BBL1" s="80"/>
      <c r="BBM1" s="80"/>
      <c r="BBN1" s="80"/>
      <c r="BBO1" s="80"/>
      <c r="BBP1" s="80"/>
      <c r="BBQ1" s="80"/>
      <c r="BBR1" s="80"/>
      <c r="BBS1" s="80"/>
      <c r="BBT1" s="80"/>
      <c r="BBU1" s="80"/>
      <c r="BBV1" s="80"/>
      <c r="BBW1" s="80"/>
      <c r="BBX1" s="80"/>
      <c r="BBY1" s="80"/>
      <c r="BBZ1" s="80"/>
      <c r="BCA1" s="80"/>
      <c r="BCB1" s="80"/>
      <c r="BCC1" s="80"/>
      <c r="BCD1" s="80"/>
      <c r="BCE1" s="80"/>
      <c r="BCF1" s="80"/>
      <c r="BCG1" s="80"/>
      <c r="BCH1" s="80"/>
      <c r="BCI1" s="80"/>
      <c r="BCJ1" s="80"/>
      <c r="BCK1" s="80"/>
      <c r="BCL1" s="80"/>
      <c r="BCM1" s="80"/>
      <c r="BCN1" s="80"/>
      <c r="BCO1" s="80"/>
      <c r="BCP1" s="80"/>
      <c r="BCQ1" s="80"/>
      <c r="BCR1" s="80"/>
      <c r="BCS1" s="80"/>
      <c r="BCT1" s="80"/>
      <c r="BCU1" s="80"/>
      <c r="BCV1" s="80"/>
      <c r="BCW1" s="80"/>
      <c r="BCX1" s="80"/>
      <c r="BCY1" s="80"/>
      <c r="BCZ1" s="80"/>
      <c r="BDA1" s="80"/>
      <c r="BDB1" s="80"/>
      <c r="BDC1" s="80"/>
      <c r="BDD1" s="80"/>
      <c r="BDE1" s="80"/>
      <c r="BDF1" s="80"/>
      <c r="BDG1" s="80"/>
      <c r="BDH1" s="80"/>
      <c r="BDI1" s="80"/>
      <c r="BDJ1" s="80"/>
      <c r="BDK1" s="80"/>
      <c r="BDL1" s="80"/>
      <c r="BDM1" s="80"/>
      <c r="BDN1" s="80"/>
      <c r="BDO1" s="80"/>
      <c r="BDP1" s="80"/>
      <c r="BDQ1" s="80"/>
      <c r="BDR1" s="80"/>
      <c r="BDS1" s="80"/>
      <c r="BDT1" s="80"/>
      <c r="BDU1" s="80"/>
      <c r="BDV1" s="80"/>
      <c r="BDW1" s="80"/>
      <c r="BDX1" s="80"/>
      <c r="BDY1" s="80"/>
      <c r="BDZ1" s="80"/>
      <c r="BEA1" s="80"/>
      <c r="BEB1" s="80"/>
      <c r="BEC1" s="80"/>
      <c r="BED1" s="80"/>
      <c r="BEE1" s="80"/>
      <c r="BEF1" s="80"/>
      <c r="BEG1" s="80"/>
      <c r="BEH1" s="80"/>
      <c r="BEI1" s="80"/>
      <c r="BEJ1" s="80"/>
      <c r="BEK1" s="80"/>
      <c r="BEL1" s="80"/>
      <c r="BEM1" s="80"/>
      <c r="BEN1" s="80"/>
      <c r="BEO1" s="80"/>
      <c r="BEP1" s="80"/>
      <c r="BEQ1" s="80"/>
      <c r="BER1" s="80"/>
      <c r="BES1" s="80"/>
      <c r="BET1" s="80"/>
      <c r="BEU1" s="80"/>
      <c r="BEV1" s="80"/>
      <c r="BEW1" s="80"/>
      <c r="BEX1" s="80"/>
      <c r="BEY1" s="80"/>
      <c r="BEZ1" s="80"/>
      <c r="BFA1" s="80"/>
      <c r="BFB1" s="80"/>
      <c r="BFC1" s="80"/>
      <c r="BFD1" s="80"/>
      <c r="BFE1" s="80"/>
      <c r="BFF1" s="80"/>
      <c r="BFG1" s="80"/>
      <c r="BFH1" s="80"/>
      <c r="BFI1" s="80"/>
      <c r="BFJ1" s="80"/>
      <c r="BFK1" s="80"/>
      <c r="BFL1" s="80"/>
      <c r="BFM1" s="80"/>
      <c r="BFN1" s="80"/>
      <c r="BFO1" s="80"/>
      <c r="BFP1" s="80"/>
      <c r="BFQ1" s="80"/>
      <c r="BFR1" s="80"/>
      <c r="BFS1" s="80"/>
      <c r="BFT1" s="80"/>
      <c r="BFU1" s="80"/>
      <c r="BFV1" s="80"/>
      <c r="BFW1" s="80"/>
      <c r="BFX1" s="80"/>
      <c r="BFY1" s="80"/>
      <c r="BFZ1" s="80"/>
      <c r="BGA1" s="80"/>
      <c r="BGB1" s="80"/>
      <c r="BGC1" s="80"/>
      <c r="BGD1" s="80"/>
      <c r="BGE1" s="80"/>
      <c r="BGF1" s="80"/>
      <c r="BGG1" s="80"/>
      <c r="BGH1" s="80"/>
      <c r="BGI1" s="80"/>
      <c r="BGJ1" s="80"/>
      <c r="BGK1" s="80"/>
      <c r="BGL1" s="80"/>
      <c r="BGM1" s="80"/>
      <c r="BGN1" s="80"/>
      <c r="BGO1" s="80"/>
      <c r="BGP1" s="80"/>
      <c r="BGQ1" s="80"/>
      <c r="BGR1" s="80"/>
      <c r="BGS1" s="80"/>
      <c r="BGT1" s="80"/>
      <c r="BGU1" s="80"/>
      <c r="BGV1" s="80"/>
      <c r="BGW1" s="80"/>
      <c r="BGX1" s="80"/>
      <c r="BGY1" s="80"/>
      <c r="BGZ1" s="80"/>
      <c r="BHA1" s="80"/>
      <c r="BHB1" s="80"/>
      <c r="BHC1" s="80"/>
      <c r="BHD1" s="80"/>
      <c r="BHE1" s="80"/>
      <c r="BHF1" s="80"/>
      <c r="BHG1" s="80"/>
      <c r="BHH1" s="80"/>
      <c r="BHI1" s="80"/>
      <c r="BHJ1" s="80"/>
      <c r="BHK1" s="80"/>
      <c r="BHL1" s="80"/>
      <c r="BHM1" s="80"/>
      <c r="BHN1" s="80"/>
      <c r="BHO1" s="80"/>
      <c r="BHP1" s="80"/>
      <c r="BHQ1" s="80"/>
      <c r="BHR1" s="80"/>
      <c r="BHS1" s="80"/>
      <c r="BHT1" s="80"/>
      <c r="BHU1" s="80"/>
      <c r="BHV1" s="80"/>
      <c r="BHW1" s="80"/>
      <c r="BHX1" s="80"/>
      <c r="BHY1" s="80"/>
      <c r="BHZ1" s="80"/>
      <c r="BIA1" s="80"/>
      <c r="BIB1" s="80"/>
      <c r="BIC1" s="80"/>
      <c r="BID1" s="80"/>
      <c r="BIE1" s="80"/>
      <c r="BIF1" s="80"/>
      <c r="BIG1" s="80"/>
      <c r="BIH1" s="80"/>
      <c r="BII1" s="80"/>
      <c r="BIJ1" s="80"/>
      <c r="BIK1" s="80"/>
      <c r="BIL1" s="80"/>
      <c r="BIM1" s="80"/>
      <c r="BIN1" s="80"/>
      <c r="BIO1" s="80"/>
      <c r="BIP1" s="80"/>
      <c r="BIQ1" s="80"/>
      <c r="BIR1" s="80"/>
      <c r="BIS1" s="80"/>
      <c r="BIT1" s="80"/>
      <c r="BIU1" s="80"/>
      <c r="BIV1" s="80"/>
      <c r="BIW1" s="80"/>
      <c r="BIX1" s="80"/>
      <c r="BIY1" s="80"/>
      <c r="BIZ1" s="80"/>
      <c r="BJA1" s="80"/>
      <c r="BJB1" s="80"/>
      <c r="BJC1" s="80"/>
      <c r="BJD1" s="80"/>
      <c r="BJE1" s="80"/>
      <c r="BJF1" s="80"/>
      <c r="BJG1" s="80"/>
      <c r="BJH1" s="80"/>
      <c r="BJI1" s="80"/>
      <c r="BJJ1" s="80"/>
      <c r="BJK1" s="80"/>
      <c r="BJL1" s="80"/>
      <c r="BJM1" s="80"/>
      <c r="BJN1" s="80"/>
      <c r="BJO1" s="80"/>
      <c r="BJP1" s="80"/>
      <c r="BJQ1" s="80"/>
      <c r="BJR1" s="80"/>
      <c r="BJS1" s="80"/>
      <c r="BJT1" s="80"/>
      <c r="BJU1" s="80"/>
      <c r="BJV1" s="80"/>
      <c r="BJW1" s="80"/>
      <c r="BJX1" s="80"/>
      <c r="BJY1" s="80"/>
      <c r="BJZ1" s="80"/>
      <c r="BKA1" s="80"/>
      <c r="BKB1" s="80"/>
      <c r="BKC1" s="80"/>
      <c r="BKD1" s="80"/>
      <c r="BKE1" s="80"/>
      <c r="BKF1" s="80"/>
      <c r="BKG1" s="80"/>
      <c r="BKH1" s="80"/>
      <c r="BKI1" s="80"/>
      <c r="BKJ1" s="80"/>
      <c r="BKK1" s="80"/>
      <c r="BKL1" s="80"/>
      <c r="BKM1" s="80"/>
      <c r="BKN1" s="80"/>
      <c r="BKO1" s="80"/>
      <c r="BKP1" s="80"/>
      <c r="BKQ1" s="80"/>
      <c r="BKR1" s="80"/>
      <c r="BKS1" s="80"/>
      <c r="BKT1" s="80"/>
      <c r="BKU1" s="80"/>
      <c r="BKV1" s="80"/>
      <c r="BKW1" s="80"/>
      <c r="BKX1" s="80"/>
      <c r="BKY1" s="80"/>
      <c r="BKZ1" s="80"/>
      <c r="BLA1" s="80"/>
      <c r="BLB1" s="80"/>
      <c r="BLC1" s="80"/>
      <c r="BLD1" s="80"/>
      <c r="BLE1" s="80"/>
      <c r="BLF1" s="80"/>
      <c r="BLG1" s="80"/>
      <c r="BLH1" s="80"/>
      <c r="BLI1" s="80"/>
      <c r="BLJ1" s="80"/>
      <c r="BLK1" s="80"/>
      <c r="BLL1" s="80"/>
      <c r="BLM1" s="80"/>
      <c r="BLN1" s="80"/>
      <c r="BLO1" s="80"/>
      <c r="BLP1" s="80"/>
      <c r="BLQ1" s="80"/>
      <c r="BLR1" s="80"/>
      <c r="BLS1" s="80"/>
      <c r="BLT1" s="80"/>
      <c r="BLU1" s="80"/>
      <c r="BLV1" s="80"/>
      <c r="BLW1" s="80"/>
      <c r="BLX1" s="80"/>
      <c r="BLY1" s="80"/>
      <c r="BLZ1" s="80"/>
      <c r="BMA1" s="80"/>
      <c r="BMB1" s="80"/>
      <c r="BMC1" s="80"/>
      <c r="BMD1" s="80"/>
      <c r="BME1" s="80"/>
      <c r="BMF1" s="80"/>
      <c r="BMG1" s="80"/>
      <c r="BMH1" s="80"/>
      <c r="BMI1" s="80"/>
      <c r="BMJ1" s="80"/>
      <c r="BMK1" s="80"/>
      <c r="BML1" s="80"/>
      <c r="BMM1" s="80"/>
      <c r="BMN1" s="80"/>
      <c r="BMO1" s="80"/>
      <c r="BMP1" s="80"/>
      <c r="BMQ1" s="80"/>
      <c r="BMR1" s="80"/>
      <c r="BMS1" s="80"/>
      <c r="BMT1" s="80"/>
      <c r="BMU1" s="80"/>
      <c r="BMV1" s="80"/>
      <c r="BMW1" s="80"/>
      <c r="BMX1" s="80"/>
      <c r="BMY1" s="80"/>
      <c r="BMZ1" s="80"/>
      <c r="BNA1" s="80"/>
      <c r="BNB1" s="80"/>
      <c r="BNC1" s="80"/>
      <c r="BND1" s="80"/>
      <c r="BNE1" s="80"/>
      <c r="BNF1" s="80"/>
      <c r="BNG1" s="80"/>
      <c r="BNH1" s="80"/>
      <c r="BNI1" s="80"/>
      <c r="BNJ1" s="80"/>
      <c r="BNK1" s="80"/>
      <c r="BNL1" s="80"/>
      <c r="BNM1" s="80"/>
      <c r="BNN1" s="80"/>
      <c r="BNO1" s="80"/>
      <c r="BNP1" s="80"/>
      <c r="BNQ1" s="80"/>
      <c r="BNR1" s="80"/>
      <c r="BNS1" s="80"/>
      <c r="BNT1" s="80"/>
      <c r="BNU1" s="80"/>
      <c r="BNV1" s="80"/>
      <c r="BNW1" s="80"/>
      <c r="BNX1" s="80"/>
      <c r="BNY1" s="80"/>
      <c r="BNZ1" s="80"/>
      <c r="BOA1" s="80"/>
      <c r="BOB1" s="80"/>
      <c r="BOC1" s="80"/>
      <c r="BOD1" s="80"/>
      <c r="BOE1" s="80"/>
      <c r="BOF1" s="80"/>
      <c r="BOG1" s="80"/>
      <c r="BOH1" s="80"/>
      <c r="BOI1" s="80"/>
      <c r="BOJ1" s="80"/>
      <c r="BOK1" s="80"/>
      <c r="BOL1" s="80"/>
      <c r="BOM1" s="80"/>
      <c r="BON1" s="80"/>
      <c r="BOO1" s="80"/>
      <c r="BOP1" s="80"/>
      <c r="BOQ1" s="80"/>
      <c r="BOR1" s="80"/>
      <c r="BOS1" s="80"/>
      <c r="BOT1" s="80"/>
      <c r="BOU1" s="80"/>
      <c r="BOV1" s="80"/>
      <c r="BOW1" s="80"/>
      <c r="BOX1" s="80"/>
      <c r="BOY1" s="80"/>
      <c r="BOZ1" s="80"/>
      <c r="BPA1" s="80"/>
      <c r="BPB1" s="80"/>
      <c r="BPC1" s="80"/>
      <c r="BPD1" s="80"/>
      <c r="BPE1" s="80"/>
      <c r="BPF1" s="80"/>
      <c r="BPG1" s="80"/>
      <c r="BPH1" s="80"/>
      <c r="BPI1" s="80"/>
      <c r="BPJ1" s="80"/>
      <c r="BPK1" s="80"/>
      <c r="BPL1" s="80"/>
      <c r="BPM1" s="80"/>
      <c r="BPN1" s="80"/>
      <c r="BPO1" s="80"/>
      <c r="BPP1" s="80"/>
      <c r="BPQ1" s="80"/>
      <c r="BPR1" s="80"/>
      <c r="BPS1" s="80"/>
      <c r="BPT1" s="80"/>
      <c r="BPU1" s="80"/>
      <c r="BPV1" s="80"/>
      <c r="BPW1" s="80"/>
      <c r="BPX1" s="80"/>
      <c r="BPY1" s="80"/>
      <c r="BPZ1" s="80"/>
      <c r="BQA1" s="80"/>
      <c r="BQB1" s="80"/>
      <c r="BQC1" s="80"/>
      <c r="BQD1" s="80"/>
      <c r="BQE1" s="80"/>
      <c r="BQF1" s="80"/>
      <c r="BQG1" s="80"/>
      <c r="BQH1" s="80"/>
      <c r="BQI1" s="80"/>
      <c r="BQJ1" s="80"/>
      <c r="BQK1" s="80"/>
      <c r="BQL1" s="80"/>
      <c r="BQM1" s="80"/>
      <c r="BQN1" s="80"/>
      <c r="BQO1" s="80"/>
      <c r="BQP1" s="80"/>
      <c r="BQQ1" s="80"/>
      <c r="BQR1" s="80"/>
      <c r="BQS1" s="80"/>
      <c r="BQT1" s="80"/>
      <c r="BQU1" s="80"/>
      <c r="BQV1" s="80"/>
      <c r="BQW1" s="80"/>
      <c r="BQX1" s="80"/>
      <c r="BQY1" s="80"/>
      <c r="BQZ1" s="80"/>
      <c r="BRA1" s="80"/>
      <c r="BRB1" s="80"/>
      <c r="BRC1" s="80"/>
      <c r="BRD1" s="80"/>
      <c r="BRE1" s="80"/>
      <c r="BRF1" s="80"/>
      <c r="BRG1" s="80"/>
      <c r="BRH1" s="80"/>
      <c r="BRI1" s="80"/>
      <c r="BRJ1" s="80"/>
      <c r="BRK1" s="80"/>
      <c r="BRL1" s="80"/>
      <c r="BRM1" s="80"/>
      <c r="BRN1" s="80"/>
      <c r="BRO1" s="80"/>
      <c r="BRP1" s="80"/>
      <c r="BRQ1" s="80"/>
      <c r="BRR1" s="80"/>
      <c r="BRS1" s="80"/>
      <c r="BRT1" s="80"/>
      <c r="BRU1" s="80"/>
      <c r="BRV1" s="80"/>
      <c r="BRW1" s="80"/>
      <c r="BRX1" s="80"/>
      <c r="BRY1" s="80"/>
      <c r="BRZ1" s="80"/>
      <c r="BSA1" s="80"/>
      <c r="BSB1" s="80"/>
      <c r="BSC1" s="80"/>
      <c r="BSD1" s="80"/>
      <c r="BSE1" s="80"/>
      <c r="BSF1" s="80"/>
      <c r="BSG1" s="80"/>
      <c r="BSH1" s="80"/>
      <c r="BSI1" s="80"/>
      <c r="BSJ1" s="80"/>
      <c r="BSK1" s="80"/>
      <c r="BSL1" s="80"/>
      <c r="BSM1" s="80"/>
      <c r="BSN1" s="80"/>
      <c r="BSO1" s="80"/>
      <c r="BSP1" s="80"/>
      <c r="BSQ1" s="80"/>
      <c r="BSR1" s="80"/>
      <c r="BSS1" s="80"/>
      <c r="BST1" s="80"/>
      <c r="BSU1" s="80"/>
      <c r="BSV1" s="80"/>
      <c r="BSW1" s="80"/>
      <c r="BSX1" s="80"/>
      <c r="BSY1" s="80"/>
      <c r="BSZ1" s="80"/>
      <c r="BTA1" s="80"/>
      <c r="BTB1" s="80"/>
      <c r="BTC1" s="80"/>
      <c r="BTD1" s="80"/>
      <c r="BTE1" s="80"/>
      <c r="BTF1" s="80"/>
      <c r="BTG1" s="80"/>
      <c r="BTH1" s="80"/>
      <c r="BTI1" s="80"/>
      <c r="BTJ1" s="80"/>
      <c r="BTK1" s="80"/>
      <c r="BTL1" s="80"/>
      <c r="BTM1" s="80"/>
      <c r="BTN1" s="80"/>
      <c r="BTO1" s="80"/>
      <c r="BTP1" s="80"/>
      <c r="BTQ1" s="80"/>
      <c r="BTR1" s="80"/>
      <c r="BTS1" s="80"/>
      <c r="BTT1" s="80"/>
      <c r="BTU1" s="80"/>
      <c r="BTV1" s="80"/>
      <c r="BTW1" s="80"/>
      <c r="BTX1" s="80"/>
      <c r="BTY1" s="80"/>
      <c r="BTZ1" s="80"/>
      <c r="BUA1" s="80"/>
      <c r="BUB1" s="80"/>
      <c r="BUC1" s="80"/>
      <c r="BUD1" s="80"/>
      <c r="BUE1" s="80"/>
      <c r="BUF1" s="80"/>
      <c r="BUG1" s="80"/>
      <c r="BUH1" s="80"/>
      <c r="BUI1" s="80"/>
      <c r="BUJ1" s="80"/>
      <c r="BUK1" s="80"/>
      <c r="BUL1" s="80"/>
      <c r="BUM1" s="80"/>
      <c r="BUN1" s="80"/>
      <c r="BUO1" s="80"/>
      <c r="BUP1" s="80"/>
      <c r="BUQ1" s="80"/>
      <c r="BUR1" s="80"/>
      <c r="BUS1" s="80"/>
      <c r="BUT1" s="80"/>
      <c r="BUU1" s="80"/>
      <c r="BUV1" s="80"/>
      <c r="BUW1" s="80"/>
      <c r="BUX1" s="80"/>
      <c r="BUY1" s="80"/>
      <c r="BUZ1" s="80"/>
      <c r="BVA1" s="80"/>
      <c r="BVB1" s="80"/>
      <c r="BVC1" s="80"/>
      <c r="BVD1" s="80"/>
      <c r="BVE1" s="80"/>
      <c r="BVF1" s="80"/>
      <c r="BVG1" s="80"/>
      <c r="BVH1" s="80"/>
      <c r="BVI1" s="80"/>
      <c r="BVJ1" s="80"/>
      <c r="BVK1" s="80"/>
      <c r="BVL1" s="80"/>
      <c r="BVM1" s="80"/>
      <c r="BVN1" s="80"/>
      <c r="BVO1" s="80"/>
      <c r="BVP1" s="80"/>
      <c r="BVQ1" s="80"/>
      <c r="BVR1" s="80"/>
      <c r="BVS1" s="80"/>
      <c r="BVT1" s="80"/>
      <c r="BVU1" s="80"/>
      <c r="BVV1" s="80"/>
      <c r="BVW1" s="80"/>
      <c r="BVX1" s="80"/>
      <c r="BVY1" s="80"/>
      <c r="BVZ1" s="80"/>
      <c r="BWA1" s="80"/>
      <c r="BWB1" s="80"/>
      <c r="BWC1" s="80"/>
      <c r="BWD1" s="80"/>
      <c r="BWE1" s="80"/>
      <c r="BWF1" s="80"/>
      <c r="BWG1" s="80"/>
      <c r="BWH1" s="80"/>
      <c r="BWI1" s="80"/>
      <c r="BWJ1" s="80"/>
      <c r="BWK1" s="80"/>
      <c r="BWL1" s="80"/>
      <c r="BWM1" s="80"/>
      <c r="BWN1" s="80"/>
      <c r="BWO1" s="80"/>
      <c r="BWP1" s="80"/>
      <c r="BWQ1" s="80"/>
      <c r="BWR1" s="80"/>
      <c r="BWS1" s="80"/>
      <c r="BWT1" s="80"/>
      <c r="BWU1" s="80"/>
      <c r="BWV1" s="80"/>
      <c r="BWW1" s="80"/>
      <c r="BWX1" s="80"/>
      <c r="BWY1" s="80"/>
      <c r="BWZ1" s="80"/>
      <c r="BXA1" s="80"/>
      <c r="BXB1" s="80"/>
      <c r="BXC1" s="80"/>
      <c r="BXD1" s="80"/>
      <c r="BXE1" s="80"/>
      <c r="BXF1" s="80"/>
      <c r="BXG1" s="80"/>
      <c r="BXH1" s="80"/>
      <c r="BXI1" s="80"/>
      <c r="BXJ1" s="80"/>
      <c r="BXK1" s="80"/>
      <c r="BXL1" s="80"/>
      <c r="BXM1" s="80"/>
      <c r="BXN1" s="80"/>
      <c r="BXO1" s="80"/>
      <c r="BXP1" s="80"/>
      <c r="BXQ1" s="80"/>
      <c r="BXR1" s="80"/>
      <c r="BXS1" s="80"/>
      <c r="BXT1" s="80"/>
      <c r="BXU1" s="80"/>
      <c r="BXV1" s="80"/>
      <c r="BXW1" s="80"/>
      <c r="BXX1" s="80"/>
      <c r="BXY1" s="80"/>
      <c r="BXZ1" s="80"/>
      <c r="BYA1" s="80"/>
      <c r="BYB1" s="80"/>
      <c r="BYC1" s="80"/>
      <c r="BYD1" s="80"/>
      <c r="BYE1" s="80"/>
      <c r="BYF1" s="80"/>
      <c r="BYG1" s="80"/>
      <c r="BYH1" s="80"/>
      <c r="BYI1" s="80"/>
      <c r="BYJ1" s="80"/>
      <c r="BYK1" s="80"/>
      <c r="BYL1" s="80"/>
      <c r="BYM1" s="80"/>
      <c r="BYN1" s="80"/>
      <c r="BYO1" s="80"/>
      <c r="BYP1" s="80"/>
      <c r="BYQ1" s="80"/>
      <c r="BYR1" s="80"/>
      <c r="BYS1" s="80"/>
      <c r="BYT1" s="80"/>
      <c r="BYU1" s="80"/>
      <c r="BYV1" s="80"/>
      <c r="BYW1" s="80"/>
      <c r="BYX1" s="80"/>
      <c r="BYY1" s="80"/>
      <c r="BYZ1" s="80"/>
      <c r="BZA1" s="80"/>
      <c r="BZB1" s="80"/>
      <c r="BZC1" s="80"/>
      <c r="BZD1" s="80"/>
      <c r="BZE1" s="80"/>
      <c r="BZF1" s="80"/>
      <c r="BZG1" s="80"/>
      <c r="BZH1" s="80"/>
      <c r="BZI1" s="80"/>
      <c r="BZJ1" s="80"/>
      <c r="BZK1" s="80"/>
      <c r="BZL1" s="80"/>
      <c r="BZM1" s="80"/>
      <c r="BZN1" s="80"/>
      <c r="BZO1" s="80"/>
      <c r="BZP1" s="80"/>
      <c r="BZQ1" s="80"/>
      <c r="BZR1" s="80"/>
      <c r="BZS1" s="80"/>
      <c r="BZT1" s="80"/>
      <c r="BZU1" s="80"/>
      <c r="BZV1" s="80"/>
      <c r="BZW1" s="80"/>
      <c r="BZX1" s="80"/>
      <c r="BZY1" s="80"/>
      <c r="BZZ1" s="80"/>
      <c r="CAA1" s="80"/>
      <c r="CAB1" s="80"/>
      <c r="CAC1" s="80"/>
      <c r="CAD1" s="80"/>
      <c r="CAE1" s="80"/>
      <c r="CAF1" s="80"/>
      <c r="CAG1" s="80"/>
      <c r="CAH1" s="80"/>
      <c r="CAI1" s="80"/>
      <c r="CAJ1" s="80"/>
      <c r="CAK1" s="80"/>
      <c r="CAL1" s="80"/>
      <c r="CAM1" s="80"/>
      <c r="CAN1" s="80"/>
      <c r="CAO1" s="80"/>
      <c r="CAP1" s="80"/>
      <c r="CAQ1" s="80"/>
      <c r="CAR1" s="80"/>
      <c r="CAS1" s="80"/>
      <c r="CAT1" s="80"/>
      <c r="CAU1" s="80"/>
      <c r="CAV1" s="80"/>
      <c r="CAW1" s="80"/>
      <c r="CAX1" s="80"/>
      <c r="CAY1" s="80"/>
      <c r="CAZ1" s="80"/>
      <c r="CBA1" s="80"/>
      <c r="CBB1" s="80"/>
      <c r="CBC1" s="80"/>
      <c r="CBD1" s="80"/>
      <c r="CBE1" s="80"/>
      <c r="CBF1" s="80"/>
      <c r="CBG1" s="80"/>
      <c r="CBH1" s="80"/>
      <c r="CBI1" s="80"/>
      <c r="CBJ1" s="80"/>
      <c r="CBK1" s="80"/>
      <c r="CBL1" s="80"/>
      <c r="CBM1" s="80"/>
      <c r="CBN1" s="80"/>
      <c r="CBO1" s="80"/>
      <c r="CBP1" s="80"/>
      <c r="CBQ1" s="80"/>
      <c r="CBR1" s="80"/>
      <c r="CBS1" s="80"/>
      <c r="CBT1" s="80"/>
      <c r="CBU1" s="80"/>
      <c r="CBV1" s="80"/>
      <c r="CBW1" s="80"/>
      <c r="CBX1" s="80"/>
      <c r="CBY1" s="80"/>
      <c r="CBZ1" s="80"/>
      <c r="CCA1" s="80"/>
      <c r="CCB1" s="80"/>
      <c r="CCC1" s="80"/>
      <c r="CCD1" s="80"/>
      <c r="CCE1" s="80"/>
      <c r="CCF1" s="80"/>
      <c r="CCG1" s="80"/>
      <c r="CCH1" s="80"/>
      <c r="CCI1" s="80"/>
      <c r="CCJ1" s="80"/>
      <c r="CCK1" s="80"/>
      <c r="CCL1" s="80"/>
      <c r="CCM1" s="80"/>
      <c r="CCN1" s="80"/>
      <c r="CCO1" s="80"/>
      <c r="CCP1" s="80"/>
      <c r="CCQ1" s="80"/>
      <c r="CCR1" s="80"/>
      <c r="CCS1" s="80"/>
      <c r="CCT1" s="80"/>
      <c r="CCU1" s="80"/>
      <c r="CCV1" s="80"/>
      <c r="CCW1" s="80"/>
      <c r="CCX1" s="80"/>
      <c r="CCY1" s="80"/>
      <c r="CCZ1" s="80"/>
      <c r="CDA1" s="80"/>
      <c r="CDB1" s="80"/>
      <c r="CDC1" s="80"/>
      <c r="CDD1" s="80"/>
      <c r="CDE1" s="80"/>
      <c r="CDF1" s="80"/>
      <c r="CDG1" s="80"/>
      <c r="CDH1" s="80"/>
      <c r="CDI1" s="80"/>
      <c r="CDJ1" s="80"/>
      <c r="CDK1" s="80"/>
      <c r="CDL1" s="80"/>
      <c r="CDM1" s="80"/>
      <c r="CDN1" s="80"/>
      <c r="CDO1" s="80"/>
      <c r="CDP1" s="80"/>
      <c r="CDQ1" s="80"/>
      <c r="CDR1" s="80"/>
      <c r="CDS1" s="80"/>
      <c r="CDT1" s="80"/>
      <c r="CDU1" s="80"/>
      <c r="CDV1" s="80"/>
      <c r="CDW1" s="80"/>
      <c r="CDX1" s="80"/>
      <c r="CDY1" s="80"/>
      <c r="CDZ1" s="80"/>
      <c r="CEA1" s="80"/>
      <c r="CEB1" s="80"/>
      <c r="CEC1" s="80"/>
      <c r="CED1" s="80"/>
      <c r="CEE1" s="80"/>
      <c r="CEF1" s="80"/>
      <c r="CEG1" s="80"/>
      <c r="CEH1" s="80"/>
      <c r="CEI1" s="80"/>
      <c r="CEJ1" s="80"/>
      <c r="CEK1" s="80"/>
      <c r="CEL1" s="80"/>
      <c r="CEM1" s="80"/>
      <c r="CEN1" s="80"/>
      <c r="CEO1" s="80"/>
      <c r="CEP1" s="80"/>
      <c r="CEQ1" s="80"/>
      <c r="CER1" s="80"/>
      <c r="CES1" s="80"/>
      <c r="CET1" s="80"/>
      <c r="CEU1" s="80"/>
      <c r="CEV1" s="80"/>
      <c r="CEW1" s="80"/>
      <c r="CEX1" s="80"/>
      <c r="CEY1" s="80"/>
      <c r="CEZ1" s="80"/>
      <c r="CFA1" s="80"/>
      <c r="CFB1" s="80"/>
      <c r="CFC1" s="80"/>
      <c r="CFD1" s="80"/>
      <c r="CFE1" s="80"/>
      <c r="CFF1" s="80"/>
      <c r="CFG1" s="80"/>
      <c r="CFH1" s="80"/>
      <c r="CFI1" s="80"/>
      <c r="CFJ1" s="80"/>
      <c r="CFK1" s="80"/>
      <c r="CFL1" s="80"/>
      <c r="CFM1" s="80"/>
      <c r="CFN1" s="80"/>
      <c r="CFO1" s="80"/>
      <c r="CFP1" s="80"/>
      <c r="CFQ1" s="80"/>
      <c r="CFR1" s="80"/>
      <c r="CFS1" s="80"/>
      <c r="CFT1" s="80"/>
      <c r="CFU1" s="80"/>
      <c r="CFV1" s="80"/>
      <c r="CFW1" s="80"/>
      <c r="CFX1" s="80"/>
      <c r="CFY1" s="80"/>
      <c r="CFZ1" s="80"/>
      <c r="CGA1" s="80"/>
      <c r="CGB1" s="80"/>
      <c r="CGC1" s="80"/>
      <c r="CGD1" s="80"/>
      <c r="CGE1" s="80"/>
      <c r="CGF1" s="80"/>
      <c r="CGG1" s="80"/>
      <c r="CGH1" s="80"/>
      <c r="CGI1" s="80"/>
      <c r="CGJ1" s="80"/>
      <c r="CGK1" s="80"/>
      <c r="CGL1" s="80"/>
      <c r="CGM1" s="80"/>
      <c r="CGN1" s="80"/>
      <c r="CGO1" s="80"/>
      <c r="CGP1" s="80"/>
      <c r="CGQ1" s="80"/>
      <c r="CGR1" s="80"/>
      <c r="CGS1" s="80"/>
      <c r="CGT1" s="80"/>
      <c r="CGU1" s="80"/>
      <c r="CGV1" s="80"/>
      <c r="CGW1" s="80"/>
      <c r="CGX1" s="80"/>
      <c r="CGY1" s="80"/>
      <c r="CGZ1" s="80"/>
      <c r="CHA1" s="80"/>
      <c r="CHB1" s="80"/>
      <c r="CHC1" s="80"/>
      <c r="CHD1" s="80"/>
      <c r="CHE1" s="80"/>
      <c r="CHF1" s="80"/>
      <c r="CHG1" s="80"/>
      <c r="CHH1" s="80"/>
      <c r="CHI1" s="80"/>
      <c r="CHJ1" s="80"/>
      <c r="CHK1" s="80"/>
      <c r="CHL1" s="80"/>
      <c r="CHM1" s="80"/>
      <c r="CHN1" s="80"/>
      <c r="CHO1" s="80"/>
      <c r="CHP1" s="80"/>
      <c r="CHQ1" s="80"/>
      <c r="CHR1" s="80"/>
      <c r="CHS1" s="80"/>
      <c r="CHT1" s="80"/>
      <c r="CHU1" s="80"/>
      <c r="CHV1" s="80"/>
      <c r="CHW1" s="80"/>
      <c r="CHX1" s="80"/>
      <c r="CHY1" s="80"/>
      <c r="CHZ1" s="80"/>
      <c r="CIA1" s="80"/>
      <c r="CIB1" s="80"/>
      <c r="CIC1" s="80"/>
      <c r="CID1" s="80"/>
      <c r="CIE1" s="80"/>
      <c r="CIF1" s="80"/>
      <c r="CIG1" s="80"/>
      <c r="CIH1" s="80"/>
      <c r="CII1" s="80"/>
      <c r="CIJ1" s="80"/>
      <c r="CIK1" s="80"/>
      <c r="CIL1" s="80"/>
      <c r="CIM1" s="80"/>
      <c r="CIN1" s="80"/>
      <c r="CIO1" s="80"/>
      <c r="CIP1" s="80"/>
      <c r="CIQ1" s="80"/>
      <c r="CIR1" s="80"/>
      <c r="CIS1" s="80"/>
      <c r="CIT1" s="80"/>
      <c r="CIU1" s="80"/>
      <c r="CIV1" s="80"/>
      <c r="CIW1" s="80"/>
      <c r="CIX1" s="80"/>
      <c r="CIY1" s="80"/>
      <c r="CIZ1" s="80"/>
      <c r="CJA1" s="80"/>
      <c r="CJB1" s="80"/>
      <c r="CJC1" s="80"/>
      <c r="CJD1" s="80"/>
      <c r="CJE1" s="80"/>
      <c r="CJF1" s="80"/>
      <c r="CJG1" s="80"/>
      <c r="CJH1" s="80"/>
      <c r="CJI1" s="80"/>
      <c r="CJJ1" s="80"/>
      <c r="CJK1" s="80"/>
      <c r="CJL1" s="80"/>
      <c r="CJM1" s="80"/>
      <c r="CJN1" s="80"/>
      <c r="CJO1" s="80"/>
      <c r="CJP1" s="80"/>
      <c r="CJQ1" s="80"/>
      <c r="CJR1" s="80"/>
      <c r="CJS1" s="80"/>
      <c r="CJT1" s="80"/>
      <c r="CJU1" s="80"/>
      <c r="CJV1" s="80"/>
      <c r="CJW1" s="80"/>
      <c r="CJX1" s="80"/>
      <c r="CJY1" s="80"/>
      <c r="CJZ1" s="80"/>
      <c r="CKA1" s="80"/>
      <c r="CKB1" s="80"/>
      <c r="CKC1" s="80"/>
      <c r="CKD1" s="80"/>
      <c r="CKE1" s="80"/>
      <c r="CKF1" s="80"/>
      <c r="CKG1" s="80"/>
      <c r="CKH1" s="80"/>
      <c r="CKI1" s="80"/>
      <c r="CKJ1" s="80"/>
      <c r="CKK1" s="80"/>
      <c r="CKL1" s="80"/>
      <c r="CKM1" s="80"/>
      <c r="CKN1" s="80"/>
      <c r="CKO1" s="80"/>
      <c r="CKP1" s="80"/>
      <c r="CKQ1" s="80"/>
      <c r="CKR1" s="80"/>
      <c r="CKS1" s="80"/>
      <c r="CKT1" s="80"/>
      <c r="CKU1" s="80"/>
      <c r="CKV1" s="80"/>
      <c r="CKW1" s="80"/>
      <c r="CKX1" s="80"/>
      <c r="CKY1" s="80"/>
      <c r="CKZ1" s="80"/>
      <c r="CLA1" s="80"/>
      <c r="CLB1" s="80"/>
      <c r="CLC1" s="80"/>
      <c r="CLD1" s="80"/>
      <c r="CLE1" s="80"/>
      <c r="CLF1" s="80"/>
      <c r="CLG1" s="80"/>
      <c r="CLH1" s="80"/>
      <c r="CLI1" s="80"/>
      <c r="CLJ1" s="80"/>
      <c r="CLK1" s="80"/>
      <c r="CLL1" s="80"/>
      <c r="CLM1" s="80"/>
      <c r="CLN1" s="80"/>
      <c r="CLO1" s="80"/>
      <c r="CLP1" s="80"/>
      <c r="CLQ1" s="80"/>
      <c r="CLR1" s="80"/>
      <c r="CLS1" s="80"/>
      <c r="CLT1" s="80"/>
      <c r="CLU1" s="80"/>
      <c r="CLV1" s="80"/>
      <c r="CLW1" s="80"/>
      <c r="CLX1" s="80"/>
      <c r="CLY1" s="80"/>
      <c r="CLZ1" s="80"/>
      <c r="CMA1" s="80"/>
      <c r="CMB1" s="80"/>
      <c r="CMC1" s="80"/>
      <c r="CMD1" s="80"/>
      <c r="CME1" s="80"/>
      <c r="CMF1" s="80"/>
      <c r="CMG1" s="80"/>
      <c r="CMH1" s="80"/>
      <c r="CMI1" s="80"/>
      <c r="CMJ1" s="80"/>
      <c r="CMK1" s="80"/>
      <c r="CML1" s="80"/>
      <c r="CMM1" s="80"/>
      <c r="CMN1" s="80"/>
      <c r="CMO1" s="80"/>
      <c r="CMP1" s="80"/>
      <c r="CMQ1" s="80"/>
      <c r="CMR1" s="80"/>
      <c r="CMS1" s="80"/>
      <c r="CMT1" s="80"/>
      <c r="CMU1" s="80"/>
      <c r="CMV1" s="80"/>
      <c r="CMW1" s="80"/>
      <c r="CMX1" s="80"/>
      <c r="CMY1" s="80"/>
      <c r="CMZ1" s="80"/>
      <c r="CNA1" s="80"/>
      <c r="CNB1" s="80"/>
      <c r="CNC1" s="80"/>
      <c r="CND1" s="80"/>
      <c r="CNE1" s="80"/>
      <c r="CNF1" s="80"/>
      <c r="CNG1" s="80"/>
      <c r="CNH1" s="80"/>
      <c r="CNI1" s="80"/>
      <c r="CNJ1" s="80"/>
      <c r="CNK1" s="80"/>
      <c r="CNL1" s="80"/>
      <c r="CNM1" s="80"/>
      <c r="CNN1" s="80"/>
      <c r="CNO1" s="80"/>
      <c r="CNP1" s="80"/>
      <c r="CNQ1" s="80"/>
      <c r="CNR1" s="80"/>
      <c r="CNS1" s="80"/>
      <c r="CNT1" s="80"/>
      <c r="CNU1" s="80"/>
      <c r="CNV1" s="80"/>
      <c r="CNW1" s="80"/>
      <c r="CNX1" s="80"/>
      <c r="CNY1" s="80"/>
      <c r="CNZ1" s="80"/>
      <c r="COA1" s="80"/>
      <c r="COB1" s="80"/>
      <c r="COC1" s="80"/>
      <c r="COD1" s="80"/>
      <c r="COE1" s="80"/>
      <c r="COF1" s="80"/>
      <c r="COG1" s="80"/>
      <c r="COH1" s="80"/>
      <c r="COI1" s="80"/>
      <c r="COJ1" s="80"/>
      <c r="COK1" s="80"/>
      <c r="COL1" s="80"/>
      <c r="COM1" s="80"/>
      <c r="CON1" s="80"/>
      <c r="COO1" s="80"/>
      <c r="COP1" s="80"/>
      <c r="COQ1" s="80"/>
      <c r="COR1" s="80"/>
      <c r="COS1" s="80"/>
      <c r="COT1" s="80"/>
      <c r="COU1" s="80"/>
      <c r="COV1" s="80"/>
      <c r="COW1" s="80"/>
      <c r="COX1" s="80"/>
      <c r="COY1" s="80"/>
      <c r="COZ1" s="80"/>
      <c r="CPA1" s="80"/>
      <c r="CPB1" s="80"/>
      <c r="CPC1" s="80"/>
      <c r="CPD1" s="80"/>
      <c r="CPE1" s="80"/>
      <c r="CPF1" s="80"/>
      <c r="CPG1" s="80"/>
      <c r="CPH1" s="80"/>
      <c r="CPI1" s="80"/>
      <c r="CPJ1" s="80"/>
      <c r="CPK1" s="80"/>
      <c r="CPL1" s="80"/>
      <c r="CPM1" s="80"/>
      <c r="CPN1" s="80"/>
      <c r="CPO1" s="80"/>
      <c r="CPP1" s="80"/>
      <c r="CPQ1" s="80"/>
      <c r="CPR1" s="80"/>
      <c r="CPS1" s="80"/>
      <c r="CPT1" s="80"/>
      <c r="CPU1" s="80"/>
      <c r="CPV1" s="80"/>
      <c r="CPW1" s="80"/>
      <c r="CPX1" s="80"/>
      <c r="CPY1" s="80"/>
      <c r="CPZ1" s="80"/>
      <c r="CQA1" s="80"/>
      <c r="CQB1" s="80"/>
      <c r="CQC1" s="80"/>
      <c r="CQD1" s="80"/>
      <c r="CQE1" s="80"/>
      <c r="CQF1" s="80"/>
      <c r="CQG1" s="80"/>
      <c r="CQH1" s="80"/>
      <c r="CQI1" s="80"/>
      <c r="CQJ1" s="80"/>
      <c r="CQK1" s="80"/>
      <c r="CQL1" s="80"/>
      <c r="CQM1" s="80"/>
      <c r="CQN1" s="80"/>
      <c r="CQO1" s="80"/>
      <c r="CQP1" s="80"/>
      <c r="CQQ1" s="80"/>
      <c r="CQR1" s="80"/>
      <c r="CQS1" s="80"/>
      <c r="CQT1" s="80"/>
      <c r="CQU1" s="80"/>
      <c r="CQV1" s="80"/>
      <c r="CQW1" s="80"/>
      <c r="CQX1" s="80"/>
      <c r="CQY1" s="80"/>
      <c r="CQZ1" s="80"/>
      <c r="CRA1" s="80"/>
      <c r="CRB1" s="80"/>
      <c r="CRC1" s="80"/>
      <c r="CRD1" s="80"/>
      <c r="CRE1" s="80"/>
      <c r="CRF1" s="80"/>
      <c r="CRG1" s="80"/>
      <c r="CRH1" s="80"/>
      <c r="CRI1" s="80"/>
      <c r="CRJ1" s="80"/>
      <c r="CRK1" s="80"/>
      <c r="CRL1" s="80"/>
      <c r="CRM1" s="80"/>
      <c r="CRN1" s="80"/>
      <c r="CRO1" s="80"/>
      <c r="CRP1" s="80"/>
      <c r="CRQ1" s="80"/>
      <c r="CRR1" s="80"/>
      <c r="CRS1" s="80"/>
      <c r="CRT1" s="80"/>
      <c r="CRU1" s="80"/>
      <c r="CRV1" s="80"/>
      <c r="CRW1" s="80"/>
      <c r="CRX1" s="80"/>
      <c r="CRY1" s="80"/>
      <c r="CRZ1" s="80"/>
      <c r="CSA1" s="80"/>
      <c r="CSB1" s="80"/>
      <c r="CSC1" s="80"/>
      <c r="CSD1" s="80"/>
      <c r="CSE1" s="80"/>
      <c r="CSF1" s="80"/>
      <c r="CSG1" s="80"/>
      <c r="CSH1" s="80"/>
      <c r="CSI1" s="80"/>
      <c r="CSJ1" s="80"/>
      <c r="CSK1" s="80"/>
      <c r="CSL1" s="80"/>
      <c r="CSM1" s="80"/>
      <c r="CSN1" s="80"/>
      <c r="CSO1" s="80"/>
      <c r="CSP1" s="80"/>
      <c r="CSQ1" s="80"/>
      <c r="CSR1" s="80"/>
      <c r="CSS1" s="80"/>
      <c r="CST1" s="80"/>
      <c r="CSU1" s="80"/>
      <c r="CSV1" s="80"/>
      <c r="CSW1" s="80"/>
      <c r="CSX1" s="80"/>
      <c r="CSY1" s="80"/>
      <c r="CSZ1" s="80"/>
      <c r="CTA1" s="80"/>
      <c r="CTB1" s="80"/>
      <c r="CTC1" s="80"/>
      <c r="CTD1" s="80"/>
      <c r="CTE1" s="80"/>
      <c r="CTF1" s="80"/>
      <c r="CTG1" s="80"/>
      <c r="CTH1" s="80"/>
      <c r="CTI1" s="80"/>
      <c r="CTJ1" s="80"/>
      <c r="CTK1" s="80"/>
      <c r="CTL1" s="80"/>
      <c r="CTM1" s="80"/>
      <c r="CTN1" s="80"/>
      <c r="CTO1" s="80"/>
      <c r="CTP1" s="80"/>
      <c r="CTQ1" s="80"/>
      <c r="CTR1" s="80"/>
      <c r="CTS1" s="80"/>
      <c r="CTT1" s="80"/>
      <c r="CTU1" s="80"/>
      <c r="CTV1" s="80"/>
      <c r="CTW1" s="80"/>
      <c r="CTX1" s="80"/>
      <c r="CTY1" s="80"/>
      <c r="CTZ1" s="80"/>
      <c r="CUA1" s="80"/>
      <c r="CUB1" s="80"/>
      <c r="CUC1" s="80"/>
      <c r="CUD1" s="80"/>
      <c r="CUE1" s="80"/>
      <c r="CUF1" s="80"/>
      <c r="CUG1" s="80"/>
      <c r="CUH1" s="80"/>
      <c r="CUI1" s="80"/>
      <c r="CUJ1" s="80"/>
      <c r="CUK1" s="80"/>
      <c r="CUL1" s="80"/>
      <c r="CUM1" s="80"/>
      <c r="CUN1" s="80"/>
      <c r="CUO1" s="80"/>
      <c r="CUP1" s="80"/>
      <c r="CUQ1" s="80"/>
      <c r="CUR1" s="80"/>
      <c r="CUS1" s="80"/>
      <c r="CUT1" s="80"/>
      <c r="CUU1" s="80"/>
      <c r="CUV1" s="80"/>
      <c r="CUW1" s="80"/>
      <c r="CUX1" s="80"/>
      <c r="CUY1" s="80"/>
      <c r="CUZ1" s="80"/>
      <c r="CVA1" s="80"/>
      <c r="CVB1" s="80"/>
      <c r="CVC1" s="80"/>
      <c r="CVD1" s="80"/>
      <c r="CVE1" s="80"/>
      <c r="CVF1" s="80"/>
      <c r="CVG1" s="80"/>
      <c r="CVH1" s="80"/>
      <c r="CVI1" s="80"/>
      <c r="CVJ1" s="80"/>
      <c r="CVK1" s="80"/>
      <c r="CVL1" s="80"/>
      <c r="CVM1" s="80"/>
      <c r="CVN1" s="80"/>
      <c r="CVO1" s="80"/>
      <c r="CVP1" s="80"/>
      <c r="CVQ1" s="80"/>
      <c r="CVR1" s="80"/>
      <c r="CVS1" s="80"/>
      <c r="CVT1" s="80"/>
      <c r="CVU1" s="80"/>
      <c r="CVV1" s="80"/>
      <c r="CVW1" s="80"/>
      <c r="CVX1" s="80"/>
      <c r="CVY1" s="80"/>
      <c r="CVZ1" s="80"/>
      <c r="CWA1" s="80"/>
      <c r="CWB1" s="80"/>
      <c r="CWC1" s="80"/>
      <c r="CWD1" s="80"/>
      <c r="CWE1" s="80"/>
      <c r="CWF1" s="80"/>
      <c r="CWG1" s="80"/>
      <c r="CWH1" s="80"/>
      <c r="CWI1" s="80"/>
      <c r="CWJ1" s="80"/>
      <c r="CWK1" s="80"/>
      <c r="CWL1" s="80"/>
      <c r="CWM1" s="80"/>
      <c r="CWN1" s="80"/>
      <c r="CWO1" s="80"/>
      <c r="CWP1" s="80"/>
      <c r="CWQ1" s="80"/>
      <c r="CWR1" s="80"/>
      <c r="CWS1" s="80"/>
      <c r="CWT1" s="80"/>
      <c r="CWU1" s="80"/>
      <c r="CWV1" s="80"/>
      <c r="CWW1" s="80"/>
      <c r="CWX1" s="80"/>
      <c r="CWY1" s="80"/>
      <c r="CWZ1" s="80"/>
      <c r="CXA1" s="80"/>
      <c r="CXB1" s="80"/>
      <c r="CXC1" s="80"/>
      <c r="CXD1" s="80"/>
      <c r="CXE1" s="80"/>
      <c r="CXF1" s="80"/>
      <c r="CXG1" s="80"/>
      <c r="CXH1" s="80"/>
      <c r="CXI1" s="80"/>
      <c r="CXJ1" s="80"/>
      <c r="CXK1" s="80"/>
      <c r="CXL1" s="80"/>
      <c r="CXM1" s="80"/>
      <c r="CXN1" s="80"/>
      <c r="CXO1" s="80"/>
      <c r="CXP1" s="80"/>
      <c r="CXQ1" s="80"/>
      <c r="CXR1" s="80"/>
      <c r="CXS1" s="80"/>
      <c r="CXT1" s="80"/>
      <c r="CXU1" s="80"/>
      <c r="CXV1" s="80"/>
      <c r="CXW1" s="80"/>
      <c r="CXX1" s="80"/>
      <c r="CXY1" s="80"/>
      <c r="CXZ1" s="80"/>
      <c r="CYA1" s="80"/>
      <c r="CYB1" s="80"/>
      <c r="CYC1" s="80"/>
      <c r="CYD1" s="80"/>
      <c r="CYE1" s="80"/>
      <c r="CYF1" s="80"/>
      <c r="CYG1" s="80"/>
      <c r="CYH1" s="80"/>
      <c r="CYI1" s="80"/>
      <c r="CYJ1" s="80"/>
      <c r="CYK1" s="80"/>
      <c r="CYL1" s="80"/>
      <c r="CYM1" s="80"/>
      <c r="CYN1" s="80"/>
      <c r="CYO1" s="80"/>
      <c r="CYP1" s="80"/>
      <c r="CYQ1" s="80"/>
      <c r="CYR1" s="80"/>
      <c r="CYS1" s="80"/>
      <c r="CYT1" s="80"/>
      <c r="CYU1" s="80"/>
      <c r="CYV1" s="80"/>
      <c r="CYW1" s="80"/>
      <c r="CYX1" s="80"/>
      <c r="CYY1" s="80"/>
      <c r="CYZ1" s="80"/>
      <c r="CZA1" s="80"/>
      <c r="CZB1" s="80"/>
      <c r="CZC1" s="80"/>
      <c r="CZD1" s="80"/>
      <c r="CZE1" s="80"/>
      <c r="CZF1" s="80"/>
      <c r="CZG1" s="80"/>
      <c r="CZH1" s="80"/>
      <c r="CZI1" s="80"/>
      <c r="CZJ1" s="80"/>
      <c r="CZK1" s="80"/>
      <c r="CZL1" s="80"/>
      <c r="CZM1" s="80"/>
      <c r="CZN1" s="80"/>
      <c r="CZO1" s="80"/>
      <c r="CZP1" s="80"/>
      <c r="CZQ1" s="80"/>
      <c r="CZR1" s="80"/>
      <c r="CZS1" s="80"/>
      <c r="CZT1" s="80"/>
      <c r="CZU1" s="80"/>
      <c r="CZV1" s="80"/>
      <c r="CZW1" s="80"/>
      <c r="CZX1" s="80"/>
      <c r="CZY1" s="80"/>
      <c r="CZZ1" s="80"/>
      <c r="DAA1" s="80"/>
      <c r="DAB1" s="80"/>
      <c r="DAC1" s="80"/>
      <c r="DAD1" s="80"/>
      <c r="DAE1" s="80"/>
      <c r="DAF1" s="80"/>
      <c r="DAG1" s="80"/>
      <c r="DAH1" s="80"/>
      <c r="DAI1" s="80"/>
      <c r="DAJ1" s="80"/>
      <c r="DAK1" s="80"/>
      <c r="DAL1" s="80"/>
      <c r="DAM1" s="80"/>
      <c r="DAN1" s="80"/>
      <c r="DAO1" s="80"/>
      <c r="DAP1" s="80"/>
      <c r="DAQ1" s="80"/>
      <c r="DAR1" s="80"/>
      <c r="DAS1" s="80"/>
      <c r="DAT1" s="80"/>
      <c r="DAU1" s="80"/>
      <c r="DAV1" s="80"/>
      <c r="DAW1" s="80"/>
      <c r="DAX1" s="80"/>
      <c r="DAY1" s="80"/>
      <c r="DAZ1" s="80"/>
      <c r="DBA1" s="80"/>
      <c r="DBB1" s="80"/>
      <c r="DBC1" s="80"/>
      <c r="DBD1" s="80"/>
      <c r="DBE1" s="80"/>
      <c r="DBF1" s="80"/>
      <c r="DBG1" s="80"/>
      <c r="DBH1" s="80"/>
      <c r="DBI1" s="80"/>
      <c r="DBJ1" s="80"/>
      <c r="DBK1" s="80"/>
      <c r="DBL1" s="80"/>
      <c r="DBM1" s="80"/>
      <c r="DBN1" s="80"/>
      <c r="DBO1" s="80"/>
      <c r="DBP1" s="80"/>
      <c r="DBQ1" s="80"/>
      <c r="DBR1" s="80"/>
      <c r="DBS1" s="80"/>
      <c r="DBT1" s="80"/>
      <c r="DBU1" s="80"/>
      <c r="DBV1" s="80"/>
      <c r="DBW1" s="80"/>
      <c r="DBX1" s="80"/>
      <c r="DBY1" s="80"/>
      <c r="DBZ1" s="80"/>
      <c r="DCA1" s="80"/>
      <c r="DCB1" s="80"/>
      <c r="DCC1" s="80"/>
      <c r="DCD1" s="80"/>
      <c r="DCE1" s="80"/>
      <c r="DCF1" s="80"/>
      <c r="DCG1" s="80"/>
      <c r="DCH1" s="80"/>
      <c r="DCI1" s="80"/>
      <c r="DCJ1" s="80"/>
      <c r="DCK1" s="80"/>
      <c r="DCL1" s="80"/>
      <c r="DCM1" s="80"/>
      <c r="DCN1" s="80"/>
      <c r="DCO1" s="80"/>
      <c r="DCP1" s="80"/>
      <c r="DCQ1" s="80"/>
      <c r="DCR1" s="80"/>
      <c r="DCS1" s="80"/>
      <c r="DCT1" s="80"/>
      <c r="DCU1" s="80"/>
      <c r="DCV1" s="80"/>
      <c r="DCW1" s="80"/>
      <c r="DCX1" s="80"/>
      <c r="DCY1" s="80"/>
      <c r="DCZ1" s="80"/>
      <c r="DDA1" s="80"/>
      <c r="DDB1" s="80"/>
      <c r="DDC1" s="80"/>
      <c r="DDD1" s="80"/>
      <c r="DDE1" s="80"/>
      <c r="DDF1" s="80"/>
      <c r="DDG1" s="80"/>
      <c r="DDH1" s="80"/>
      <c r="DDI1" s="80"/>
      <c r="DDJ1" s="80"/>
      <c r="DDK1" s="80"/>
      <c r="DDL1" s="80"/>
      <c r="DDM1" s="80"/>
      <c r="DDN1" s="80"/>
      <c r="DDO1" s="80"/>
      <c r="DDP1" s="80"/>
      <c r="DDQ1" s="80"/>
      <c r="DDR1" s="80"/>
      <c r="DDS1" s="80"/>
      <c r="DDT1" s="80"/>
      <c r="DDU1" s="80"/>
      <c r="DDV1" s="80"/>
      <c r="DDW1" s="80"/>
      <c r="DDX1" s="80"/>
      <c r="DDY1" s="80"/>
      <c r="DDZ1" s="80"/>
      <c r="DEA1" s="80"/>
      <c r="DEB1" s="80"/>
      <c r="DEC1" s="80"/>
      <c r="DED1" s="80"/>
      <c r="DEE1" s="80"/>
      <c r="DEF1" s="80"/>
      <c r="DEG1" s="80"/>
      <c r="DEH1" s="80"/>
      <c r="DEI1" s="80"/>
      <c r="DEJ1" s="80"/>
      <c r="DEK1" s="80"/>
      <c r="DEL1" s="80"/>
      <c r="DEM1" s="80"/>
      <c r="DEN1" s="80"/>
      <c r="DEO1" s="80"/>
      <c r="DEP1" s="80"/>
      <c r="DEQ1" s="80"/>
      <c r="DER1" s="80"/>
      <c r="DES1" s="80"/>
      <c r="DET1" s="80"/>
      <c r="DEU1" s="80"/>
      <c r="DEV1" s="80"/>
      <c r="DEW1" s="80"/>
      <c r="DEX1" s="80"/>
      <c r="DEY1" s="80"/>
      <c r="DEZ1" s="80"/>
      <c r="DFA1" s="80"/>
      <c r="DFB1" s="80"/>
      <c r="DFC1" s="80"/>
      <c r="DFD1" s="80"/>
      <c r="DFE1" s="80"/>
      <c r="DFF1" s="80"/>
      <c r="DFG1" s="80"/>
      <c r="DFH1" s="80"/>
      <c r="DFI1" s="80"/>
      <c r="DFJ1" s="80"/>
      <c r="DFK1" s="80"/>
      <c r="DFL1" s="80"/>
      <c r="DFM1" s="80"/>
      <c r="DFN1" s="80"/>
      <c r="DFO1" s="80"/>
      <c r="DFP1" s="80"/>
      <c r="DFQ1" s="80"/>
      <c r="DFR1" s="80"/>
      <c r="DFS1" s="80"/>
      <c r="DFT1" s="80"/>
      <c r="DFU1" s="80"/>
      <c r="DFV1" s="80"/>
      <c r="DFW1" s="80"/>
      <c r="DFX1" s="80"/>
      <c r="DFY1" s="80"/>
      <c r="DFZ1" s="80"/>
      <c r="DGA1" s="80"/>
      <c r="DGB1" s="80"/>
      <c r="DGC1" s="80"/>
      <c r="DGD1" s="80"/>
      <c r="DGE1" s="80"/>
      <c r="DGF1" s="80"/>
      <c r="DGG1" s="80"/>
      <c r="DGH1" s="80"/>
      <c r="DGI1" s="80"/>
      <c r="DGJ1" s="80"/>
      <c r="DGK1" s="80"/>
      <c r="DGL1" s="80"/>
      <c r="DGM1" s="80"/>
      <c r="DGN1" s="80"/>
      <c r="DGO1" s="80"/>
      <c r="DGP1" s="80"/>
      <c r="DGQ1" s="80"/>
      <c r="DGR1" s="80"/>
      <c r="DGS1" s="80"/>
      <c r="DGT1" s="80"/>
      <c r="DGU1" s="80"/>
      <c r="DGV1" s="80"/>
      <c r="DGW1" s="80"/>
      <c r="DGX1" s="80"/>
      <c r="DGY1" s="80"/>
      <c r="DGZ1" s="80"/>
      <c r="DHA1" s="80"/>
      <c r="DHB1" s="80"/>
      <c r="DHC1" s="80"/>
      <c r="DHD1" s="80"/>
      <c r="DHE1" s="80"/>
      <c r="DHF1" s="80"/>
      <c r="DHG1" s="80"/>
      <c r="DHH1" s="80"/>
      <c r="DHI1" s="80"/>
      <c r="DHJ1" s="80"/>
      <c r="DHK1" s="80"/>
      <c r="DHL1" s="80"/>
      <c r="DHM1" s="80"/>
      <c r="DHN1" s="80"/>
      <c r="DHO1" s="80"/>
      <c r="DHP1" s="80"/>
      <c r="DHQ1" s="80"/>
      <c r="DHR1" s="80"/>
      <c r="DHS1" s="80"/>
      <c r="DHT1" s="80"/>
      <c r="DHU1" s="80"/>
      <c r="DHV1" s="80"/>
      <c r="DHW1" s="80"/>
      <c r="DHX1" s="80"/>
      <c r="DHY1" s="80"/>
      <c r="DHZ1" s="80"/>
      <c r="DIA1" s="80"/>
      <c r="DIB1" s="80"/>
      <c r="DIC1" s="80"/>
      <c r="DID1" s="80"/>
      <c r="DIE1" s="80"/>
      <c r="DIF1" s="80"/>
      <c r="DIG1" s="80"/>
      <c r="DIH1" s="80"/>
      <c r="DII1" s="80"/>
      <c r="DIJ1" s="80"/>
      <c r="DIK1" s="80"/>
      <c r="DIL1" s="80"/>
      <c r="DIM1" s="80"/>
      <c r="DIN1" s="80"/>
      <c r="DIO1" s="80"/>
      <c r="DIP1" s="80"/>
      <c r="DIQ1" s="80"/>
      <c r="DIR1" s="80"/>
      <c r="DIS1" s="80"/>
      <c r="DIT1" s="80"/>
      <c r="DIU1" s="80"/>
      <c r="DIV1" s="80"/>
      <c r="DIW1" s="80"/>
      <c r="DIX1" s="80"/>
      <c r="DIY1" s="80"/>
      <c r="DIZ1" s="80"/>
      <c r="DJA1" s="80"/>
      <c r="DJB1" s="80"/>
      <c r="DJC1" s="80"/>
      <c r="DJD1" s="80"/>
      <c r="DJE1" s="80"/>
      <c r="DJF1" s="80"/>
      <c r="DJG1" s="80"/>
      <c r="DJH1" s="80"/>
      <c r="DJI1" s="80"/>
      <c r="DJJ1" s="80"/>
      <c r="DJK1" s="80"/>
      <c r="DJL1" s="80"/>
      <c r="DJM1" s="80"/>
      <c r="DJN1" s="80"/>
      <c r="DJO1" s="80"/>
      <c r="DJP1" s="80"/>
      <c r="DJQ1" s="80"/>
      <c r="DJR1" s="80"/>
      <c r="DJS1" s="80"/>
      <c r="DJT1" s="80"/>
      <c r="DJU1" s="80"/>
      <c r="DJV1" s="80"/>
      <c r="DJW1" s="80"/>
      <c r="DJX1" s="80"/>
      <c r="DJY1" s="80"/>
      <c r="DJZ1" s="80"/>
      <c r="DKA1" s="80"/>
      <c r="DKB1" s="80"/>
      <c r="DKC1" s="80"/>
      <c r="DKD1" s="80"/>
      <c r="DKE1" s="80"/>
      <c r="DKF1" s="80"/>
      <c r="DKG1" s="80"/>
      <c r="DKH1" s="80"/>
      <c r="DKI1" s="80"/>
      <c r="DKJ1" s="80"/>
      <c r="DKK1" s="80"/>
      <c r="DKL1" s="80"/>
      <c r="DKM1" s="80"/>
      <c r="DKN1" s="80"/>
      <c r="DKO1" s="80"/>
      <c r="DKP1" s="80"/>
      <c r="DKQ1" s="80"/>
      <c r="DKR1" s="80"/>
      <c r="DKS1" s="80"/>
      <c r="DKT1" s="80"/>
      <c r="DKU1" s="80"/>
      <c r="DKV1" s="80"/>
      <c r="DKW1" s="80"/>
      <c r="DKX1" s="80"/>
      <c r="DKY1" s="80"/>
      <c r="DKZ1" s="80"/>
      <c r="DLA1" s="80"/>
      <c r="DLB1" s="80"/>
      <c r="DLC1" s="80"/>
      <c r="DLD1" s="80"/>
      <c r="DLE1" s="80"/>
      <c r="DLF1" s="80"/>
      <c r="DLG1" s="80"/>
      <c r="DLH1" s="80"/>
      <c r="DLI1" s="80"/>
      <c r="DLJ1" s="80"/>
      <c r="DLK1" s="80"/>
      <c r="DLL1" s="80"/>
      <c r="DLM1" s="80"/>
      <c r="DLN1" s="80"/>
      <c r="DLO1" s="80"/>
      <c r="DLP1" s="80"/>
      <c r="DLQ1" s="80"/>
      <c r="DLR1" s="80"/>
      <c r="DLS1" s="80"/>
      <c r="DLT1" s="80"/>
      <c r="DLU1" s="80"/>
      <c r="DLV1" s="80"/>
      <c r="DLW1" s="80"/>
      <c r="DLX1" s="80"/>
      <c r="DLY1" s="80"/>
      <c r="DLZ1" s="80"/>
      <c r="DMA1" s="80"/>
      <c r="DMB1" s="80"/>
      <c r="DMC1" s="80"/>
      <c r="DMD1" s="80"/>
      <c r="DME1" s="80"/>
      <c r="DMF1" s="80"/>
      <c r="DMG1" s="80"/>
      <c r="DMH1" s="80"/>
      <c r="DMI1" s="80"/>
      <c r="DMJ1" s="80"/>
      <c r="DMK1" s="80"/>
      <c r="DML1" s="80"/>
      <c r="DMM1" s="80"/>
      <c r="DMN1" s="80"/>
      <c r="DMO1" s="80"/>
      <c r="DMP1" s="80"/>
      <c r="DMQ1" s="80"/>
      <c r="DMR1" s="80"/>
      <c r="DMS1" s="80"/>
      <c r="DMT1" s="80"/>
      <c r="DMU1" s="80"/>
      <c r="DMV1" s="80"/>
      <c r="DMW1" s="80"/>
      <c r="DMX1" s="80"/>
      <c r="DMY1" s="80"/>
      <c r="DMZ1" s="80"/>
      <c r="DNA1" s="80"/>
      <c r="DNB1" s="80"/>
      <c r="DNC1" s="80"/>
      <c r="DND1" s="80"/>
      <c r="DNE1" s="80"/>
      <c r="DNF1" s="80"/>
      <c r="DNG1" s="80"/>
      <c r="DNH1" s="80"/>
      <c r="DNI1" s="80"/>
      <c r="DNJ1" s="80"/>
      <c r="DNK1" s="80"/>
      <c r="DNL1" s="80"/>
      <c r="DNM1" s="80"/>
      <c r="DNN1" s="80"/>
      <c r="DNO1" s="80"/>
      <c r="DNP1" s="80"/>
      <c r="DNQ1" s="80"/>
      <c r="DNR1" s="80"/>
      <c r="DNS1" s="80"/>
      <c r="DNT1" s="80"/>
      <c r="DNU1" s="80"/>
      <c r="DNV1" s="80"/>
      <c r="DNW1" s="80"/>
      <c r="DNX1" s="80"/>
      <c r="DNY1" s="80"/>
      <c r="DNZ1" s="80"/>
      <c r="DOA1" s="80"/>
      <c r="DOB1" s="80"/>
      <c r="DOC1" s="80"/>
      <c r="DOD1" s="80"/>
      <c r="DOE1" s="80"/>
      <c r="DOF1" s="80"/>
      <c r="DOG1" s="80"/>
      <c r="DOH1" s="80"/>
      <c r="DOI1" s="80"/>
      <c r="DOJ1" s="80"/>
      <c r="DOK1" s="80"/>
      <c r="DOL1" s="80"/>
      <c r="DOM1" s="80"/>
      <c r="DON1" s="80"/>
      <c r="DOO1" s="80"/>
      <c r="DOP1" s="80"/>
      <c r="DOQ1" s="80"/>
      <c r="DOR1" s="80"/>
      <c r="DOS1" s="80"/>
      <c r="DOT1" s="80"/>
      <c r="DOU1" s="80"/>
      <c r="DOV1" s="80"/>
      <c r="DOW1" s="80"/>
      <c r="DOX1" s="80"/>
      <c r="DOY1" s="80"/>
      <c r="DOZ1" s="80"/>
      <c r="DPA1" s="80"/>
      <c r="DPB1" s="80"/>
      <c r="DPC1" s="80"/>
      <c r="DPD1" s="80"/>
      <c r="DPE1" s="80"/>
      <c r="DPF1" s="80"/>
      <c r="DPG1" s="80"/>
      <c r="DPH1" s="80"/>
      <c r="DPI1" s="80"/>
      <c r="DPJ1" s="80"/>
      <c r="DPK1" s="80"/>
      <c r="DPL1" s="80"/>
      <c r="DPM1" s="80"/>
      <c r="DPN1" s="80"/>
      <c r="DPO1" s="80"/>
      <c r="DPP1" s="80"/>
      <c r="DPQ1" s="80"/>
      <c r="DPR1" s="80"/>
      <c r="DPS1" s="80"/>
      <c r="DPT1" s="80"/>
      <c r="DPU1" s="80"/>
      <c r="DPV1" s="80"/>
      <c r="DPW1" s="80"/>
      <c r="DPX1" s="80"/>
      <c r="DPY1" s="80"/>
      <c r="DPZ1" s="80"/>
      <c r="DQA1" s="80"/>
      <c r="DQB1" s="80"/>
      <c r="DQC1" s="80"/>
      <c r="DQD1" s="80"/>
      <c r="DQE1" s="80"/>
      <c r="DQF1" s="80"/>
      <c r="DQG1" s="80"/>
      <c r="DQH1" s="80"/>
      <c r="DQI1" s="80"/>
      <c r="DQJ1" s="80"/>
      <c r="DQK1" s="80"/>
      <c r="DQL1" s="80"/>
      <c r="DQM1" s="80"/>
      <c r="DQN1" s="80"/>
      <c r="DQO1" s="80"/>
      <c r="DQP1" s="80"/>
      <c r="DQQ1" s="80"/>
      <c r="DQR1" s="80"/>
      <c r="DQS1" s="80"/>
      <c r="DQT1" s="80"/>
      <c r="DQU1" s="80"/>
      <c r="DQV1" s="80"/>
      <c r="DQW1" s="80"/>
      <c r="DQX1" s="80"/>
      <c r="DQY1" s="80"/>
      <c r="DQZ1" s="80"/>
      <c r="DRA1" s="80"/>
      <c r="DRB1" s="80"/>
      <c r="DRC1" s="80"/>
      <c r="DRD1" s="80"/>
      <c r="DRE1" s="80"/>
      <c r="DRF1" s="80"/>
      <c r="DRG1" s="80"/>
      <c r="DRH1" s="80"/>
      <c r="DRI1" s="80"/>
      <c r="DRJ1" s="80"/>
      <c r="DRK1" s="80"/>
      <c r="DRL1" s="80"/>
      <c r="DRM1" s="80"/>
      <c r="DRN1" s="80"/>
      <c r="DRO1" s="80"/>
      <c r="DRP1" s="80"/>
      <c r="DRQ1" s="80"/>
      <c r="DRR1" s="80"/>
      <c r="DRS1" s="80"/>
      <c r="DRT1" s="80"/>
      <c r="DRU1" s="80"/>
      <c r="DRV1" s="80"/>
      <c r="DRW1" s="80"/>
      <c r="DRX1" s="80"/>
      <c r="DRY1" s="80"/>
      <c r="DRZ1" s="80"/>
      <c r="DSA1" s="80"/>
      <c r="DSB1" s="80"/>
      <c r="DSC1" s="80"/>
      <c r="DSD1" s="80"/>
      <c r="DSE1" s="80"/>
      <c r="DSF1" s="80"/>
      <c r="DSG1" s="80"/>
      <c r="DSH1" s="80"/>
      <c r="DSI1" s="80"/>
      <c r="DSJ1" s="80"/>
      <c r="DSK1" s="80"/>
      <c r="DSL1" s="80"/>
      <c r="DSM1" s="80"/>
      <c r="DSN1" s="80"/>
      <c r="DSO1" s="80"/>
      <c r="DSP1" s="80"/>
      <c r="DSQ1" s="80"/>
      <c r="DSR1" s="80"/>
      <c r="DSS1" s="80"/>
      <c r="DST1" s="80"/>
      <c r="DSU1" s="80"/>
      <c r="DSV1" s="80"/>
      <c r="DSW1" s="80"/>
      <c r="DSX1" s="80"/>
      <c r="DSY1" s="80"/>
      <c r="DSZ1" s="80"/>
      <c r="DTA1" s="80"/>
      <c r="DTB1" s="80"/>
      <c r="DTC1" s="80"/>
      <c r="DTD1" s="80"/>
      <c r="DTE1" s="80"/>
      <c r="DTF1" s="80"/>
      <c r="DTG1" s="80"/>
      <c r="DTH1" s="80"/>
      <c r="DTI1" s="80"/>
      <c r="DTJ1" s="80"/>
      <c r="DTK1" s="80"/>
      <c r="DTL1" s="80"/>
      <c r="DTM1" s="80"/>
      <c r="DTN1" s="80"/>
      <c r="DTO1" s="80"/>
      <c r="DTP1" s="80"/>
      <c r="DTQ1" s="80"/>
      <c r="DTR1" s="80"/>
      <c r="DTS1" s="80"/>
      <c r="DTT1" s="80"/>
      <c r="DTU1" s="80"/>
      <c r="DTV1" s="80"/>
      <c r="DTW1" s="80"/>
      <c r="DTX1" s="80"/>
      <c r="DTY1" s="80"/>
      <c r="DTZ1" s="80"/>
      <c r="DUA1" s="80"/>
      <c r="DUB1" s="80"/>
      <c r="DUC1" s="80"/>
      <c r="DUD1" s="80"/>
      <c r="DUE1" s="80"/>
      <c r="DUF1" s="80"/>
      <c r="DUG1" s="80"/>
      <c r="DUH1" s="80"/>
      <c r="DUI1" s="80"/>
      <c r="DUJ1" s="80"/>
      <c r="DUK1" s="80"/>
      <c r="DUL1" s="80"/>
      <c r="DUM1" s="80"/>
      <c r="DUN1" s="80"/>
      <c r="DUO1" s="80"/>
      <c r="DUP1" s="80"/>
      <c r="DUQ1" s="80"/>
      <c r="DUR1" s="80"/>
      <c r="DUS1" s="80"/>
      <c r="DUT1" s="80"/>
      <c r="DUU1" s="80"/>
      <c r="DUV1" s="80"/>
      <c r="DUW1" s="80"/>
      <c r="DUX1" s="80"/>
      <c r="DUY1" s="80"/>
      <c r="DUZ1" s="80"/>
      <c r="DVA1" s="80"/>
      <c r="DVB1" s="80"/>
      <c r="DVC1" s="80"/>
      <c r="DVD1" s="80"/>
      <c r="DVE1" s="80"/>
      <c r="DVF1" s="80"/>
      <c r="DVG1" s="80"/>
      <c r="DVH1" s="80"/>
      <c r="DVI1" s="80"/>
      <c r="DVJ1" s="80"/>
      <c r="DVK1" s="80"/>
      <c r="DVL1" s="80"/>
      <c r="DVM1" s="80"/>
      <c r="DVN1" s="80"/>
      <c r="DVO1" s="80"/>
      <c r="DVP1" s="80"/>
      <c r="DVQ1" s="80"/>
      <c r="DVR1" s="80"/>
      <c r="DVS1" s="80"/>
      <c r="DVT1" s="80"/>
      <c r="DVU1" s="80"/>
      <c r="DVV1" s="80"/>
      <c r="DVW1" s="80"/>
      <c r="DVX1" s="80"/>
      <c r="DVY1" s="80"/>
      <c r="DVZ1" s="80"/>
      <c r="DWA1" s="80"/>
      <c r="DWB1" s="80"/>
      <c r="DWC1" s="80"/>
      <c r="DWD1" s="80"/>
      <c r="DWE1" s="80"/>
      <c r="DWF1" s="80"/>
      <c r="DWG1" s="80"/>
      <c r="DWH1" s="80"/>
      <c r="DWI1" s="80"/>
      <c r="DWJ1" s="80"/>
      <c r="DWK1" s="80"/>
      <c r="DWL1" s="80"/>
      <c r="DWM1" s="80"/>
      <c r="DWN1" s="80"/>
      <c r="DWO1" s="80"/>
      <c r="DWP1" s="80"/>
      <c r="DWQ1" s="80"/>
      <c r="DWR1" s="80"/>
      <c r="DWS1" s="80"/>
      <c r="DWT1" s="80"/>
      <c r="DWU1" s="80"/>
      <c r="DWV1" s="80"/>
      <c r="DWW1" s="80"/>
      <c r="DWX1" s="80"/>
      <c r="DWY1" s="80"/>
      <c r="DWZ1" s="80"/>
      <c r="DXA1" s="80"/>
      <c r="DXB1" s="80"/>
      <c r="DXC1" s="80"/>
      <c r="DXD1" s="80"/>
      <c r="DXE1" s="80"/>
      <c r="DXF1" s="80"/>
      <c r="DXG1" s="80"/>
      <c r="DXH1" s="80"/>
      <c r="DXI1" s="80"/>
      <c r="DXJ1" s="80"/>
      <c r="DXK1" s="80"/>
      <c r="DXL1" s="80"/>
      <c r="DXM1" s="80"/>
      <c r="DXN1" s="80"/>
      <c r="DXO1" s="80"/>
      <c r="DXP1" s="80"/>
      <c r="DXQ1" s="80"/>
      <c r="DXR1" s="80"/>
      <c r="DXS1" s="80"/>
      <c r="DXT1" s="80"/>
      <c r="DXU1" s="80"/>
      <c r="DXV1" s="80"/>
      <c r="DXW1" s="80"/>
      <c r="DXX1" s="80"/>
      <c r="DXY1" s="80"/>
      <c r="DXZ1" s="80"/>
      <c r="DYA1" s="80"/>
      <c r="DYB1" s="80"/>
      <c r="DYC1" s="80"/>
      <c r="DYD1" s="80"/>
      <c r="DYE1" s="80"/>
      <c r="DYF1" s="80"/>
      <c r="DYG1" s="80"/>
      <c r="DYH1" s="80"/>
      <c r="DYI1" s="80"/>
      <c r="DYJ1" s="80"/>
      <c r="DYK1" s="80"/>
      <c r="DYL1" s="80"/>
      <c r="DYM1" s="80"/>
      <c r="DYN1" s="80"/>
      <c r="DYO1" s="80"/>
      <c r="DYP1" s="80"/>
      <c r="DYQ1" s="80"/>
      <c r="DYR1" s="80"/>
      <c r="DYS1" s="80"/>
      <c r="DYT1" s="80"/>
      <c r="DYU1" s="80"/>
      <c r="DYV1" s="80"/>
      <c r="DYW1" s="80"/>
      <c r="DYX1" s="80"/>
      <c r="DYY1" s="80"/>
      <c r="DYZ1" s="80"/>
      <c r="DZA1" s="80"/>
      <c r="DZB1" s="80"/>
      <c r="DZC1" s="80"/>
      <c r="DZD1" s="80"/>
      <c r="DZE1" s="80"/>
      <c r="DZF1" s="80"/>
      <c r="DZG1" s="80"/>
      <c r="DZH1" s="80"/>
      <c r="DZI1" s="80"/>
      <c r="DZJ1" s="80"/>
      <c r="DZK1" s="80"/>
      <c r="DZL1" s="80"/>
      <c r="DZM1" s="80"/>
      <c r="DZN1" s="80"/>
      <c r="DZO1" s="80"/>
      <c r="DZP1" s="80"/>
      <c r="DZQ1" s="80"/>
      <c r="DZR1" s="80"/>
      <c r="DZS1" s="80"/>
      <c r="DZT1" s="80"/>
      <c r="DZU1" s="80"/>
      <c r="DZV1" s="80"/>
      <c r="DZW1" s="80"/>
      <c r="DZX1" s="80"/>
      <c r="DZY1" s="80"/>
      <c r="DZZ1" s="80"/>
      <c r="EAA1" s="80"/>
      <c r="EAB1" s="80"/>
      <c r="EAC1" s="80"/>
      <c r="EAD1" s="80"/>
      <c r="EAE1" s="80"/>
      <c r="EAF1" s="80"/>
      <c r="EAG1" s="80"/>
      <c r="EAH1" s="80"/>
      <c r="EAI1" s="80"/>
      <c r="EAJ1" s="80"/>
      <c r="EAK1" s="80"/>
      <c r="EAL1" s="80"/>
      <c r="EAM1" s="80"/>
      <c r="EAN1" s="80"/>
      <c r="EAO1" s="80"/>
      <c r="EAP1" s="80"/>
      <c r="EAQ1" s="80"/>
      <c r="EAR1" s="80"/>
      <c r="EAS1" s="80"/>
      <c r="EAT1" s="80"/>
      <c r="EAU1" s="80"/>
      <c r="EAV1" s="80"/>
      <c r="EAW1" s="80"/>
      <c r="EAX1" s="80"/>
      <c r="EAY1" s="80"/>
      <c r="EAZ1" s="80"/>
      <c r="EBA1" s="80"/>
      <c r="EBB1" s="80"/>
      <c r="EBC1" s="80"/>
      <c r="EBD1" s="80"/>
      <c r="EBE1" s="80"/>
      <c r="EBF1" s="80"/>
      <c r="EBG1" s="80"/>
      <c r="EBH1" s="80"/>
      <c r="EBI1" s="80"/>
      <c r="EBJ1" s="80"/>
      <c r="EBK1" s="80"/>
      <c r="EBL1" s="80"/>
      <c r="EBM1" s="80"/>
      <c r="EBN1" s="80"/>
      <c r="EBO1" s="80"/>
      <c r="EBP1" s="80"/>
      <c r="EBQ1" s="80"/>
      <c r="EBR1" s="80"/>
      <c r="EBS1" s="80"/>
      <c r="EBT1" s="80"/>
      <c r="EBU1" s="80"/>
      <c r="EBV1" s="80"/>
      <c r="EBW1" s="80"/>
      <c r="EBX1" s="80"/>
      <c r="EBY1" s="80"/>
      <c r="EBZ1" s="80"/>
      <c r="ECA1" s="80"/>
      <c r="ECB1" s="80"/>
      <c r="ECC1" s="80"/>
      <c r="ECD1" s="80"/>
      <c r="ECE1" s="80"/>
      <c r="ECF1" s="80"/>
      <c r="ECG1" s="80"/>
      <c r="ECH1" s="80"/>
      <c r="ECI1" s="80"/>
      <c r="ECJ1" s="80"/>
      <c r="ECK1" s="80"/>
      <c r="ECL1" s="80"/>
      <c r="ECM1" s="80"/>
      <c r="ECN1" s="80"/>
      <c r="ECO1" s="80"/>
      <c r="ECP1" s="80"/>
      <c r="ECQ1" s="80"/>
      <c r="ECR1" s="80"/>
      <c r="ECS1" s="80"/>
      <c r="ECT1" s="80"/>
      <c r="ECU1" s="80"/>
      <c r="ECV1" s="80"/>
      <c r="ECW1" s="80"/>
      <c r="ECX1" s="80"/>
      <c r="ECY1" s="80"/>
      <c r="ECZ1" s="80"/>
      <c r="EDA1" s="80"/>
      <c r="EDB1" s="80"/>
      <c r="EDC1" s="80"/>
      <c r="EDD1" s="80"/>
      <c r="EDE1" s="80"/>
      <c r="EDF1" s="80"/>
      <c r="EDG1" s="80"/>
      <c r="EDH1" s="80"/>
      <c r="EDI1" s="80"/>
      <c r="EDJ1" s="80"/>
      <c r="EDK1" s="80"/>
      <c r="EDL1" s="80"/>
      <c r="EDM1" s="80"/>
      <c r="EDN1" s="80"/>
      <c r="EDO1" s="80"/>
      <c r="EDP1" s="80"/>
      <c r="EDQ1" s="80"/>
      <c r="EDR1" s="80"/>
      <c r="EDS1" s="80"/>
      <c r="EDT1" s="80"/>
      <c r="EDU1" s="80"/>
      <c r="EDV1" s="80"/>
      <c r="EDW1" s="80"/>
      <c r="EDX1" s="80"/>
      <c r="EDY1" s="80"/>
      <c r="EDZ1" s="80"/>
      <c r="EEA1" s="80"/>
      <c r="EEB1" s="80"/>
      <c r="EEC1" s="80"/>
      <c r="EED1" s="80"/>
      <c r="EEE1" s="80"/>
      <c r="EEF1" s="80"/>
      <c r="EEG1" s="80"/>
      <c r="EEH1" s="80"/>
      <c r="EEI1" s="80"/>
      <c r="EEJ1" s="80"/>
      <c r="EEK1" s="80"/>
      <c r="EEL1" s="80"/>
      <c r="EEM1" s="80"/>
      <c r="EEN1" s="80"/>
      <c r="EEO1" s="80"/>
      <c r="EEP1" s="80"/>
      <c r="EEQ1" s="80"/>
      <c r="EER1" s="80"/>
      <c r="EES1" s="80"/>
      <c r="EET1" s="80"/>
      <c r="EEU1" s="80"/>
      <c r="EEV1" s="80"/>
      <c r="EEW1" s="80"/>
      <c r="EEX1" s="80"/>
      <c r="EEY1" s="80"/>
      <c r="EEZ1" s="80"/>
      <c r="EFA1" s="80"/>
      <c r="EFB1" s="80"/>
      <c r="EFC1" s="80"/>
      <c r="EFD1" s="80"/>
      <c r="EFE1" s="80"/>
      <c r="EFF1" s="80"/>
      <c r="EFG1" s="80"/>
      <c r="EFH1" s="80"/>
      <c r="EFI1" s="80"/>
      <c r="EFJ1" s="80"/>
      <c r="EFK1" s="80"/>
      <c r="EFL1" s="80"/>
      <c r="EFM1" s="80"/>
      <c r="EFN1" s="80"/>
      <c r="EFO1" s="80"/>
      <c r="EFP1" s="80"/>
      <c r="EFQ1" s="80"/>
      <c r="EFR1" s="80"/>
      <c r="EFS1" s="80"/>
      <c r="EFT1" s="80"/>
      <c r="EFU1" s="80"/>
      <c r="EFV1" s="80"/>
      <c r="EFW1" s="80"/>
      <c r="EFX1" s="80"/>
      <c r="EFY1" s="80"/>
      <c r="EFZ1" s="80"/>
      <c r="EGA1" s="80"/>
      <c r="EGB1" s="80"/>
      <c r="EGC1" s="80"/>
      <c r="EGD1" s="80"/>
      <c r="EGE1" s="80"/>
      <c r="EGF1" s="80"/>
      <c r="EGG1" s="80"/>
      <c r="EGH1" s="80"/>
      <c r="EGI1" s="80"/>
      <c r="EGJ1" s="80"/>
      <c r="EGK1" s="80"/>
      <c r="EGL1" s="80"/>
      <c r="EGM1" s="80"/>
      <c r="EGN1" s="80"/>
      <c r="EGO1" s="80"/>
      <c r="EGP1" s="80"/>
      <c r="EGQ1" s="80"/>
      <c r="EGR1" s="80"/>
      <c r="EGS1" s="80"/>
      <c r="EGT1" s="80"/>
      <c r="EGU1" s="80"/>
      <c r="EGV1" s="80"/>
      <c r="EGW1" s="80"/>
      <c r="EGX1" s="80"/>
      <c r="EGY1" s="80"/>
      <c r="EGZ1" s="80"/>
      <c r="EHA1" s="80"/>
      <c r="EHB1" s="80"/>
      <c r="EHC1" s="80"/>
      <c r="EHD1" s="80"/>
      <c r="EHE1" s="80"/>
      <c r="EHF1" s="80"/>
      <c r="EHG1" s="80"/>
      <c r="EHH1" s="80"/>
      <c r="EHI1" s="80"/>
      <c r="EHJ1" s="80"/>
      <c r="EHK1" s="80"/>
      <c r="EHL1" s="80"/>
      <c r="EHM1" s="80"/>
      <c r="EHN1" s="80"/>
      <c r="EHO1" s="80"/>
      <c r="EHP1" s="80"/>
      <c r="EHQ1" s="80"/>
      <c r="EHR1" s="80"/>
      <c r="EHS1" s="80"/>
      <c r="EHT1" s="80"/>
      <c r="EHU1" s="80"/>
      <c r="EHV1" s="80"/>
      <c r="EHW1" s="80"/>
      <c r="EHX1" s="80"/>
      <c r="EHY1" s="80"/>
      <c r="EHZ1" s="80"/>
      <c r="EIA1" s="80"/>
      <c r="EIB1" s="80"/>
      <c r="EIC1" s="80"/>
      <c r="EID1" s="80"/>
      <c r="EIE1" s="80"/>
      <c r="EIF1" s="80"/>
      <c r="EIG1" s="80"/>
      <c r="EIH1" s="80"/>
      <c r="EII1" s="80"/>
      <c r="EIJ1" s="80"/>
      <c r="EIK1" s="80"/>
      <c r="EIL1" s="80"/>
      <c r="EIM1" s="80"/>
      <c r="EIN1" s="80"/>
      <c r="EIO1" s="80"/>
      <c r="EIP1" s="80"/>
      <c r="EIQ1" s="80"/>
      <c r="EIR1" s="80"/>
      <c r="EIS1" s="80"/>
      <c r="EIT1" s="80"/>
      <c r="EIU1" s="80"/>
      <c r="EIV1" s="80"/>
      <c r="EIW1" s="80"/>
      <c r="EIX1" s="80"/>
      <c r="EIY1" s="80"/>
      <c r="EIZ1" s="80"/>
      <c r="EJA1" s="80"/>
      <c r="EJB1" s="80"/>
      <c r="EJC1" s="80"/>
      <c r="EJD1" s="80"/>
      <c r="EJE1" s="80"/>
      <c r="EJF1" s="80"/>
      <c r="EJG1" s="80"/>
      <c r="EJH1" s="80"/>
      <c r="EJI1" s="80"/>
      <c r="EJJ1" s="80"/>
      <c r="EJK1" s="80"/>
      <c r="EJL1" s="80"/>
      <c r="EJM1" s="80"/>
      <c r="EJN1" s="80"/>
      <c r="EJO1" s="80"/>
      <c r="EJP1" s="80"/>
      <c r="EJQ1" s="80"/>
      <c r="EJR1" s="80"/>
      <c r="EJS1" s="80"/>
      <c r="EJT1" s="80"/>
      <c r="EJU1" s="80"/>
      <c r="EJV1" s="80"/>
      <c r="EJW1" s="80"/>
      <c r="EJX1" s="80"/>
      <c r="EJY1" s="80"/>
      <c r="EJZ1" s="80"/>
      <c r="EKA1" s="80"/>
      <c r="EKB1" s="80"/>
      <c r="EKC1" s="80"/>
      <c r="EKD1" s="80"/>
      <c r="EKE1" s="80"/>
      <c r="EKF1" s="80"/>
      <c r="EKG1" s="80"/>
      <c r="EKH1" s="80"/>
      <c r="EKI1" s="80"/>
      <c r="EKJ1" s="80"/>
      <c r="EKK1" s="80"/>
      <c r="EKL1" s="80"/>
      <c r="EKM1" s="80"/>
      <c r="EKN1" s="80"/>
      <c r="EKO1" s="80"/>
      <c r="EKP1" s="80"/>
      <c r="EKQ1" s="80"/>
      <c r="EKR1" s="80"/>
      <c r="EKS1" s="80"/>
      <c r="EKT1" s="80"/>
      <c r="EKU1" s="80"/>
      <c r="EKV1" s="80"/>
      <c r="EKW1" s="80"/>
      <c r="EKX1" s="80"/>
      <c r="EKY1" s="80"/>
      <c r="EKZ1" s="80"/>
      <c r="ELA1" s="80"/>
      <c r="ELB1" s="80"/>
      <c r="ELC1" s="80"/>
      <c r="ELD1" s="80"/>
      <c r="ELE1" s="80"/>
      <c r="ELF1" s="80"/>
      <c r="ELG1" s="80"/>
      <c r="ELH1" s="80"/>
      <c r="ELI1" s="80"/>
      <c r="ELJ1" s="80"/>
      <c r="ELK1" s="80"/>
      <c r="ELL1" s="80"/>
      <c r="ELM1" s="80"/>
      <c r="ELN1" s="80"/>
      <c r="ELO1" s="80"/>
      <c r="ELP1" s="80"/>
      <c r="ELQ1" s="80"/>
      <c r="ELR1" s="80"/>
      <c r="ELS1" s="80"/>
      <c r="ELT1" s="80"/>
      <c r="ELU1" s="80"/>
      <c r="ELV1" s="80"/>
      <c r="ELW1" s="80"/>
      <c r="ELX1" s="80"/>
      <c r="ELY1" s="80"/>
      <c r="ELZ1" s="80"/>
      <c r="EMA1" s="80"/>
      <c r="EMB1" s="80"/>
      <c r="EMC1" s="80"/>
      <c r="EMD1" s="80"/>
      <c r="EME1" s="80"/>
      <c r="EMF1" s="80"/>
      <c r="EMG1" s="80"/>
      <c r="EMH1" s="80"/>
      <c r="EMI1" s="80"/>
      <c r="EMJ1" s="80"/>
      <c r="EMK1" s="80"/>
      <c r="EML1" s="80"/>
      <c r="EMM1" s="80"/>
      <c r="EMN1" s="80"/>
      <c r="EMO1" s="80"/>
      <c r="EMP1" s="80"/>
      <c r="EMQ1" s="80"/>
      <c r="EMR1" s="80"/>
      <c r="EMS1" s="80"/>
      <c r="EMT1" s="80"/>
      <c r="EMU1" s="80"/>
      <c r="EMV1" s="80"/>
      <c r="EMW1" s="80"/>
      <c r="EMX1" s="80"/>
      <c r="EMY1" s="80"/>
      <c r="EMZ1" s="80"/>
      <c r="ENA1" s="80"/>
      <c r="ENB1" s="80"/>
      <c r="ENC1" s="80"/>
      <c r="END1" s="80"/>
      <c r="ENE1" s="80"/>
      <c r="ENF1" s="80"/>
      <c r="ENG1" s="80"/>
      <c r="ENH1" s="80"/>
      <c r="ENI1" s="80"/>
      <c r="ENJ1" s="80"/>
      <c r="ENK1" s="80"/>
      <c r="ENL1" s="80"/>
      <c r="ENM1" s="80"/>
      <c r="ENN1" s="80"/>
      <c r="ENO1" s="80"/>
      <c r="ENP1" s="80"/>
      <c r="ENQ1" s="80"/>
      <c r="ENR1" s="80"/>
      <c r="ENS1" s="80"/>
      <c r="ENT1" s="80"/>
      <c r="ENU1" s="80"/>
      <c r="ENV1" s="80"/>
      <c r="ENW1" s="80"/>
      <c r="ENX1" s="80"/>
      <c r="ENY1" s="80"/>
      <c r="ENZ1" s="80"/>
      <c r="EOA1" s="80"/>
      <c r="EOB1" s="80"/>
      <c r="EOC1" s="80"/>
      <c r="EOD1" s="80"/>
      <c r="EOE1" s="80"/>
      <c r="EOF1" s="80"/>
      <c r="EOG1" s="80"/>
      <c r="EOH1" s="80"/>
      <c r="EOI1" s="80"/>
      <c r="EOJ1" s="80"/>
      <c r="EOK1" s="80"/>
      <c r="EOL1" s="80"/>
      <c r="EOM1" s="80"/>
      <c r="EON1" s="80"/>
      <c r="EOO1" s="80"/>
      <c r="EOP1" s="80"/>
      <c r="EOQ1" s="80"/>
      <c r="EOR1" s="80"/>
      <c r="EOS1" s="80"/>
      <c r="EOT1" s="80"/>
      <c r="EOU1" s="80"/>
      <c r="EOV1" s="80"/>
      <c r="EOW1" s="80"/>
      <c r="EOX1" s="80"/>
      <c r="EOY1" s="80"/>
      <c r="EOZ1" s="80"/>
      <c r="EPA1" s="80"/>
      <c r="EPB1" s="80"/>
      <c r="EPC1" s="80"/>
      <c r="EPD1" s="80"/>
      <c r="EPE1" s="80"/>
      <c r="EPF1" s="80"/>
      <c r="EPG1" s="80"/>
      <c r="EPH1" s="80"/>
      <c r="EPI1" s="80"/>
      <c r="EPJ1" s="80"/>
      <c r="EPK1" s="80"/>
      <c r="EPL1" s="80"/>
      <c r="EPM1" s="80"/>
      <c r="EPN1" s="80"/>
      <c r="EPO1" s="80"/>
      <c r="EPP1" s="80"/>
      <c r="EPQ1" s="80"/>
      <c r="EPR1" s="80"/>
      <c r="EPS1" s="80"/>
      <c r="EPT1" s="80"/>
      <c r="EPU1" s="80"/>
      <c r="EPV1" s="80"/>
      <c r="EPW1" s="80"/>
      <c r="EPX1" s="80"/>
      <c r="EPY1" s="80"/>
      <c r="EPZ1" s="80"/>
      <c r="EQA1" s="80"/>
      <c r="EQB1" s="80"/>
      <c r="EQC1" s="80"/>
      <c r="EQD1" s="80"/>
      <c r="EQE1" s="80"/>
      <c r="EQF1" s="80"/>
      <c r="EQG1" s="80"/>
      <c r="EQH1" s="80"/>
      <c r="EQI1" s="80"/>
      <c r="EQJ1" s="80"/>
      <c r="EQK1" s="80"/>
      <c r="EQL1" s="80"/>
      <c r="EQM1" s="80"/>
      <c r="EQN1" s="80"/>
      <c r="EQO1" s="80"/>
      <c r="EQP1" s="80"/>
      <c r="EQQ1" s="80"/>
      <c r="EQR1" s="80"/>
      <c r="EQS1" s="80"/>
      <c r="EQT1" s="80"/>
      <c r="EQU1" s="80"/>
      <c r="EQV1" s="80"/>
      <c r="EQW1" s="80"/>
      <c r="EQX1" s="80"/>
      <c r="EQY1" s="80"/>
      <c r="EQZ1" s="80"/>
      <c r="ERA1" s="80"/>
      <c r="ERB1" s="80"/>
      <c r="ERC1" s="80"/>
      <c r="ERD1" s="80"/>
      <c r="ERE1" s="80"/>
      <c r="ERF1" s="80"/>
      <c r="ERG1" s="80"/>
      <c r="ERH1" s="80"/>
      <c r="ERI1" s="80"/>
      <c r="ERJ1" s="80"/>
      <c r="ERK1" s="80"/>
      <c r="ERL1" s="80"/>
      <c r="ERM1" s="80"/>
      <c r="ERN1" s="80"/>
      <c r="ERO1" s="80"/>
      <c r="ERP1" s="80"/>
      <c r="ERQ1" s="80"/>
      <c r="ERR1" s="80"/>
      <c r="ERS1" s="80"/>
      <c r="ERT1" s="80"/>
      <c r="ERU1" s="80"/>
      <c r="ERV1" s="80"/>
      <c r="ERW1" s="80"/>
      <c r="ERX1" s="80"/>
      <c r="ERY1" s="80"/>
      <c r="ERZ1" s="80"/>
      <c r="ESA1" s="80"/>
      <c r="ESB1" s="80"/>
      <c r="ESC1" s="80"/>
      <c r="ESD1" s="80"/>
      <c r="ESE1" s="80"/>
      <c r="ESF1" s="80"/>
      <c r="ESG1" s="80"/>
      <c r="ESH1" s="80"/>
      <c r="ESI1" s="80"/>
      <c r="ESJ1" s="80"/>
      <c r="ESK1" s="80"/>
      <c r="ESL1" s="80"/>
      <c r="ESM1" s="80"/>
      <c r="ESN1" s="80"/>
      <c r="ESO1" s="80"/>
      <c r="ESP1" s="80"/>
      <c r="ESQ1" s="80"/>
      <c r="ESR1" s="80"/>
      <c r="ESS1" s="80"/>
      <c r="EST1" s="80"/>
      <c r="ESU1" s="80"/>
      <c r="ESV1" s="80"/>
      <c r="ESW1" s="80"/>
      <c r="ESX1" s="80"/>
      <c r="ESY1" s="80"/>
      <c r="ESZ1" s="80"/>
      <c r="ETA1" s="80"/>
      <c r="ETB1" s="80"/>
      <c r="ETC1" s="80"/>
      <c r="ETD1" s="80"/>
      <c r="ETE1" s="80"/>
      <c r="ETF1" s="80"/>
      <c r="ETG1" s="80"/>
      <c r="ETH1" s="80"/>
      <c r="ETI1" s="80"/>
      <c r="ETJ1" s="80"/>
      <c r="ETK1" s="80"/>
      <c r="ETL1" s="80"/>
      <c r="ETM1" s="80"/>
      <c r="ETN1" s="80"/>
      <c r="ETO1" s="80"/>
      <c r="ETP1" s="80"/>
      <c r="ETQ1" s="80"/>
      <c r="ETR1" s="80"/>
      <c r="ETS1" s="80"/>
      <c r="ETT1" s="80"/>
      <c r="ETU1" s="80"/>
      <c r="ETV1" s="80"/>
      <c r="ETW1" s="80"/>
      <c r="ETX1" s="80"/>
      <c r="ETY1" s="80"/>
      <c r="ETZ1" s="80"/>
      <c r="EUA1" s="80"/>
      <c r="EUB1" s="80"/>
      <c r="EUC1" s="80"/>
      <c r="EUD1" s="80"/>
      <c r="EUE1" s="80"/>
      <c r="EUF1" s="80"/>
      <c r="EUG1" s="80"/>
      <c r="EUH1" s="80"/>
      <c r="EUI1" s="80"/>
      <c r="EUJ1" s="80"/>
      <c r="EUK1" s="80"/>
      <c r="EUL1" s="80"/>
      <c r="EUM1" s="80"/>
      <c r="EUN1" s="80"/>
      <c r="EUO1" s="80"/>
      <c r="EUP1" s="80"/>
      <c r="EUQ1" s="80"/>
      <c r="EUR1" s="80"/>
      <c r="EUS1" s="80"/>
      <c r="EUT1" s="80"/>
      <c r="EUU1" s="80"/>
      <c r="EUV1" s="80"/>
      <c r="EUW1" s="80"/>
      <c r="EUX1" s="80"/>
      <c r="EUY1" s="80"/>
      <c r="EUZ1" s="80"/>
      <c r="EVA1" s="80"/>
      <c r="EVB1" s="80"/>
      <c r="EVC1" s="80"/>
      <c r="EVD1" s="80"/>
      <c r="EVE1" s="80"/>
      <c r="EVF1" s="80"/>
      <c r="EVG1" s="80"/>
      <c r="EVH1" s="80"/>
      <c r="EVI1" s="80"/>
      <c r="EVJ1" s="80"/>
      <c r="EVK1" s="80"/>
      <c r="EVL1" s="80"/>
      <c r="EVM1" s="80"/>
      <c r="EVN1" s="80"/>
      <c r="EVO1" s="80"/>
      <c r="EVP1" s="80"/>
      <c r="EVQ1" s="80"/>
      <c r="EVR1" s="80"/>
      <c r="EVS1" s="80"/>
      <c r="EVT1" s="80"/>
      <c r="EVU1" s="80"/>
      <c r="EVV1" s="80"/>
      <c r="EVW1" s="80"/>
      <c r="EVX1" s="80"/>
      <c r="EVY1" s="80"/>
      <c r="EVZ1" s="80"/>
      <c r="EWA1" s="80"/>
      <c r="EWB1" s="80"/>
      <c r="EWC1" s="80"/>
      <c r="EWD1" s="80"/>
      <c r="EWE1" s="80"/>
      <c r="EWF1" s="80"/>
      <c r="EWG1" s="80"/>
      <c r="EWH1" s="80"/>
      <c r="EWI1" s="80"/>
      <c r="EWJ1" s="80"/>
      <c r="EWK1" s="80"/>
      <c r="EWL1" s="80"/>
      <c r="EWM1" s="80"/>
      <c r="EWN1" s="80"/>
      <c r="EWO1" s="80"/>
      <c r="EWP1" s="80"/>
      <c r="EWQ1" s="80"/>
      <c r="EWR1" s="80"/>
      <c r="EWS1" s="80"/>
      <c r="EWT1" s="80"/>
      <c r="EWU1" s="80"/>
      <c r="EWV1" s="80"/>
      <c r="EWW1" s="80"/>
      <c r="EWX1" s="80"/>
      <c r="EWY1" s="80"/>
      <c r="EWZ1" s="80"/>
      <c r="EXA1" s="80"/>
      <c r="EXB1" s="80"/>
      <c r="EXC1" s="80"/>
      <c r="EXD1" s="80"/>
      <c r="EXE1" s="80"/>
      <c r="EXF1" s="80"/>
      <c r="EXG1" s="80"/>
      <c r="EXH1" s="80"/>
      <c r="EXI1" s="80"/>
      <c r="EXJ1" s="80"/>
      <c r="EXK1" s="80"/>
      <c r="EXL1" s="80"/>
      <c r="EXM1" s="80"/>
      <c r="EXN1" s="80"/>
      <c r="EXO1" s="80"/>
      <c r="EXP1" s="80"/>
      <c r="EXQ1" s="80"/>
      <c r="EXR1" s="80"/>
      <c r="EXS1" s="80"/>
      <c r="EXT1" s="80"/>
      <c r="EXU1" s="80"/>
      <c r="EXV1" s="80"/>
      <c r="EXW1" s="80"/>
      <c r="EXX1" s="80"/>
      <c r="EXY1" s="80"/>
      <c r="EXZ1" s="80"/>
      <c r="EYA1" s="80"/>
      <c r="EYB1" s="80"/>
      <c r="EYC1" s="80"/>
      <c r="EYD1" s="80"/>
      <c r="EYE1" s="80"/>
      <c r="EYF1" s="80"/>
      <c r="EYG1" s="80"/>
      <c r="EYH1" s="80"/>
      <c r="EYI1" s="80"/>
      <c r="EYJ1" s="80"/>
      <c r="EYK1" s="80"/>
      <c r="EYL1" s="80"/>
      <c r="EYM1" s="80"/>
      <c r="EYN1" s="80"/>
      <c r="EYO1" s="80"/>
      <c r="EYP1" s="80"/>
      <c r="EYQ1" s="80"/>
      <c r="EYR1" s="80"/>
      <c r="EYS1" s="80"/>
      <c r="EYT1" s="80"/>
      <c r="EYU1" s="80"/>
      <c r="EYV1" s="80"/>
      <c r="EYW1" s="80"/>
      <c r="EYX1" s="80"/>
      <c r="EYY1" s="80"/>
      <c r="EYZ1" s="80"/>
      <c r="EZA1" s="80"/>
      <c r="EZB1" s="80"/>
      <c r="EZC1" s="80"/>
      <c r="EZD1" s="80"/>
      <c r="EZE1" s="80"/>
      <c r="EZF1" s="80"/>
      <c r="EZG1" s="80"/>
      <c r="EZH1" s="80"/>
      <c r="EZI1" s="80"/>
      <c r="EZJ1" s="80"/>
      <c r="EZK1" s="80"/>
      <c r="EZL1" s="80"/>
      <c r="EZM1" s="80"/>
      <c r="EZN1" s="80"/>
      <c r="EZO1" s="80"/>
      <c r="EZP1" s="80"/>
      <c r="EZQ1" s="80"/>
      <c r="EZR1" s="80"/>
      <c r="EZS1" s="80"/>
      <c r="EZT1" s="80"/>
      <c r="EZU1" s="80"/>
      <c r="EZV1" s="80"/>
      <c r="EZW1" s="80"/>
      <c r="EZX1" s="80"/>
      <c r="EZY1" s="80"/>
      <c r="EZZ1" s="80"/>
      <c r="FAA1" s="80"/>
      <c r="FAB1" s="80"/>
      <c r="FAC1" s="80"/>
      <c r="FAD1" s="80"/>
      <c r="FAE1" s="80"/>
      <c r="FAF1" s="80"/>
      <c r="FAG1" s="80"/>
      <c r="FAH1" s="80"/>
      <c r="FAI1" s="80"/>
      <c r="FAJ1" s="80"/>
      <c r="FAK1" s="80"/>
      <c r="FAL1" s="80"/>
      <c r="FAM1" s="80"/>
      <c r="FAN1" s="80"/>
      <c r="FAO1" s="80"/>
      <c r="FAP1" s="80"/>
      <c r="FAQ1" s="80"/>
      <c r="FAR1" s="80"/>
      <c r="FAS1" s="80"/>
      <c r="FAT1" s="80"/>
      <c r="FAU1" s="80"/>
      <c r="FAV1" s="80"/>
      <c r="FAW1" s="80"/>
      <c r="FAX1" s="80"/>
      <c r="FAY1" s="80"/>
      <c r="FAZ1" s="80"/>
      <c r="FBA1" s="80"/>
      <c r="FBB1" s="80"/>
      <c r="FBC1" s="80"/>
      <c r="FBD1" s="80"/>
      <c r="FBE1" s="80"/>
      <c r="FBF1" s="80"/>
      <c r="FBG1" s="80"/>
      <c r="FBH1" s="80"/>
      <c r="FBI1" s="80"/>
      <c r="FBJ1" s="80"/>
      <c r="FBK1" s="80"/>
      <c r="FBL1" s="80"/>
      <c r="FBM1" s="80"/>
      <c r="FBN1" s="80"/>
      <c r="FBO1" s="80"/>
      <c r="FBP1" s="80"/>
      <c r="FBQ1" s="80"/>
      <c r="FBR1" s="80"/>
      <c r="FBS1" s="80"/>
      <c r="FBT1" s="80"/>
      <c r="FBU1" s="80"/>
      <c r="FBV1" s="80"/>
      <c r="FBW1" s="80"/>
      <c r="FBX1" s="80"/>
      <c r="FBY1" s="80"/>
      <c r="FBZ1" s="80"/>
      <c r="FCA1" s="80"/>
      <c r="FCB1" s="80"/>
      <c r="FCC1" s="80"/>
      <c r="FCD1" s="80"/>
      <c r="FCE1" s="80"/>
      <c r="FCF1" s="80"/>
      <c r="FCG1" s="80"/>
      <c r="FCH1" s="80"/>
      <c r="FCI1" s="80"/>
      <c r="FCJ1" s="80"/>
      <c r="FCK1" s="80"/>
      <c r="FCL1" s="80"/>
      <c r="FCM1" s="80"/>
      <c r="FCN1" s="80"/>
      <c r="FCO1" s="80"/>
      <c r="FCP1" s="80"/>
      <c r="FCQ1" s="80"/>
      <c r="FCR1" s="80"/>
      <c r="FCS1" s="80"/>
      <c r="FCT1" s="80"/>
      <c r="FCU1" s="80"/>
      <c r="FCV1" s="80"/>
      <c r="FCW1" s="80"/>
      <c r="FCX1" s="80"/>
      <c r="FCY1" s="80"/>
      <c r="FCZ1" s="80"/>
      <c r="FDA1" s="80"/>
      <c r="FDB1" s="80"/>
      <c r="FDC1" s="80"/>
      <c r="FDD1" s="80"/>
      <c r="FDE1" s="80"/>
      <c r="FDF1" s="80"/>
      <c r="FDG1" s="80"/>
      <c r="FDH1" s="80"/>
      <c r="FDI1" s="80"/>
      <c r="FDJ1" s="80"/>
      <c r="FDK1" s="80"/>
      <c r="FDL1" s="80"/>
      <c r="FDM1" s="80"/>
      <c r="FDN1" s="80"/>
      <c r="FDO1" s="80"/>
      <c r="FDP1" s="80"/>
      <c r="FDQ1" s="80"/>
      <c r="FDR1" s="80"/>
      <c r="FDS1" s="80"/>
      <c r="FDT1" s="80"/>
      <c r="FDU1" s="80"/>
      <c r="FDV1" s="80"/>
      <c r="FDW1" s="80"/>
      <c r="FDX1" s="80"/>
      <c r="FDY1" s="80"/>
      <c r="FDZ1" s="80"/>
      <c r="FEA1" s="80"/>
      <c r="FEB1" s="80"/>
      <c r="FEC1" s="80"/>
      <c r="FED1" s="80"/>
      <c r="FEE1" s="80"/>
      <c r="FEF1" s="80"/>
      <c r="FEG1" s="80"/>
      <c r="FEH1" s="80"/>
      <c r="FEI1" s="80"/>
      <c r="FEJ1" s="80"/>
      <c r="FEK1" s="80"/>
      <c r="FEL1" s="80"/>
      <c r="FEM1" s="80"/>
      <c r="FEN1" s="80"/>
      <c r="FEO1" s="80"/>
      <c r="FEP1" s="80"/>
      <c r="FEQ1" s="80"/>
      <c r="FER1" s="80"/>
      <c r="FES1" s="80"/>
      <c r="FET1" s="80"/>
      <c r="FEU1" s="80"/>
      <c r="FEV1" s="80"/>
      <c r="FEW1" s="80"/>
      <c r="FEX1" s="80"/>
      <c r="FEY1" s="80"/>
      <c r="FEZ1" s="80"/>
      <c r="FFA1" s="80"/>
      <c r="FFB1" s="80"/>
      <c r="FFC1" s="80"/>
      <c r="FFD1" s="80"/>
      <c r="FFE1" s="80"/>
      <c r="FFF1" s="80"/>
      <c r="FFG1" s="80"/>
      <c r="FFH1" s="80"/>
      <c r="FFI1" s="80"/>
      <c r="FFJ1" s="80"/>
      <c r="FFK1" s="80"/>
      <c r="FFL1" s="80"/>
      <c r="FFM1" s="80"/>
      <c r="FFN1" s="80"/>
      <c r="FFO1" s="80"/>
      <c r="FFP1" s="80"/>
      <c r="FFQ1" s="80"/>
      <c r="FFR1" s="80"/>
      <c r="FFS1" s="80"/>
      <c r="FFT1" s="80"/>
      <c r="FFU1" s="80"/>
      <c r="FFV1" s="80"/>
      <c r="FFW1" s="80"/>
      <c r="FFX1" s="80"/>
      <c r="FFY1" s="80"/>
      <c r="FFZ1" s="80"/>
      <c r="FGA1" s="80"/>
      <c r="FGB1" s="80"/>
      <c r="FGC1" s="80"/>
      <c r="FGD1" s="80"/>
      <c r="FGE1" s="80"/>
      <c r="FGF1" s="80"/>
      <c r="FGG1" s="80"/>
      <c r="FGH1" s="80"/>
      <c r="FGI1" s="80"/>
      <c r="FGJ1" s="80"/>
      <c r="FGK1" s="80"/>
      <c r="FGL1" s="80"/>
      <c r="FGM1" s="80"/>
      <c r="FGN1" s="80"/>
      <c r="FGO1" s="80"/>
      <c r="FGP1" s="80"/>
      <c r="FGQ1" s="80"/>
      <c r="FGR1" s="80"/>
      <c r="FGS1" s="80"/>
      <c r="FGT1" s="80"/>
      <c r="FGU1" s="80"/>
      <c r="FGV1" s="80"/>
      <c r="FGW1" s="80"/>
      <c r="FGX1" s="80"/>
      <c r="FGY1" s="80"/>
      <c r="FGZ1" s="80"/>
      <c r="FHA1" s="80"/>
      <c r="FHB1" s="80"/>
      <c r="FHC1" s="80"/>
      <c r="FHD1" s="80"/>
      <c r="FHE1" s="80"/>
      <c r="FHF1" s="80"/>
      <c r="FHG1" s="80"/>
      <c r="FHH1" s="80"/>
      <c r="FHI1" s="80"/>
      <c r="FHJ1" s="80"/>
      <c r="FHK1" s="80"/>
      <c r="FHL1" s="80"/>
      <c r="FHM1" s="80"/>
      <c r="FHN1" s="80"/>
      <c r="FHO1" s="80"/>
      <c r="FHP1" s="80"/>
      <c r="FHQ1" s="80"/>
      <c r="FHR1" s="80"/>
      <c r="FHS1" s="80"/>
      <c r="FHT1" s="80"/>
      <c r="FHU1" s="80"/>
      <c r="FHV1" s="80"/>
      <c r="FHW1" s="80"/>
      <c r="FHX1" s="80"/>
      <c r="FHY1" s="80"/>
      <c r="FHZ1" s="80"/>
      <c r="FIA1" s="80"/>
      <c r="FIB1" s="80"/>
      <c r="FIC1" s="80"/>
      <c r="FID1" s="80"/>
      <c r="FIE1" s="80"/>
      <c r="FIF1" s="80"/>
      <c r="FIG1" s="80"/>
      <c r="FIH1" s="80"/>
      <c r="FII1" s="80"/>
      <c r="FIJ1" s="80"/>
      <c r="FIK1" s="80"/>
      <c r="FIL1" s="80"/>
      <c r="FIM1" s="80"/>
      <c r="FIN1" s="80"/>
      <c r="FIO1" s="80"/>
      <c r="FIP1" s="80"/>
      <c r="FIQ1" s="80"/>
      <c r="FIR1" s="80"/>
      <c r="FIS1" s="80"/>
      <c r="FIT1" s="80"/>
      <c r="FIU1" s="80"/>
      <c r="FIV1" s="80"/>
      <c r="FIW1" s="80"/>
      <c r="FIX1" s="80"/>
      <c r="FIY1" s="80"/>
      <c r="FIZ1" s="80"/>
      <c r="FJA1" s="80"/>
      <c r="FJB1" s="80"/>
      <c r="FJC1" s="80"/>
      <c r="FJD1" s="80"/>
      <c r="FJE1" s="80"/>
      <c r="FJF1" s="80"/>
      <c r="FJG1" s="80"/>
      <c r="FJH1" s="80"/>
      <c r="FJI1" s="80"/>
      <c r="FJJ1" s="80"/>
      <c r="FJK1" s="80"/>
      <c r="FJL1" s="80"/>
      <c r="FJM1" s="80"/>
      <c r="FJN1" s="80"/>
      <c r="FJO1" s="80"/>
      <c r="FJP1" s="80"/>
      <c r="FJQ1" s="80"/>
      <c r="FJR1" s="80"/>
      <c r="FJS1" s="80"/>
      <c r="FJT1" s="80"/>
      <c r="FJU1" s="80"/>
      <c r="FJV1" s="80"/>
      <c r="FJW1" s="80"/>
      <c r="FJX1" s="80"/>
      <c r="FJY1" s="80"/>
      <c r="FJZ1" s="80"/>
      <c r="FKA1" s="80"/>
      <c r="FKB1" s="80"/>
      <c r="FKC1" s="80"/>
      <c r="FKD1" s="80"/>
      <c r="FKE1" s="80"/>
      <c r="FKF1" s="80"/>
      <c r="FKG1" s="80"/>
      <c r="FKH1" s="80"/>
      <c r="FKI1" s="80"/>
      <c r="FKJ1" s="80"/>
      <c r="FKK1" s="80"/>
      <c r="FKL1" s="80"/>
      <c r="FKM1" s="80"/>
      <c r="FKN1" s="80"/>
      <c r="FKO1" s="80"/>
      <c r="FKP1" s="80"/>
      <c r="FKQ1" s="80"/>
      <c r="FKR1" s="80"/>
      <c r="FKS1" s="80"/>
      <c r="FKT1" s="80"/>
      <c r="FKU1" s="80"/>
      <c r="FKV1" s="80"/>
      <c r="FKW1" s="80"/>
      <c r="FKX1" s="80"/>
      <c r="FKY1" s="80"/>
      <c r="FKZ1" s="80"/>
      <c r="FLA1" s="80"/>
      <c r="FLB1" s="80"/>
      <c r="FLC1" s="80"/>
      <c r="FLD1" s="80"/>
      <c r="FLE1" s="80"/>
      <c r="FLF1" s="80"/>
      <c r="FLG1" s="80"/>
      <c r="FLH1" s="80"/>
      <c r="FLI1" s="80"/>
      <c r="FLJ1" s="80"/>
      <c r="FLK1" s="80"/>
      <c r="FLL1" s="80"/>
      <c r="FLM1" s="80"/>
      <c r="FLN1" s="80"/>
      <c r="FLO1" s="80"/>
      <c r="FLP1" s="80"/>
      <c r="FLQ1" s="80"/>
      <c r="FLR1" s="80"/>
      <c r="FLS1" s="80"/>
      <c r="FLT1" s="80"/>
      <c r="FLU1" s="80"/>
      <c r="FLV1" s="80"/>
      <c r="FLW1" s="80"/>
      <c r="FLX1" s="80"/>
      <c r="FLY1" s="80"/>
      <c r="FLZ1" s="80"/>
      <c r="FMA1" s="80"/>
      <c r="FMB1" s="80"/>
      <c r="FMC1" s="80"/>
      <c r="FMD1" s="80"/>
      <c r="FME1" s="80"/>
      <c r="FMF1" s="80"/>
      <c r="FMG1" s="80"/>
      <c r="FMH1" s="80"/>
      <c r="FMI1" s="80"/>
      <c r="FMJ1" s="80"/>
      <c r="FMK1" s="80"/>
      <c r="FML1" s="80"/>
      <c r="FMM1" s="80"/>
      <c r="FMN1" s="80"/>
      <c r="FMO1" s="80"/>
      <c r="FMP1" s="80"/>
      <c r="FMQ1" s="80"/>
      <c r="FMR1" s="80"/>
      <c r="FMS1" s="80"/>
      <c r="FMT1" s="80"/>
      <c r="FMU1" s="80"/>
      <c r="FMV1" s="80"/>
      <c r="FMW1" s="80"/>
      <c r="FMX1" s="80"/>
      <c r="FMY1" s="80"/>
      <c r="FMZ1" s="80"/>
      <c r="FNA1" s="80"/>
      <c r="FNB1" s="80"/>
      <c r="FNC1" s="80"/>
      <c r="FND1" s="80"/>
      <c r="FNE1" s="80"/>
      <c r="FNF1" s="80"/>
      <c r="FNG1" s="80"/>
      <c r="FNH1" s="80"/>
      <c r="FNI1" s="80"/>
      <c r="FNJ1" s="80"/>
      <c r="FNK1" s="80"/>
      <c r="FNL1" s="80"/>
      <c r="FNM1" s="80"/>
      <c r="FNN1" s="80"/>
      <c r="FNO1" s="80"/>
      <c r="FNP1" s="80"/>
      <c r="FNQ1" s="80"/>
      <c r="FNR1" s="80"/>
      <c r="FNS1" s="80"/>
      <c r="FNT1" s="80"/>
      <c r="FNU1" s="80"/>
      <c r="FNV1" s="80"/>
      <c r="FNW1" s="80"/>
      <c r="FNX1" s="80"/>
      <c r="FNY1" s="80"/>
      <c r="FNZ1" s="80"/>
      <c r="FOA1" s="80"/>
      <c r="FOB1" s="80"/>
      <c r="FOC1" s="80"/>
      <c r="FOD1" s="80"/>
      <c r="FOE1" s="80"/>
      <c r="FOF1" s="80"/>
      <c r="FOG1" s="80"/>
      <c r="FOH1" s="80"/>
      <c r="FOI1" s="80"/>
      <c r="FOJ1" s="80"/>
      <c r="FOK1" s="80"/>
      <c r="FOL1" s="80"/>
      <c r="FOM1" s="80"/>
      <c r="FON1" s="80"/>
      <c r="FOO1" s="80"/>
      <c r="FOP1" s="80"/>
      <c r="FOQ1" s="80"/>
      <c r="FOR1" s="80"/>
      <c r="FOS1" s="80"/>
      <c r="FOT1" s="80"/>
      <c r="FOU1" s="80"/>
      <c r="FOV1" s="80"/>
      <c r="FOW1" s="80"/>
      <c r="FOX1" s="80"/>
      <c r="FOY1" s="80"/>
      <c r="FOZ1" s="80"/>
      <c r="FPA1" s="80"/>
      <c r="FPB1" s="80"/>
      <c r="FPC1" s="80"/>
      <c r="FPD1" s="80"/>
      <c r="FPE1" s="80"/>
      <c r="FPF1" s="80"/>
      <c r="FPG1" s="80"/>
      <c r="FPH1" s="80"/>
      <c r="FPI1" s="80"/>
      <c r="FPJ1" s="80"/>
      <c r="FPK1" s="80"/>
      <c r="FPL1" s="80"/>
      <c r="FPM1" s="80"/>
      <c r="FPN1" s="80"/>
      <c r="FPO1" s="80"/>
      <c r="FPP1" s="80"/>
      <c r="FPQ1" s="80"/>
      <c r="FPR1" s="80"/>
      <c r="FPS1" s="80"/>
      <c r="FPT1" s="80"/>
      <c r="FPU1" s="80"/>
      <c r="FPV1" s="80"/>
      <c r="FPW1" s="80"/>
      <c r="FPX1" s="80"/>
      <c r="FPY1" s="80"/>
      <c r="FPZ1" s="80"/>
      <c r="FQA1" s="80"/>
      <c r="FQB1" s="80"/>
      <c r="FQC1" s="80"/>
      <c r="FQD1" s="80"/>
      <c r="FQE1" s="80"/>
      <c r="FQF1" s="80"/>
      <c r="FQG1" s="80"/>
      <c r="FQH1" s="80"/>
      <c r="FQI1" s="80"/>
      <c r="FQJ1" s="80"/>
      <c r="FQK1" s="80"/>
      <c r="FQL1" s="80"/>
      <c r="FQM1" s="80"/>
      <c r="FQN1" s="80"/>
      <c r="FQO1" s="80"/>
      <c r="FQP1" s="80"/>
      <c r="FQQ1" s="80"/>
      <c r="FQR1" s="80"/>
      <c r="FQS1" s="80"/>
      <c r="FQT1" s="80"/>
      <c r="FQU1" s="80"/>
      <c r="FQV1" s="80"/>
      <c r="FQW1" s="80"/>
      <c r="FQX1" s="80"/>
      <c r="FQY1" s="80"/>
      <c r="FQZ1" s="80"/>
      <c r="FRA1" s="80"/>
      <c r="FRB1" s="80"/>
      <c r="FRC1" s="80"/>
      <c r="FRD1" s="80"/>
      <c r="FRE1" s="80"/>
      <c r="FRF1" s="80"/>
      <c r="FRG1" s="80"/>
      <c r="FRH1" s="80"/>
      <c r="FRI1" s="80"/>
      <c r="FRJ1" s="80"/>
      <c r="FRK1" s="80"/>
      <c r="FRL1" s="80"/>
      <c r="FRM1" s="80"/>
      <c r="FRN1" s="80"/>
      <c r="FRO1" s="80"/>
      <c r="FRP1" s="80"/>
      <c r="FRQ1" s="80"/>
      <c r="FRR1" s="80"/>
      <c r="FRS1" s="80"/>
      <c r="FRT1" s="80"/>
      <c r="FRU1" s="80"/>
      <c r="FRV1" s="80"/>
      <c r="FRW1" s="80"/>
      <c r="FRX1" s="80"/>
      <c r="FRY1" s="80"/>
      <c r="FRZ1" s="80"/>
      <c r="FSA1" s="80"/>
      <c r="FSB1" s="80"/>
      <c r="FSC1" s="80"/>
      <c r="FSD1" s="80"/>
      <c r="FSE1" s="80"/>
      <c r="FSF1" s="80"/>
      <c r="FSG1" s="80"/>
      <c r="FSH1" s="80"/>
      <c r="FSI1" s="80"/>
      <c r="FSJ1" s="80"/>
      <c r="FSK1" s="80"/>
      <c r="FSL1" s="80"/>
      <c r="FSM1" s="80"/>
      <c r="FSN1" s="80"/>
      <c r="FSO1" s="80"/>
      <c r="FSP1" s="80"/>
      <c r="FSQ1" s="80"/>
      <c r="FSR1" s="80"/>
      <c r="FSS1" s="80"/>
      <c r="FST1" s="80"/>
      <c r="FSU1" s="80"/>
      <c r="FSV1" s="80"/>
      <c r="FSW1" s="80"/>
      <c r="FSX1" s="80"/>
      <c r="FSY1" s="80"/>
      <c r="FSZ1" s="80"/>
      <c r="FTA1" s="80"/>
      <c r="FTB1" s="80"/>
      <c r="FTC1" s="80"/>
      <c r="FTD1" s="80"/>
      <c r="FTE1" s="80"/>
      <c r="FTF1" s="80"/>
      <c r="FTG1" s="80"/>
      <c r="FTH1" s="80"/>
      <c r="FTI1" s="80"/>
      <c r="FTJ1" s="80"/>
      <c r="FTK1" s="80"/>
      <c r="FTL1" s="80"/>
      <c r="FTM1" s="80"/>
      <c r="FTN1" s="80"/>
      <c r="FTO1" s="80"/>
      <c r="FTP1" s="80"/>
      <c r="FTQ1" s="80"/>
      <c r="FTR1" s="80"/>
      <c r="FTS1" s="80"/>
      <c r="FTT1" s="80"/>
      <c r="FTU1" s="80"/>
      <c r="FTV1" s="80"/>
      <c r="FTW1" s="80"/>
      <c r="FTX1" s="80"/>
      <c r="FTY1" s="80"/>
      <c r="FTZ1" s="80"/>
      <c r="FUA1" s="80"/>
      <c r="FUB1" s="80"/>
      <c r="FUC1" s="80"/>
      <c r="FUD1" s="80"/>
      <c r="FUE1" s="80"/>
      <c r="FUF1" s="80"/>
      <c r="FUG1" s="80"/>
      <c r="FUH1" s="80"/>
      <c r="FUI1" s="80"/>
      <c r="FUJ1" s="80"/>
      <c r="FUK1" s="80"/>
      <c r="FUL1" s="80"/>
      <c r="FUM1" s="80"/>
      <c r="FUN1" s="80"/>
      <c r="FUO1" s="80"/>
      <c r="FUP1" s="80"/>
      <c r="FUQ1" s="80"/>
      <c r="FUR1" s="80"/>
      <c r="FUS1" s="80"/>
      <c r="FUT1" s="80"/>
      <c r="FUU1" s="80"/>
      <c r="FUV1" s="80"/>
      <c r="FUW1" s="80"/>
      <c r="FUX1" s="80"/>
      <c r="FUY1" s="80"/>
      <c r="FUZ1" s="80"/>
      <c r="FVA1" s="80"/>
      <c r="FVB1" s="80"/>
      <c r="FVC1" s="80"/>
      <c r="FVD1" s="80"/>
      <c r="FVE1" s="80"/>
      <c r="FVF1" s="80"/>
      <c r="FVG1" s="80"/>
      <c r="FVH1" s="80"/>
      <c r="FVI1" s="80"/>
      <c r="FVJ1" s="80"/>
      <c r="FVK1" s="80"/>
      <c r="FVL1" s="80"/>
      <c r="FVM1" s="80"/>
      <c r="FVN1" s="80"/>
      <c r="FVO1" s="80"/>
      <c r="FVP1" s="80"/>
      <c r="FVQ1" s="80"/>
      <c r="FVR1" s="80"/>
      <c r="FVS1" s="80"/>
      <c r="FVT1" s="80"/>
      <c r="FVU1" s="80"/>
      <c r="FVV1" s="80"/>
      <c r="FVW1" s="80"/>
      <c r="FVX1" s="80"/>
      <c r="FVY1" s="80"/>
      <c r="FVZ1" s="80"/>
      <c r="FWA1" s="80"/>
      <c r="FWB1" s="80"/>
      <c r="FWC1" s="80"/>
      <c r="FWD1" s="80"/>
      <c r="FWE1" s="80"/>
      <c r="FWF1" s="80"/>
      <c r="FWG1" s="80"/>
      <c r="FWH1" s="80"/>
      <c r="FWI1" s="80"/>
      <c r="FWJ1" s="80"/>
      <c r="FWK1" s="80"/>
      <c r="FWL1" s="80"/>
      <c r="FWM1" s="80"/>
      <c r="FWN1" s="80"/>
      <c r="FWO1" s="80"/>
      <c r="FWP1" s="80"/>
      <c r="FWQ1" s="80"/>
      <c r="FWR1" s="80"/>
      <c r="FWS1" s="80"/>
      <c r="FWT1" s="80"/>
      <c r="FWU1" s="80"/>
      <c r="FWV1" s="80"/>
      <c r="FWW1" s="80"/>
      <c r="FWX1" s="80"/>
      <c r="FWY1" s="80"/>
      <c r="FWZ1" s="80"/>
      <c r="FXA1" s="80"/>
      <c r="FXB1" s="80"/>
      <c r="FXC1" s="80"/>
      <c r="FXD1" s="80"/>
      <c r="FXE1" s="80"/>
      <c r="FXF1" s="80"/>
      <c r="FXG1" s="80"/>
      <c r="FXH1" s="80"/>
      <c r="FXI1" s="80"/>
      <c r="FXJ1" s="80"/>
      <c r="FXK1" s="80"/>
      <c r="FXL1" s="80"/>
      <c r="FXM1" s="80"/>
      <c r="FXN1" s="80"/>
      <c r="FXO1" s="80"/>
      <c r="FXP1" s="80"/>
      <c r="FXQ1" s="80"/>
      <c r="FXR1" s="80"/>
      <c r="FXS1" s="80"/>
      <c r="FXT1" s="80"/>
      <c r="FXU1" s="80"/>
      <c r="FXV1" s="80"/>
      <c r="FXW1" s="80"/>
      <c r="FXX1" s="80"/>
      <c r="FXY1" s="80"/>
      <c r="FXZ1" s="80"/>
      <c r="FYA1" s="80"/>
      <c r="FYB1" s="80"/>
      <c r="FYC1" s="80"/>
      <c r="FYD1" s="80"/>
      <c r="FYE1" s="80"/>
      <c r="FYF1" s="80"/>
      <c r="FYG1" s="80"/>
      <c r="FYH1" s="80"/>
      <c r="FYI1" s="80"/>
      <c r="FYJ1" s="80"/>
      <c r="FYK1" s="80"/>
      <c r="FYL1" s="80"/>
      <c r="FYM1" s="80"/>
      <c r="FYN1" s="80"/>
      <c r="FYO1" s="80"/>
      <c r="FYP1" s="80"/>
      <c r="FYQ1" s="80"/>
      <c r="FYR1" s="80"/>
      <c r="FYS1" s="80"/>
      <c r="FYT1" s="80"/>
      <c r="FYU1" s="80"/>
      <c r="FYV1" s="80"/>
      <c r="FYW1" s="80"/>
      <c r="FYX1" s="80"/>
      <c r="FYY1" s="80"/>
      <c r="FYZ1" s="80"/>
      <c r="FZA1" s="80"/>
      <c r="FZB1" s="80"/>
      <c r="FZC1" s="80"/>
      <c r="FZD1" s="80"/>
      <c r="FZE1" s="80"/>
      <c r="FZF1" s="80"/>
      <c r="FZG1" s="80"/>
      <c r="FZH1" s="80"/>
      <c r="FZI1" s="80"/>
      <c r="FZJ1" s="80"/>
      <c r="FZK1" s="80"/>
      <c r="FZL1" s="80"/>
      <c r="FZM1" s="80"/>
      <c r="FZN1" s="80"/>
      <c r="FZO1" s="80"/>
      <c r="FZP1" s="80"/>
      <c r="FZQ1" s="80"/>
      <c r="FZR1" s="80"/>
      <c r="FZS1" s="80"/>
      <c r="FZT1" s="80"/>
      <c r="FZU1" s="80"/>
      <c r="FZV1" s="80"/>
      <c r="FZW1" s="80"/>
      <c r="FZX1" s="80"/>
      <c r="FZY1" s="80"/>
      <c r="FZZ1" s="80"/>
      <c r="GAA1" s="80"/>
      <c r="GAB1" s="80"/>
      <c r="GAC1" s="80"/>
      <c r="GAD1" s="80"/>
      <c r="GAE1" s="80"/>
      <c r="GAF1" s="80"/>
      <c r="GAG1" s="80"/>
      <c r="GAH1" s="80"/>
      <c r="GAI1" s="80"/>
      <c r="GAJ1" s="80"/>
      <c r="GAK1" s="80"/>
      <c r="GAL1" s="80"/>
      <c r="GAM1" s="80"/>
      <c r="GAN1" s="80"/>
      <c r="GAO1" s="80"/>
      <c r="GAP1" s="80"/>
      <c r="GAQ1" s="80"/>
      <c r="GAR1" s="80"/>
      <c r="GAS1" s="80"/>
      <c r="GAT1" s="80"/>
      <c r="GAU1" s="80"/>
      <c r="GAV1" s="80"/>
      <c r="GAW1" s="80"/>
      <c r="GAX1" s="80"/>
      <c r="GAY1" s="80"/>
      <c r="GAZ1" s="80"/>
      <c r="GBA1" s="80"/>
      <c r="GBB1" s="80"/>
      <c r="GBC1" s="80"/>
      <c r="GBD1" s="80"/>
      <c r="GBE1" s="80"/>
      <c r="GBF1" s="80"/>
      <c r="GBG1" s="80"/>
      <c r="GBH1" s="80"/>
      <c r="GBI1" s="80"/>
      <c r="GBJ1" s="80"/>
      <c r="GBK1" s="80"/>
      <c r="GBL1" s="80"/>
      <c r="GBM1" s="80"/>
      <c r="GBN1" s="80"/>
      <c r="GBO1" s="80"/>
      <c r="GBP1" s="80"/>
      <c r="GBQ1" s="80"/>
      <c r="GBR1" s="80"/>
      <c r="GBS1" s="80"/>
      <c r="GBT1" s="80"/>
      <c r="GBU1" s="80"/>
      <c r="GBV1" s="80"/>
      <c r="GBW1" s="80"/>
      <c r="GBX1" s="80"/>
      <c r="GBY1" s="80"/>
      <c r="GBZ1" s="80"/>
      <c r="GCA1" s="80"/>
      <c r="GCB1" s="80"/>
      <c r="GCC1" s="80"/>
      <c r="GCD1" s="80"/>
      <c r="GCE1" s="80"/>
      <c r="GCF1" s="80"/>
      <c r="GCG1" s="80"/>
      <c r="GCH1" s="80"/>
      <c r="GCI1" s="80"/>
      <c r="GCJ1" s="80"/>
      <c r="GCK1" s="80"/>
      <c r="GCL1" s="80"/>
      <c r="GCM1" s="80"/>
      <c r="GCN1" s="80"/>
      <c r="GCO1" s="80"/>
      <c r="GCP1" s="80"/>
      <c r="GCQ1" s="80"/>
      <c r="GCR1" s="80"/>
      <c r="GCS1" s="80"/>
      <c r="GCT1" s="80"/>
      <c r="GCU1" s="80"/>
      <c r="GCV1" s="80"/>
      <c r="GCW1" s="80"/>
      <c r="GCX1" s="80"/>
      <c r="GCY1" s="80"/>
      <c r="GCZ1" s="80"/>
      <c r="GDA1" s="80"/>
      <c r="GDB1" s="80"/>
      <c r="GDC1" s="80"/>
      <c r="GDD1" s="80"/>
      <c r="GDE1" s="80"/>
      <c r="GDF1" s="80"/>
      <c r="GDG1" s="80"/>
      <c r="GDH1" s="80"/>
      <c r="GDI1" s="80"/>
      <c r="GDJ1" s="80"/>
      <c r="GDK1" s="80"/>
      <c r="GDL1" s="80"/>
      <c r="GDM1" s="80"/>
      <c r="GDN1" s="80"/>
      <c r="GDO1" s="80"/>
      <c r="GDP1" s="80"/>
      <c r="GDQ1" s="80"/>
      <c r="GDR1" s="80"/>
      <c r="GDS1" s="80"/>
      <c r="GDT1" s="80"/>
      <c r="GDU1" s="80"/>
      <c r="GDV1" s="80"/>
      <c r="GDW1" s="80"/>
      <c r="GDX1" s="80"/>
      <c r="GDY1" s="80"/>
      <c r="GDZ1" s="80"/>
      <c r="GEA1" s="80"/>
      <c r="GEB1" s="80"/>
      <c r="GEC1" s="80"/>
      <c r="GED1" s="80"/>
      <c r="GEE1" s="80"/>
      <c r="GEF1" s="80"/>
      <c r="GEG1" s="80"/>
      <c r="GEH1" s="80"/>
      <c r="GEI1" s="80"/>
      <c r="GEJ1" s="80"/>
      <c r="GEK1" s="80"/>
      <c r="GEL1" s="80"/>
      <c r="GEM1" s="80"/>
      <c r="GEN1" s="80"/>
      <c r="GEO1" s="80"/>
      <c r="GEP1" s="80"/>
      <c r="GEQ1" s="80"/>
      <c r="GER1" s="80"/>
      <c r="GES1" s="80"/>
      <c r="GET1" s="80"/>
      <c r="GEU1" s="80"/>
      <c r="GEV1" s="80"/>
      <c r="GEW1" s="80"/>
      <c r="GEX1" s="80"/>
      <c r="GEY1" s="80"/>
      <c r="GEZ1" s="80"/>
      <c r="GFA1" s="80"/>
      <c r="GFB1" s="80"/>
      <c r="GFC1" s="80"/>
      <c r="GFD1" s="80"/>
      <c r="GFE1" s="80"/>
      <c r="GFF1" s="80"/>
      <c r="GFG1" s="80"/>
      <c r="GFH1" s="80"/>
      <c r="GFI1" s="80"/>
      <c r="GFJ1" s="80"/>
      <c r="GFK1" s="80"/>
      <c r="GFL1" s="80"/>
      <c r="GFM1" s="80"/>
      <c r="GFN1" s="80"/>
      <c r="GFO1" s="80"/>
      <c r="GFP1" s="80"/>
      <c r="GFQ1" s="80"/>
      <c r="GFR1" s="80"/>
      <c r="GFS1" s="80"/>
      <c r="GFT1" s="80"/>
      <c r="GFU1" s="80"/>
      <c r="GFV1" s="80"/>
      <c r="GFW1" s="80"/>
      <c r="GFX1" s="80"/>
      <c r="GFY1" s="80"/>
      <c r="GFZ1" s="80"/>
      <c r="GGA1" s="80"/>
      <c r="GGB1" s="80"/>
      <c r="GGC1" s="80"/>
      <c r="GGD1" s="80"/>
      <c r="GGE1" s="80"/>
      <c r="GGF1" s="80"/>
      <c r="GGG1" s="80"/>
      <c r="GGH1" s="80"/>
      <c r="GGI1" s="80"/>
      <c r="GGJ1" s="80"/>
      <c r="GGK1" s="80"/>
      <c r="GGL1" s="80"/>
      <c r="GGM1" s="80"/>
      <c r="GGN1" s="80"/>
      <c r="GGO1" s="80"/>
      <c r="GGP1" s="80"/>
      <c r="GGQ1" s="80"/>
      <c r="GGR1" s="80"/>
      <c r="GGS1" s="80"/>
      <c r="GGT1" s="80"/>
      <c r="GGU1" s="80"/>
      <c r="GGV1" s="80"/>
      <c r="GGW1" s="80"/>
      <c r="GGX1" s="80"/>
      <c r="GGY1" s="80"/>
      <c r="GGZ1" s="80"/>
      <c r="GHA1" s="80"/>
      <c r="GHB1" s="80"/>
      <c r="GHC1" s="80"/>
      <c r="GHD1" s="80"/>
      <c r="GHE1" s="80"/>
      <c r="GHF1" s="80"/>
      <c r="GHG1" s="80"/>
      <c r="GHH1" s="80"/>
      <c r="GHI1" s="80"/>
      <c r="GHJ1" s="80"/>
      <c r="GHK1" s="80"/>
      <c r="GHL1" s="80"/>
      <c r="GHM1" s="80"/>
      <c r="GHN1" s="80"/>
      <c r="GHO1" s="80"/>
      <c r="GHP1" s="80"/>
      <c r="GHQ1" s="80"/>
      <c r="GHR1" s="80"/>
      <c r="GHS1" s="80"/>
      <c r="GHT1" s="80"/>
      <c r="GHU1" s="80"/>
      <c r="GHV1" s="80"/>
      <c r="GHW1" s="80"/>
      <c r="GHX1" s="80"/>
      <c r="GHY1" s="80"/>
      <c r="GHZ1" s="80"/>
      <c r="GIA1" s="80"/>
      <c r="GIB1" s="80"/>
      <c r="GIC1" s="80"/>
      <c r="GID1" s="80"/>
      <c r="GIE1" s="80"/>
      <c r="GIF1" s="80"/>
      <c r="GIG1" s="80"/>
      <c r="GIH1" s="80"/>
      <c r="GII1" s="80"/>
      <c r="GIJ1" s="80"/>
      <c r="GIK1" s="80"/>
      <c r="GIL1" s="80"/>
      <c r="GIM1" s="80"/>
      <c r="GIN1" s="80"/>
      <c r="GIO1" s="80"/>
      <c r="GIP1" s="80"/>
      <c r="GIQ1" s="80"/>
      <c r="GIR1" s="80"/>
      <c r="GIS1" s="80"/>
      <c r="GIT1" s="80"/>
      <c r="GIU1" s="80"/>
      <c r="GIV1" s="80"/>
      <c r="GIW1" s="80"/>
      <c r="GIX1" s="80"/>
      <c r="GIY1" s="80"/>
      <c r="GIZ1" s="80"/>
      <c r="GJA1" s="80"/>
      <c r="GJB1" s="80"/>
      <c r="GJC1" s="80"/>
      <c r="GJD1" s="80"/>
      <c r="GJE1" s="80"/>
      <c r="GJF1" s="80"/>
      <c r="GJG1" s="80"/>
      <c r="GJH1" s="80"/>
      <c r="GJI1" s="80"/>
      <c r="GJJ1" s="80"/>
      <c r="GJK1" s="80"/>
      <c r="GJL1" s="80"/>
      <c r="GJM1" s="80"/>
      <c r="GJN1" s="80"/>
      <c r="GJO1" s="80"/>
      <c r="GJP1" s="80"/>
      <c r="GJQ1" s="80"/>
      <c r="GJR1" s="80"/>
      <c r="GJS1" s="80"/>
      <c r="GJT1" s="80"/>
      <c r="GJU1" s="80"/>
      <c r="GJV1" s="80"/>
      <c r="GJW1" s="80"/>
      <c r="GJX1" s="80"/>
      <c r="GJY1" s="80"/>
      <c r="GJZ1" s="80"/>
      <c r="GKA1" s="80"/>
      <c r="GKB1" s="80"/>
      <c r="GKC1" s="80"/>
      <c r="GKD1" s="80"/>
      <c r="GKE1" s="80"/>
      <c r="GKF1" s="80"/>
      <c r="GKG1" s="80"/>
      <c r="GKH1" s="80"/>
      <c r="GKI1" s="80"/>
      <c r="GKJ1" s="80"/>
      <c r="GKK1" s="80"/>
      <c r="GKL1" s="80"/>
      <c r="GKM1" s="80"/>
      <c r="GKN1" s="80"/>
      <c r="GKO1" s="80"/>
      <c r="GKP1" s="80"/>
      <c r="GKQ1" s="80"/>
      <c r="GKR1" s="80"/>
      <c r="GKS1" s="80"/>
      <c r="GKT1" s="80"/>
      <c r="GKU1" s="80"/>
      <c r="GKV1" s="80"/>
      <c r="GKW1" s="80"/>
      <c r="GKX1" s="80"/>
      <c r="GKY1" s="80"/>
      <c r="GKZ1" s="80"/>
      <c r="GLA1" s="80"/>
      <c r="GLB1" s="80"/>
      <c r="GLC1" s="80"/>
      <c r="GLD1" s="80"/>
      <c r="GLE1" s="80"/>
      <c r="GLF1" s="80"/>
      <c r="GLG1" s="80"/>
      <c r="GLH1" s="80"/>
      <c r="GLI1" s="80"/>
      <c r="GLJ1" s="80"/>
      <c r="GLK1" s="80"/>
      <c r="GLL1" s="80"/>
      <c r="GLM1" s="80"/>
      <c r="GLN1" s="80"/>
      <c r="GLO1" s="80"/>
      <c r="GLP1" s="80"/>
      <c r="GLQ1" s="80"/>
      <c r="GLR1" s="80"/>
      <c r="GLS1" s="80"/>
      <c r="GLT1" s="80"/>
      <c r="GLU1" s="80"/>
      <c r="GLV1" s="80"/>
      <c r="GLW1" s="80"/>
      <c r="GLX1" s="80"/>
      <c r="GLY1" s="80"/>
      <c r="GLZ1" s="80"/>
      <c r="GMA1" s="80"/>
      <c r="GMB1" s="80"/>
      <c r="GMC1" s="80"/>
      <c r="GMD1" s="80"/>
      <c r="GME1" s="80"/>
      <c r="GMF1" s="80"/>
      <c r="GMG1" s="80"/>
      <c r="GMH1" s="80"/>
      <c r="GMI1" s="80"/>
      <c r="GMJ1" s="80"/>
      <c r="GMK1" s="80"/>
      <c r="GML1" s="80"/>
      <c r="GMM1" s="80"/>
      <c r="GMN1" s="80"/>
      <c r="GMO1" s="80"/>
      <c r="GMP1" s="80"/>
      <c r="GMQ1" s="80"/>
      <c r="GMR1" s="80"/>
      <c r="GMS1" s="80"/>
      <c r="GMT1" s="80"/>
      <c r="GMU1" s="80"/>
      <c r="GMV1" s="80"/>
      <c r="GMW1" s="80"/>
      <c r="GMX1" s="80"/>
      <c r="GMY1" s="80"/>
      <c r="GMZ1" s="80"/>
      <c r="GNA1" s="80"/>
      <c r="GNB1" s="80"/>
      <c r="GNC1" s="80"/>
      <c r="GND1" s="80"/>
      <c r="GNE1" s="80"/>
      <c r="GNF1" s="80"/>
      <c r="GNG1" s="80"/>
      <c r="GNH1" s="80"/>
      <c r="GNI1" s="80"/>
      <c r="GNJ1" s="80"/>
      <c r="GNK1" s="80"/>
      <c r="GNL1" s="80"/>
      <c r="GNM1" s="80"/>
      <c r="GNN1" s="80"/>
      <c r="GNO1" s="80"/>
      <c r="GNP1" s="80"/>
      <c r="GNQ1" s="80"/>
      <c r="GNR1" s="80"/>
      <c r="GNS1" s="80"/>
      <c r="GNT1" s="80"/>
      <c r="GNU1" s="80"/>
      <c r="GNV1" s="80"/>
      <c r="GNW1" s="80"/>
      <c r="GNX1" s="80"/>
      <c r="GNY1" s="80"/>
      <c r="GNZ1" s="80"/>
      <c r="GOA1" s="80"/>
      <c r="GOB1" s="80"/>
      <c r="GOC1" s="80"/>
      <c r="GOD1" s="80"/>
      <c r="GOE1" s="80"/>
      <c r="GOF1" s="80"/>
      <c r="GOG1" s="80"/>
      <c r="GOH1" s="80"/>
      <c r="GOI1" s="80"/>
      <c r="GOJ1" s="80"/>
      <c r="GOK1" s="80"/>
      <c r="GOL1" s="80"/>
      <c r="GOM1" s="80"/>
      <c r="GON1" s="80"/>
      <c r="GOO1" s="80"/>
      <c r="GOP1" s="80"/>
      <c r="GOQ1" s="80"/>
      <c r="GOR1" s="80"/>
      <c r="GOS1" s="80"/>
      <c r="GOT1" s="80"/>
      <c r="GOU1" s="80"/>
      <c r="GOV1" s="80"/>
      <c r="GOW1" s="80"/>
      <c r="GOX1" s="80"/>
      <c r="GOY1" s="80"/>
      <c r="GOZ1" s="80"/>
      <c r="GPA1" s="80"/>
      <c r="GPB1" s="80"/>
      <c r="GPC1" s="80"/>
      <c r="GPD1" s="80"/>
      <c r="GPE1" s="80"/>
      <c r="GPF1" s="80"/>
      <c r="GPG1" s="80"/>
      <c r="GPH1" s="80"/>
      <c r="GPI1" s="80"/>
      <c r="GPJ1" s="80"/>
      <c r="GPK1" s="80"/>
      <c r="GPL1" s="80"/>
      <c r="GPM1" s="80"/>
      <c r="GPN1" s="80"/>
      <c r="GPO1" s="80"/>
      <c r="GPP1" s="80"/>
      <c r="GPQ1" s="80"/>
      <c r="GPR1" s="80"/>
      <c r="GPS1" s="80"/>
      <c r="GPT1" s="80"/>
      <c r="GPU1" s="80"/>
      <c r="GPV1" s="80"/>
      <c r="GPW1" s="80"/>
      <c r="GPX1" s="80"/>
      <c r="GPY1" s="80"/>
      <c r="GPZ1" s="80"/>
      <c r="GQA1" s="80"/>
      <c r="GQB1" s="80"/>
      <c r="GQC1" s="80"/>
      <c r="GQD1" s="80"/>
      <c r="GQE1" s="80"/>
      <c r="GQF1" s="80"/>
      <c r="GQG1" s="80"/>
      <c r="GQH1" s="80"/>
      <c r="GQI1" s="80"/>
      <c r="GQJ1" s="80"/>
      <c r="GQK1" s="80"/>
      <c r="GQL1" s="80"/>
      <c r="GQM1" s="80"/>
      <c r="GQN1" s="80"/>
      <c r="GQO1" s="80"/>
      <c r="GQP1" s="80"/>
      <c r="GQQ1" s="80"/>
      <c r="GQR1" s="80"/>
      <c r="GQS1" s="80"/>
      <c r="GQT1" s="80"/>
      <c r="GQU1" s="80"/>
      <c r="GQV1" s="80"/>
      <c r="GQW1" s="80"/>
      <c r="GQX1" s="80"/>
      <c r="GQY1" s="80"/>
      <c r="GQZ1" s="80"/>
      <c r="GRA1" s="80"/>
      <c r="GRB1" s="80"/>
      <c r="GRC1" s="80"/>
      <c r="GRD1" s="80"/>
      <c r="GRE1" s="80"/>
      <c r="GRF1" s="80"/>
      <c r="GRG1" s="80"/>
      <c r="GRH1" s="80"/>
      <c r="GRI1" s="80"/>
      <c r="GRJ1" s="80"/>
      <c r="GRK1" s="80"/>
      <c r="GRL1" s="80"/>
      <c r="GRM1" s="80"/>
      <c r="GRN1" s="80"/>
      <c r="GRO1" s="80"/>
      <c r="GRP1" s="80"/>
      <c r="GRQ1" s="80"/>
      <c r="GRR1" s="80"/>
      <c r="GRS1" s="80"/>
      <c r="GRT1" s="80"/>
      <c r="GRU1" s="80"/>
      <c r="GRV1" s="80"/>
      <c r="GRW1" s="80"/>
      <c r="GRX1" s="80"/>
      <c r="GRY1" s="80"/>
      <c r="GRZ1" s="80"/>
      <c r="GSA1" s="80"/>
      <c r="GSB1" s="80"/>
      <c r="GSC1" s="80"/>
      <c r="GSD1" s="80"/>
      <c r="GSE1" s="80"/>
      <c r="GSF1" s="80"/>
      <c r="GSG1" s="80"/>
      <c r="GSH1" s="80"/>
      <c r="GSI1" s="80"/>
      <c r="GSJ1" s="80"/>
      <c r="GSK1" s="80"/>
      <c r="GSL1" s="80"/>
      <c r="GSM1" s="80"/>
      <c r="GSN1" s="80"/>
      <c r="GSO1" s="80"/>
      <c r="GSP1" s="80"/>
      <c r="GSQ1" s="80"/>
      <c r="GSR1" s="80"/>
      <c r="GSS1" s="80"/>
      <c r="GST1" s="80"/>
      <c r="GSU1" s="80"/>
      <c r="GSV1" s="80"/>
      <c r="GSW1" s="80"/>
      <c r="GSX1" s="80"/>
      <c r="GSY1" s="80"/>
      <c r="GSZ1" s="80"/>
      <c r="GTA1" s="80"/>
      <c r="GTB1" s="80"/>
      <c r="GTC1" s="80"/>
      <c r="GTD1" s="80"/>
      <c r="GTE1" s="80"/>
      <c r="GTF1" s="80"/>
      <c r="GTG1" s="80"/>
      <c r="GTH1" s="80"/>
      <c r="GTI1" s="80"/>
      <c r="GTJ1" s="80"/>
      <c r="GTK1" s="80"/>
      <c r="GTL1" s="80"/>
      <c r="GTM1" s="80"/>
      <c r="GTN1" s="80"/>
      <c r="GTO1" s="80"/>
      <c r="GTP1" s="80"/>
      <c r="GTQ1" s="80"/>
      <c r="GTR1" s="80"/>
      <c r="GTS1" s="80"/>
      <c r="GTT1" s="80"/>
      <c r="GTU1" s="80"/>
      <c r="GTV1" s="80"/>
      <c r="GTW1" s="80"/>
      <c r="GTX1" s="80"/>
      <c r="GTY1" s="80"/>
      <c r="GTZ1" s="80"/>
      <c r="GUA1" s="80"/>
      <c r="GUB1" s="80"/>
      <c r="GUC1" s="80"/>
      <c r="GUD1" s="80"/>
      <c r="GUE1" s="80"/>
      <c r="GUF1" s="80"/>
      <c r="GUG1" s="80"/>
      <c r="GUH1" s="80"/>
      <c r="GUI1" s="80"/>
      <c r="GUJ1" s="80"/>
      <c r="GUK1" s="80"/>
      <c r="GUL1" s="80"/>
      <c r="GUM1" s="80"/>
      <c r="GUN1" s="80"/>
      <c r="GUO1" s="80"/>
      <c r="GUP1" s="80"/>
      <c r="GUQ1" s="80"/>
      <c r="GUR1" s="80"/>
      <c r="GUS1" s="80"/>
      <c r="GUT1" s="80"/>
      <c r="GUU1" s="80"/>
      <c r="GUV1" s="80"/>
      <c r="GUW1" s="80"/>
      <c r="GUX1" s="80"/>
      <c r="GUY1" s="80"/>
      <c r="GUZ1" s="80"/>
      <c r="GVA1" s="80"/>
      <c r="GVB1" s="80"/>
      <c r="GVC1" s="80"/>
      <c r="GVD1" s="80"/>
      <c r="GVE1" s="80"/>
      <c r="GVF1" s="80"/>
      <c r="GVG1" s="80"/>
      <c r="GVH1" s="80"/>
      <c r="GVI1" s="80"/>
      <c r="GVJ1" s="80"/>
      <c r="GVK1" s="80"/>
      <c r="GVL1" s="80"/>
      <c r="GVM1" s="80"/>
      <c r="GVN1" s="80"/>
      <c r="GVO1" s="80"/>
      <c r="GVP1" s="80"/>
      <c r="GVQ1" s="80"/>
      <c r="GVR1" s="80"/>
      <c r="GVS1" s="80"/>
      <c r="GVT1" s="80"/>
      <c r="GVU1" s="80"/>
      <c r="GVV1" s="80"/>
      <c r="GVW1" s="80"/>
      <c r="GVX1" s="80"/>
      <c r="GVY1" s="80"/>
      <c r="GVZ1" s="80"/>
      <c r="GWA1" s="80"/>
      <c r="GWB1" s="80"/>
      <c r="GWC1" s="80"/>
      <c r="GWD1" s="80"/>
      <c r="GWE1" s="80"/>
      <c r="GWF1" s="80"/>
      <c r="GWG1" s="80"/>
      <c r="GWH1" s="80"/>
      <c r="GWI1" s="80"/>
      <c r="GWJ1" s="80"/>
      <c r="GWK1" s="80"/>
      <c r="GWL1" s="80"/>
      <c r="GWM1" s="80"/>
      <c r="GWN1" s="80"/>
      <c r="GWO1" s="80"/>
      <c r="GWP1" s="80"/>
      <c r="GWQ1" s="80"/>
      <c r="GWR1" s="80"/>
      <c r="GWS1" s="80"/>
      <c r="GWT1" s="80"/>
      <c r="GWU1" s="80"/>
      <c r="GWV1" s="80"/>
      <c r="GWW1" s="80"/>
      <c r="GWX1" s="80"/>
      <c r="GWY1" s="80"/>
      <c r="GWZ1" s="80"/>
      <c r="GXA1" s="80"/>
      <c r="GXB1" s="80"/>
      <c r="GXC1" s="80"/>
      <c r="GXD1" s="80"/>
      <c r="GXE1" s="80"/>
      <c r="GXF1" s="80"/>
      <c r="GXG1" s="80"/>
      <c r="GXH1" s="80"/>
      <c r="GXI1" s="80"/>
      <c r="GXJ1" s="80"/>
      <c r="GXK1" s="80"/>
      <c r="GXL1" s="80"/>
      <c r="GXM1" s="80"/>
      <c r="GXN1" s="80"/>
      <c r="GXO1" s="80"/>
      <c r="GXP1" s="80"/>
      <c r="GXQ1" s="80"/>
      <c r="GXR1" s="80"/>
      <c r="GXS1" s="80"/>
      <c r="GXT1" s="80"/>
      <c r="GXU1" s="80"/>
      <c r="GXV1" s="80"/>
      <c r="GXW1" s="80"/>
      <c r="GXX1" s="80"/>
      <c r="GXY1" s="80"/>
      <c r="GXZ1" s="80"/>
      <c r="GYA1" s="80"/>
      <c r="GYB1" s="80"/>
      <c r="GYC1" s="80"/>
      <c r="GYD1" s="80"/>
      <c r="GYE1" s="80"/>
      <c r="GYF1" s="80"/>
      <c r="GYG1" s="80"/>
      <c r="GYH1" s="80"/>
      <c r="GYI1" s="80"/>
      <c r="GYJ1" s="80"/>
      <c r="GYK1" s="80"/>
      <c r="GYL1" s="80"/>
      <c r="GYM1" s="80"/>
      <c r="GYN1" s="80"/>
      <c r="GYO1" s="80"/>
      <c r="GYP1" s="80"/>
      <c r="GYQ1" s="80"/>
      <c r="GYR1" s="80"/>
      <c r="GYS1" s="80"/>
      <c r="GYT1" s="80"/>
      <c r="GYU1" s="80"/>
      <c r="GYV1" s="80"/>
      <c r="GYW1" s="80"/>
      <c r="GYX1" s="80"/>
      <c r="GYY1" s="80"/>
      <c r="GYZ1" s="80"/>
      <c r="GZA1" s="80"/>
      <c r="GZB1" s="80"/>
      <c r="GZC1" s="80"/>
      <c r="GZD1" s="80"/>
      <c r="GZE1" s="80"/>
      <c r="GZF1" s="80"/>
      <c r="GZG1" s="80"/>
      <c r="GZH1" s="80"/>
      <c r="GZI1" s="80"/>
      <c r="GZJ1" s="80"/>
      <c r="GZK1" s="80"/>
      <c r="GZL1" s="80"/>
      <c r="GZM1" s="80"/>
      <c r="GZN1" s="80"/>
      <c r="GZO1" s="80"/>
      <c r="GZP1" s="80"/>
      <c r="GZQ1" s="80"/>
      <c r="GZR1" s="80"/>
      <c r="GZS1" s="80"/>
      <c r="GZT1" s="80"/>
      <c r="GZU1" s="80"/>
      <c r="GZV1" s="80"/>
      <c r="GZW1" s="80"/>
      <c r="GZX1" s="80"/>
      <c r="GZY1" s="80"/>
      <c r="GZZ1" s="80"/>
      <c r="HAA1" s="80"/>
      <c r="HAB1" s="80"/>
      <c r="HAC1" s="80"/>
      <c r="HAD1" s="80"/>
      <c r="HAE1" s="80"/>
      <c r="HAF1" s="80"/>
      <c r="HAG1" s="80"/>
      <c r="HAH1" s="80"/>
      <c r="HAI1" s="80"/>
      <c r="HAJ1" s="80"/>
      <c r="HAK1" s="80"/>
      <c r="HAL1" s="80"/>
      <c r="HAM1" s="80"/>
      <c r="HAN1" s="80"/>
      <c r="HAO1" s="80"/>
      <c r="HAP1" s="80"/>
      <c r="HAQ1" s="80"/>
      <c r="HAR1" s="80"/>
      <c r="HAS1" s="80"/>
      <c r="HAT1" s="80"/>
      <c r="HAU1" s="80"/>
      <c r="HAV1" s="80"/>
      <c r="HAW1" s="80"/>
      <c r="HAX1" s="80"/>
      <c r="HAY1" s="80"/>
      <c r="HAZ1" s="80"/>
      <c r="HBA1" s="80"/>
      <c r="HBB1" s="80"/>
      <c r="HBC1" s="80"/>
      <c r="HBD1" s="80"/>
      <c r="HBE1" s="80"/>
      <c r="HBF1" s="80"/>
      <c r="HBG1" s="80"/>
      <c r="HBH1" s="80"/>
      <c r="HBI1" s="80"/>
      <c r="HBJ1" s="80"/>
      <c r="HBK1" s="80"/>
      <c r="HBL1" s="80"/>
      <c r="HBM1" s="80"/>
      <c r="HBN1" s="80"/>
      <c r="HBO1" s="80"/>
      <c r="HBP1" s="80"/>
      <c r="HBQ1" s="80"/>
      <c r="HBR1" s="80"/>
      <c r="HBS1" s="80"/>
      <c r="HBT1" s="80"/>
      <c r="HBU1" s="80"/>
      <c r="HBV1" s="80"/>
      <c r="HBW1" s="80"/>
      <c r="HBX1" s="80"/>
      <c r="HBY1" s="80"/>
      <c r="HBZ1" s="80"/>
      <c r="HCA1" s="80"/>
      <c r="HCB1" s="80"/>
      <c r="HCC1" s="80"/>
      <c r="HCD1" s="80"/>
      <c r="HCE1" s="80"/>
      <c r="HCF1" s="80"/>
      <c r="HCG1" s="80"/>
      <c r="HCH1" s="80"/>
      <c r="HCI1" s="80"/>
      <c r="HCJ1" s="80"/>
      <c r="HCK1" s="80"/>
      <c r="HCL1" s="80"/>
      <c r="HCM1" s="80"/>
      <c r="HCN1" s="80"/>
      <c r="HCO1" s="80"/>
      <c r="HCP1" s="80"/>
      <c r="HCQ1" s="80"/>
      <c r="HCR1" s="80"/>
      <c r="HCS1" s="80"/>
      <c r="HCT1" s="80"/>
      <c r="HCU1" s="80"/>
      <c r="HCV1" s="80"/>
      <c r="HCW1" s="80"/>
      <c r="HCX1" s="80"/>
      <c r="HCY1" s="80"/>
      <c r="HCZ1" s="80"/>
      <c r="HDA1" s="80"/>
      <c r="HDB1" s="80"/>
      <c r="HDC1" s="80"/>
      <c r="HDD1" s="80"/>
      <c r="HDE1" s="80"/>
      <c r="HDF1" s="80"/>
      <c r="HDG1" s="80"/>
      <c r="HDH1" s="80"/>
      <c r="HDI1" s="80"/>
      <c r="HDJ1" s="80"/>
      <c r="HDK1" s="80"/>
      <c r="HDL1" s="80"/>
      <c r="HDM1" s="80"/>
      <c r="HDN1" s="80"/>
      <c r="HDO1" s="80"/>
      <c r="HDP1" s="80"/>
      <c r="HDQ1" s="80"/>
      <c r="HDR1" s="80"/>
      <c r="HDS1" s="80"/>
      <c r="HDT1" s="80"/>
      <c r="HDU1" s="80"/>
      <c r="HDV1" s="80"/>
      <c r="HDW1" s="80"/>
      <c r="HDX1" s="80"/>
      <c r="HDY1" s="80"/>
      <c r="HDZ1" s="80"/>
      <c r="HEA1" s="80"/>
      <c r="HEB1" s="80"/>
      <c r="HEC1" s="80"/>
      <c r="HED1" s="80"/>
      <c r="HEE1" s="80"/>
      <c r="HEF1" s="80"/>
      <c r="HEG1" s="80"/>
      <c r="HEH1" s="80"/>
      <c r="HEI1" s="80"/>
      <c r="HEJ1" s="80"/>
      <c r="HEK1" s="80"/>
      <c r="HEL1" s="80"/>
      <c r="HEM1" s="80"/>
      <c r="HEN1" s="80"/>
      <c r="HEO1" s="80"/>
      <c r="HEP1" s="80"/>
      <c r="HEQ1" s="80"/>
      <c r="HER1" s="80"/>
      <c r="HES1" s="80"/>
      <c r="HET1" s="80"/>
      <c r="HEU1" s="80"/>
      <c r="HEV1" s="80"/>
      <c r="HEW1" s="80"/>
      <c r="HEX1" s="80"/>
      <c r="HEY1" s="80"/>
      <c r="HEZ1" s="80"/>
      <c r="HFA1" s="80"/>
      <c r="HFB1" s="80"/>
      <c r="HFC1" s="80"/>
      <c r="HFD1" s="80"/>
      <c r="HFE1" s="80"/>
      <c r="HFF1" s="80"/>
      <c r="HFG1" s="80"/>
      <c r="HFH1" s="80"/>
      <c r="HFI1" s="80"/>
      <c r="HFJ1" s="80"/>
      <c r="HFK1" s="80"/>
      <c r="HFL1" s="80"/>
      <c r="HFM1" s="80"/>
      <c r="HFN1" s="80"/>
      <c r="HFO1" s="80"/>
      <c r="HFP1" s="80"/>
      <c r="HFQ1" s="80"/>
      <c r="HFR1" s="80"/>
      <c r="HFS1" s="80"/>
      <c r="HFT1" s="80"/>
      <c r="HFU1" s="80"/>
      <c r="HFV1" s="80"/>
      <c r="HFW1" s="80"/>
      <c r="HFX1" s="80"/>
      <c r="HFY1" s="80"/>
      <c r="HFZ1" s="80"/>
      <c r="HGA1" s="80"/>
      <c r="HGB1" s="80"/>
      <c r="HGC1" s="80"/>
      <c r="HGD1" s="80"/>
      <c r="HGE1" s="80"/>
      <c r="HGF1" s="80"/>
      <c r="HGG1" s="80"/>
      <c r="HGH1" s="80"/>
      <c r="HGI1" s="80"/>
      <c r="HGJ1" s="80"/>
      <c r="HGK1" s="80"/>
      <c r="HGL1" s="80"/>
      <c r="HGM1" s="80"/>
      <c r="HGN1" s="80"/>
      <c r="HGO1" s="80"/>
      <c r="HGP1" s="80"/>
      <c r="HGQ1" s="80"/>
      <c r="HGR1" s="80"/>
      <c r="HGS1" s="80"/>
      <c r="HGT1" s="80"/>
      <c r="HGU1" s="80"/>
      <c r="HGV1" s="80"/>
      <c r="HGW1" s="80"/>
      <c r="HGX1" s="80"/>
      <c r="HGY1" s="80"/>
      <c r="HGZ1" s="80"/>
      <c r="HHA1" s="80"/>
      <c r="HHB1" s="80"/>
      <c r="HHC1" s="80"/>
      <c r="HHD1" s="80"/>
      <c r="HHE1" s="80"/>
      <c r="HHF1" s="80"/>
      <c r="HHG1" s="80"/>
      <c r="HHH1" s="80"/>
      <c r="HHI1" s="80"/>
      <c r="HHJ1" s="80"/>
      <c r="HHK1" s="80"/>
      <c r="HHL1" s="80"/>
      <c r="HHM1" s="80"/>
      <c r="HHN1" s="80"/>
      <c r="HHO1" s="80"/>
      <c r="HHP1" s="80"/>
      <c r="HHQ1" s="80"/>
      <c r="HHR1" s="80"/>
      <c r="HHS1" s="80"/>
      <c r="HHT1" s="80"/>
      <c r="HHU1" s="80"/>
      <c r="HHV1" s="80"/>
      <c r="HHW1" s="80"/>
      <c r="HHX1" s="80"/>
      <c r="HHY1" s="80"/>
      <c r="HHZ1" s="80"/>
      <c r="HIA1" s="80"/>
      <c r="HIB1" s="80"/>
      <c r="HIC1" s="80"/>
      <c r="HID1" s="80"/>
      <c r="HIE1" s="80"/>
      <c r="HIF1" s="80"/>
      <c r="HIG1" s="80"/>
      <c r="HIH1" s="80"/>
      <c r="HII1" s="80"/>
      <c r="HIJ1" s="80"/>
      <c r="HIK1" s="80"/>
      <c r="HIL1" s="80"/>
      <c r="HIM1" s="80"/>
      <c r="HIN1" s="80"/>
      <c r="HIO1" s="80"/>
      <c r="HIP1" s="80"/>
      <c r="HIQ1" s="80"/>
      <c r="HIR1" s="80"/>
      <c r="HIS1" s="80"/>
      <c r="HIT1" s="80"/>
      <c r="HIU1" s="80"/>
      <c r="HIV1" s="80"/>
      <c r="HIW1" s="80"/>
      <c r="HIX1" s="80"/>
      <c r="HIY1" s="80"/>
      <c r="HIZ1" s="80"/>
      <c r="HJA1" s="80"/>
      <c r="HJB1" s="80"/>
      <c r="HJC1" s="80"/>
      <c r="HJD1" s="80"/>
      <c r="HJE1" s="80"/>
      <c r="HJF1" s="80"/>
      <c r="HJG1" s="80"/>
      <c r="HJH1" s="80"/>
      <c r="HJI1" s="80"/>
      <c r="HJJ1" s="80"/>
      <c r="HJK1" s="80"/>
      <c r="HJL1" s="80"/>
      <c r="HJM1" s="80"/>
      <c r="HJN1" s="80"/>
      <c r="HJO1" s="80"/>
      <c r="HJP1" s="80"/>
      <c r="HJQ1" s="80"/>
      <c r="HJR1" s="80"/>
      <c r="HJS1" s="80"/>
      <c r="HJT1" s="80"/>
      <c r="HJU1" s="80"/>
      <c r="HJV1" s="80"/>
      <c r="HJW1" s="80"/>
      <c r="HJX1" s="80"/>
      <c r="HJY1" s="80"/>
      <c r="HJZ1" s="80"/>
      <c r="HKA1" s="80"/>
      <c r="HKB1" s="80"/>
      <c r="HKC1" s="80"/>
      <c r="HKD1" s="80"/>
      <c r="HKE1" s="80"/>
      <c r="HKF1" s="80"/>
      <c r="HKG1" s="80"/>
      <c r="HKH1" s="80"/>
      <c r="HKI1" s="80"/>
      <c r="HKJ1" s="80"/>
      <c r="HKK1" s="80"/>
      <c r="HKL1" s="80"/>
      <c r="HKM1" s="80"/>
      <c r="HKN1" s="80"/>
      <c r="HKO1" s="80"/>
      <c r="HKP1" s="80"/>
      <c r="HKQ1" s="80"/>
      <c r="HKR1" s="80"/>
      <c r="HKS1" s="80"/>
      <c r="HKT1" s="80"/>
      <c r="HKU1" s="80"/>
      <c r="HKV1" s="80"/>
      <c r="HKW1" s="80"/>
      <c r="HKX1" s="80"/>
      <c r="HKY1" s="80"/>
      <c r="HKZ1" s="80"/>
      <c r="HLA1" s="80"/>
      <c r="HLB1" s="80"/>
      <c r="HLC1" s="80"/>
      <c r="HLD1" s="80"/>
      <c r="HLE1" s="80"/>
      <c r="HLF1" s="80"/>
      <c r="HLG1" s="80"/>
      <c r="HLH1" s="80"/>
      <c r="HLI1" s="80"/>
      <c r="HLJ1" s="80"/>
      <c r="HLK1" s="80"/>
      <c r="HLL1" s="80"/>
      <c r="HLM1" s="80"/>
      <c r="HLN1" s="80"/>
      <c r="HLO1" s="80"/>
      <c r="HLP1" s="80"/>
      <c r="HLQ1" s="80"/>
      <c r="HLR1" s="80"/>
      <c r="HLS1" s="80"/>
      <c r="HLT1" s="80"/>
      <c r="HLU1" s="80"/>
      <c r="HLV1" s="80"/>
      <c r="HLW1" s="80"/>
      <c r="HLX1" s="80"/>
      <c r="HLY1" s="80"/>
      <c r="HLZ1" s="80"/>
      <c r="HMA1" s="80"/>
      <c r="HMB1" s="80"/>
      <c r="HMC1" s="80"/>
      <c r="HMD1" s="80"/>
      <c r="HME1" s="80"/>
      <c r="HMF1" s="80"/>
      <c r="HMG1" s="80"/>
      <c r="HMH1" s="80"/>
      <c r="HMI1" s="80"/>
      <c r="HMJ1" s="80"/>
      <c r="HMK1" s="80"/>
      <c r="HML1" s="80"/>
      <c r="HMM1" s="80"/>
      <c r="HMN1" s="80"/>
      <c r="HMO1" s="80"/>
      <c r="HMP1" s="80"/>
      <c r="HMQ1" s="80"/>
      <c r="HMR1" s="80"/>
      <c r="HMS1" s="80"/>
      <c r="HMT1" s="80"/>
      <c r="HMU1" s="80"/>
      <c r="HMV1" s="80"/>
      <c r="HMW1" s="80"/>
      <c r="HMX1" s="80"/>
      <c r="HMY1" s="80"/>
      <c r="HMZ1" s="80"/>
      <c r="HNA1" s="80"/>
      <c r="HNB1" s="80"/>
      <c r="HNC1" s="80"/>
      <c r="HND1" s="80"/>
      <c r="HNE1" s="80"/>
      <c r="HNF1" s="80"/>
      <c r="HNG1" s="80"/>
      <c r="HNH1" s="80"/>
      <c r="HNI1" s="80"/>
      <c r="HNJ1" s="80"/>
      <c r="HNK1" s="80"/>
      <c r="HNL1" s="80"/>
      <c r="HNM1" s="80"/>
      <c r="HNN1" s="80"/>
      <c r="HNO1" s="80"/>
      <c r="HNP1" s="80"/>
      <c r="HNQ1" s="80"/>
      <c r="HNR1" s="80"/>
      <c r="HNS1" s="80"/>
      <c r="HNT1" s="80"/>
      <c r="HNU1" s="80"/>
      <c r="HNV1" s="80"/>
      <c r="HNW1" s="80"/>
      <c r="HNX1" s="80"/>
      <c r="HNY1" s="80"/>
      <c r="HNZ1" s="80"/>
      <c r="HOA1" s="80"/>
      <c r="HOB1" s="80"/>
      <c r="HOC1" s="80"/>
      <c r="HOD1" s="80"/>
      <c r="HOE1" s="80"/>
      <c r="HOF1" s="80"/>
      <c r="HOG1" s="80"/>
      <c r="HOH1" s="80"/>
      <c r="HOI1" s="80"/>
      <c r="HOJ1" s="80"/>
      <c r="HOK1" s="80"/>
      <c r="HOL1" s="80"/>
      <c r="HOM1" s="80"/>
      <c r="HON1" s="80"/>
      <c r="HOO1" s="80"/>
      <c r="HOP1" s="80"/>
      <c r="HOQ1" s="80"/>
      <c r="HOR1" s="80"/>
      <c r="HOS1" s="80"/>
      <c r="HOT1" s="80"/>
      <c r="HOU1" s="80"/>
      <c r="HOV1" s="80"/>
      <c r="HOW1" s="80"/>
      <c r="HOX1" s="80"/>
      <c r="HOY1" s="80"/>
      <c r="HOZ1" s="80"/>
      <c r="HPA1" s="80"/>
      <c r="HPB1" s="80"/>
      <c r="HPC1" s="80"/>
      <c r="HPD1" s="80"/>
      <c r="HPE1" s="80"/>
      <c r="HPF1" s="80"/>
      <c r="HPG1" s="80"/>
      <c r="HPH1" s="80"/>
      <c r="HPI1" s="80"/>
      <c r="HPJ1" s="80"/>
      <c r="HPK1" s="80"/>
      <c r="HPL1" s="80"/>
      <c r="HPM1" s="80"/>
      <c r="HPN1" s="80"/>
      <c r="HPO1" s="80"/>
      <c r="HPP1" s="80"/>
      <c r="HPQ1" s="80"/>
      <c r="HPR1" s="80"/>
      <c r="HPS1" s="80"/>
      <c r="HPT1" s="80"/>
      <c r="HPU1" s="80"/>
      <c r="HPV1" s="80"/>
      <c r="HPW1" s="80"/>
      <c r="HPX1" s="80"/>
      <c r="HPY1" s="80"/>
      <c r="HPZ1" s="80"/>
      <c r="HQA1" s="80"/>
      <c r="HQB1" s="80"/>
      <c r="HQC1" s="80"/>
      <c r="HQD1" s="80"/>
      <c r="HQE1" s="80"/>
      <c r="HQF1" s="80"/>
      <c r="HQG1" s="80"/>
      <c r="HQH1" s="80"/>
      <c r="HQI1" s="80"/>
      <c r="HQJ1" s="80"/>
      <c r="HQK1" s="80"/>
      <c r="HQL1" s="80"/>
      <c r="HQM1" s="80"/>
      <c r="HQN1" s="80"/>
      <c r="HQO1" s="80"/>
      <c r="HQP1" s="80"/>
      <c r="HQQ1" s="80"/>
      <c r="HQR1" s="80"/>
      <c r="HQS1" s="80"/>
      <c r="HQT1" s="80"/>
      <c r="HQU1" s="80"/>
      <c r="HQV1" s="80"/>
      <c r="HQW1" s="80"/>
      <c r="HQX1" s="80"/>
      <c r="HQY1" s="80"/>
      <c r="HQZ1" s="80"/>
      <c r="HRA1" s="80"/>
      <c r="HRB1" s="80"/>
      <c r="HRC1" s="80"/>
      <c r="HRD1" s="80"/>
      <c r="HRE1" s="80"/>
      <c r="HRF1" s="80"/>
      <c r="HRG1" s="80"/>
      <c r="HRH1" s="80"/>
      <c r="HRI1" s="80"/>
      <c r="HRJ1" s="80"/>
      <c r="HRK1" s="80"/>
      <c r="HRL1" s="80"/>
      <c r="HRM1" s="80"/>
      <c r="HRN1" s="80"/>
      <c r="HRO1" s="80"/>
      <c r="HRP1" s="80"/>
      <c r="HRQ1" s="80"/>
      <c r="HRR1" s="80"/>
      <c r="HRS1" s="80"/>
      <c r="HRT1" s="80"/>
      <c r="HRU1" s="80"/>
      <c r="HRV1" s="80"/>
      <c r="HRW1" s="80"/>
      <c r="HRX1" s="80"/>
      <c r="HRY1" s="80"/>
      <c r="HRZ1" s="80"/>
      <c r="HSA1" s="80"/>
      <c r="HSB1" s="80"/>
      <c r="HSC1" s="80"/>
      <c r="HSD1" s="80"/>
      <c r="HSE1" s="80"/>
      <c r="HSF1" s="80"/>
      <c r="HSG1" s="80"/>
      <c r="HSH1" s="80"/>
      <c r="HSI1" s="80"/>
      <c r="HSJ1" s="80"/>
      <c r="HSK1" s="80"/>
      <c r="HSL1" s="80"/>
      <c r="HSM1" s="80"/>
      <c r="HSN1" s="80"/>
      <c r="HSO1" s="80"/>
      <c r="HSP1" s="80"/>
      <c r="HSQ1" s="80"/>
      <c r="HSR1" s="80"/>
      <c r="HSS1" s="80"/>
      <c r="HST1" s="80"/>
      <c r="HSU1" s="80"/>
      <c r="HSV1" s="80"/>
      <c r="HSW1" s="80"/>
      <c r="HSX1" s="80"/>
      <c r="HSY1" s="80"/>
      <c r="HSZ1" s="80"/>
      <c r="HTA1" s="80"/>
      <c r="HTB1" s="80"/>
      <c r="HTC1" s="80"/>
      <c r="HTD1" s="80"/>
      <c r="HTE1" s="80"/>
      <c r="HTF1" s="80"/>
      <c r="HTG1" s="80"/>
      <c r="HTH1" s="80"/>
      <c r="HTI1" s="80"/>
      <c r="HTJ1" s="80"/>
      <c r="HTK1" s="80"/>
      <c r="HTL1" s="80"/>
      <c r="HTM1" s="80"/>
      <c r="HTN1" s="80"/>
      <c r="HTO1" s="80"/>
      <c r="HTP1" s="80"/>
      <c r="HTQ1" s="80"/>
      <c r="HTR1" s="80"/>
      <c r="HTS1" s="80"/>
      <c r="HTT1" s="80"/>
      <c r="HTU1" s="80"/>
      <c r="HTV1" s="80"/>
      <c r="HTW1" s="80"/>
      <c r="HTX1" s="80"/>
      <c r="HTY1" s="80"/>
      <c r="HTZ1" s="80"/>
      <c r="HUA1" s="80"/>
      <c r="HUB1" s="80"/>
      <c r="HUC1" s="80"/>
      <c r="HUD1" s="80"/>
      <c r="HUE1" s="80"/>
      <c r="HUF1" s="80"/>
      <c r="HUG1" s="80"/>
      <c r="HUH1" s="80"/>
      <c r="HUI1" s="80"/>
      <c r="HUJ1" s="80"/>
      <c r="HUK1" s="80"/>
      <c r="HUL1" s="80"/>
      <c r="HUM1" s="80"/>
      <c r="HUN1" s="80"/>
      <c r="HUO1" s="80"/>
      <c r="HUP1" s="80"/>
      <c r="HUQ1" s="80"/>
      <c r="HUR1" s="80"/>
      <c r="HUS1" s="80"/>
      <c r="HUT1" s="80"/>
      <c r="HUU1" s="80"/>
      <c r="HUV1" s="80"/>
      <c r="HUW1" s="80"/>
      <c r="HUX1" s="80"/>
      <c r="HUY1" s="80"/>
      <c r="HUZ1" s="80"/>
      <c r="HVA1" s="80"/>
      <c r="HVB1" s="80"/>
      <c r="HVC1" s="80"/>
      <c r="HVD1" s="80"/>
      <c r="HVE1" s="80"/>
      <c r="HVF1" s="80"/>
      <c r="HVG1" s="80"/>
      <c r="HVH1" s="80"/>
      <c r="HVI1" s="80"/>
      <c r="HVJ1" s="80"/>
      <c r="HVK1" s="80"/>
      <c r="HVL1" s="80"/>
      <c r="HVM1" s="80"/>
      <c r="HVN1" s="80"/>
      <c r="HVO1" s="80"/>
      <c r="HVP1" s="80"/>
      <c r="HVQ1" s="80"/>
      <c r="HVR1" s="80"/>
      <c r="HVS1" s="80"/>
      <c r="HVT1" s="80"/>
      <c r="HVU1" s="80"/>
      <c r="HVV1" s="80"/>
      <c r="HVW1" s="80"/>
      <c r="HVX1" s="80"/>
      <c r="HVY1" s="80"/>
      <c r="HVZ1" s="80"/>
      <c r="HWA1" s="80"/>
      <c r="HWB1" s="80"/>
      <c r="HWC1" s="80"/>
      <c r="HWD1" s="80"/>
      <c r="HWE1" s="80"/>
      <c r="HWF1" s="80"/>
      <c r="HWG1" s="80"/>
      <c r="HWH1" s="80"/>
      <c r="HWI1" s="80"/>
      <c r="HWJ1" s="80"/>
      <c r="HWK1" s="80"/>
      <c r="HWL1" s="80"/>
      <c r="HWM1" s="80"/>
      <c r="HWN1" s="80"/>
      <c r="HWO1" s="80"/>
      <c r="HWP1" s="80"/>
      <c r="HWQ1" s="80"/>
      <c r="HWR1" s="80"/>
      <c r="HWS1" s="80"/>
      <c r="HWT1" s="80"/>
      <c r="HWU1" s="80"/>
      <c r="HWV1" s="80"/>
      <c r="HWW1" s="80"/>
      <c r="HWX1" s="80"/>
      <c r="HWY1" s="80"/>
      <c r="HWZ1" s="80"/>
      <c r="HXA1" s="80"/>
      <c r="HXB1" s="80"/>
      <c r="HXC1" s="80"/>
      <c r="HXD1" s="80"/>
      <c r="HXE1" s="80"/>
      <c r="HXF1" s="80"/>
      <c r="HXG1" s="80"/>
      <c r="HXH1" s="80"/>
      <c r="HXI1" s="80"/>
      <c r="HXJ1" s="80"/>
      <c r="HXK1" s="80"/>
      <c r="HXL1" s="80"/>
      <c r="HXM1" s="80"/>
      <c r="HXN1" s="80"/>
      <c r="HXO1" s="80"/>
      <c r="HXP1" s="80"/>
      <c r="HXQ1" s="80"/>
      <c r="HXR1" s="80"/>
      <c r="HXS1" s="80"/>
      <c r="HXT1" s="80"/>
      <c r="HXU1" s="80"/>
      <c r="HXV1" s="80"/>
      <c r="HXW1" s="80"/>
      <c r="HXX1" s="80"/>
      <c r="HXY1" s="80"/>
      <c r="HXZ1" s="80"/>
      <c r="HYA1" s="80"/>
      <c r="HYB1" s="80"/>
      <c r="HYC1" s="80"/>
      <c r="HYD1" s="80"/>
      <c r="HYE1" s="80"/>
      <c r="HYF1" s="80"/>
      <c r="HYG1" s="80"/>
      <c r="HYH1" s="80"/>
      <c r="HYI1" s="80"/>
      <c r="HYJ1" s="80"/>
      <c r="HYK1" s="80"/>
      <c r="HYL1" s="80"/>
      <c r="HYM1" s="80"/>
      <c r="HYN1" s="80"/>
      <c r="HYO1" s="80"/>
      <c r="HYP1" s="80"/>
      <c r="HYQ1" s="80"/>
      <c r="HYR1" s="80"/>
      <c r="HYS1" s="80"/>
      <c r="HYT1" s="80"/>
      <c r="HYU1" s="80"/>
      <c r="HYV1" s="80"/>
      <c r="HYW1" s="80"/>
      <c r="HYX1" s="80"/>
      <c r="HYY1" s="80"/>
      <c r="HYZ1" s="80"/>
      <c r="HZA1" s="80"/>
      <c r="HZB1" s="80"/>
      <c r="HZC1" s="80"/>
      <c r="HZD1" s="80"/>
      <c r="HZE1" s="80"/>
      <c r="HZF1" s="80"/>
      <c r="HZG1" s="80"/>
      <c r="HZH1" s="80"/>
      <c r="HZI1" s="80"/>
      <c r="HZJ1" s="80"/>
      <c r="HZK1" s="80"/>
      <c r="HZL1" s="80"/>
      <c r="HZM1" s="80"/>
      <c r="HZN1" s="80"/>
      <c r="HZO1" s="80"/>
      <c r="HZP1" s="80"/>
      <c r="HZQ1" s="80"/>
      <c r="HZR1" s="80"/>
      <c r="HZS1" s="80"/>
      <c r="HZT1" s="80"/>
      <c r="HZU1" s="80"/>
      <c r="HZV1" s="80"/>
      <c r="HZW1" s="80"/>
      <c r="HZX1" s="80"/>
      <c r="HZY1" s="80"/>
      <c r="HZZ1" s="80"/>
      <c r="IAA1" s="80"/>
      <c r="IAB1" s="80"/>
      <c r="IAC1" s="80"/>
      <c r="IAD1" s="80"/>
      <c r="IAE1" s="80"/>
      <c r="IAF1" s="80"/>
      <c r="IAG1" s="80"/>
      <c r="IAH1" s="80"/>
      <c r="IAI1" s="80"/>
      <c r="IAJ1" s="80"/>
      <c r="IAK1" s="80"/>
      <c r="IAL1" s="80"/>
      <c r="IAM1" s="80"/>
      <c r="IAN1" s="80"/>
      <c r="IAO1" s="80"/>
      <c r="IAP1" s="80"/>
      <c r="IAQ1" s="80"/>
      <c r="IAR1" s="80"/>
      <c r="IAS1" s="80"/>
      <c r="IAT1" s="80"/>
      <c r="IAU1" s="80"/>
      <c r="IAV1" s="80"/>
      <c r="IAW1" s="80"/>
      <c r="IAX1" s="80"/>
      <c r="IAY1" s="80"/>
      <c r="IAZ1" s="80"/>
      <c r="IBA1" s="80"/>
      <c r="IBB1" s="80"/>
      <c r="IBC1" s="80"/>
      <c r="IBD1" s="80"/>
      <c r="IBE1" s="80"/>
      <c r="IBF1" s="80"/>
      <c r="IBG1" s="80"/>
      <c r="IBH1" s="80"/>
      <c r="IBI1" s="80"/>
      <c r="IBJ1" s="80"/>
      <c r="IBK1" s="80"/>
      <c r="IBL1" s="80"/>
      <c r="IBM1" s="80"/>
      <c r="IBN1" s="80"/>
      <c r="IBO1" s="80"/>
      <c r="IBP1" s="80"/>
      <c r="IBQ1" s="80"/>
      <c r="IBR1" s="80"/>
      <c r="IBS1" s="80"/>
      <c r="IBT1" s="80"/>
      <c r="IBU1" s="80"/>
      <c r="IBV1" s="80"/>
      <c r="IBW1" s="80"/>
      <c r="IBX1" s="80"/>
      <c r="IBY1" s="80"/>
      <c r="IBZ1" s="80"/>
      <c r="ICA1" s="80"/>
      <c r="ICB1" s="80"/>
      <c r="ICC1" s="80"/>
      <c r="ICD1" s="80"/>
      <c r="ICE1" s="80"/>
      <c r="ICF1" s="80"/>
      <c r="ICG1" s="80"/>
      <c r="ICH1" s="80"/>
      <c r="ICI1" s="80"/>
      <c r="ICJ1" s="80"/>
      <c r="ICK1" s="80"/>
      <c r="ICL1" s="80"/>
      <c r="ICM1" s="80"/>
      <c r="ICN1" s="80"/>
      <c r="ICO1" s="80"/>
      <c r="ICP1" s="80"/>
      <c r="ICQ1" s="80"/>
      <c r="ICR1" s="80"/>
      <c r="ICS1" s="80"/>
      <c r="ICT1" s="80"/>
      <c r="ICU1" s="80"/>
      <c r="ICV1" s="80"/>
      <c r="ICW1" s="80"/>
      <c r="ICX1" s="80"/>
      <c r="ICY1" s="80"/>
      <c r="ICZ1" s="80"/>
      <c r="IDA1" s="80"/>
      <c r="IDB1" s="80"/>
      <c r="IDC1" s="80"/>
      <c r="IDD1" s="80"/>
      <c r="IDE1" s="80"/>
      <c r="IDF1" s="80"/>
      <c r="IDG1" s="80"/>
      <c r="IDH1" s="80"/>
      <c r="IDI1" s="80"/>
      <c r="IDJ1" s="80"/>
      <c r="IDK1" s="80"/>
      <c r="IDL1" s="80"/>
      <c r="IDM1" s="80"/>
      <c r="IDN1" s="80"/>
      <c r="IDO1" s="80"/>
      <c r="IDP1" s="80"/>
      <c r="IDQ1" s="80"/>
      <c r="IDR1" s="80"/>
      <c r="IDS1" s="80"/>
      <c r="IDT1" s="80"/>
      <c r="IDU1" s="80"/>
      <c r="IDV1" s="80"/>
      <c r="IDW1" s="80"/>
      <c r="IDX1" s="80"/>
      <c r="IDY1" s="80"/>
      <c r="IDZ1" s="80"/>
      <c r="IEA1" s="80"/>
      <c r="IEB1" s="80"/>
      <c r="IEC1" s="80"/>
      <c r="IED1" s="80"/>
      <c r="IEE1" s="80"/>
      <c r="IEF1" s="80"/>
      <c r="IEG1" s="80"/>
      <c r="IEH1" s="80"/>
      <c r="IEI1" s="80"/>
      <c r="IEJ1" s="80"/>
      <c r="IEK1" s="80"/>
      <c r="IEL1" s="80"/>
      <c r="IEM1" s="80"/>
      <c r="IEN1" s="80"/>
      <c r="IEO1" s="80"/>
      <c r="IEP1" s="80"/>
      <c r="IEQ1" s="80"/>
      <c r="IER1" s="80"/>
      <c r="IES1" s="80"/>
      <c r="IET1" s="80"/>
      <c r="IEU1" s="80"/>
      <c r="IEV1" s="80"/>
      <c r="IEW1" s="80"/>
      <c r="IEX1" s="80"/>
      <c r="IEY1" s="80"/>
      <c r="IEZ1" s="80"/>
      <c r="IFA1" s="80"/>
      <c r="IFB1" s="80"/>
      <c r="IFC1" s="80"/>
      <c r="IFD1" s="80"/>
      <c r="IFE1" s="80"/>
      <c r="IFF1" s="80"/>
      <c r="IFG1" s="80"/>
      <c r="IFH1" s="80"/>
      <c r="IFI1" s="80"/>
      <c r="IFJ1" s="80"/>
      <c r="IFK1" s="80"/>
      <c r="IFL1" s="80"/>
      <c r="IFM1" s="80"/>
      <c r="IFN1" s="80"/>
      <c r="IFO1" s="80"/>
      <c r="IFP1" s="80"/>
      <c r="IFQ1" s="80"/>
      <c r="IFR1" s="80"/>
      <c r="IFS1" s="80"/>
      <c r="IFT1" s="80"/>
      <c r="IFU1" s="80"/>
      <c r="IFV1" s="80"/>
      <c r="IFW1" s="80"/>
      <c r="IFX1" s="80"/>
      <c r="IFY1" s="80"/>
      <c r="IFZ1" s="80"/>
      <c r="IGA1" s="80"/>
      <c r="IGB1" s="80"/>
      <c r="IGC1" s="80"/>
      <c r="IGD1" s="80"/>
      <c r="IGE1" s="80"/>
      <c r="IGF1" s="80"/>
      <c r="IGG1" s="80"/>
      <c r="IGH1" s="80"/>
      <c r="IGI1" s="80"/>
      <c r="IGJ1" s="80"/>
      <c r="IGK1" s="80"/>
      <c r="IGL1" s="80"/>
      <c r="IGM1" s="80"/>
      <c r="IGN1" s="80"/>
      <c r="IGO1" s="80"/>
      <c r="IGP1" s="80"/>
      <c r="IGQ1" s="80"/>
      <c r="IGR1" s="80"/>
      <c r="IGS1" s="80"/>
      <c r="IGT1" s="80"/>
      <c r="IGU1" s="80"/>
      <c r="IGV1" s="80"/>
      <c r="IGW1" s="80"/>
      <c r="IGX1" s="80"/>
      <c r="IGY1" s="80"/>
      <c r="IGZ1" s="80"/>
      <c r="IHA1" s="80"/>
      <c r="IHB1" s="80"/>
      <c r="IHC1" s="80"/>
      <c r="IHD1" s="80"/>
      <c r="IHE1" s="80"/>
      <c r="IHF1" s="80"/>
      <c r="IHG1" s="80"/>
      <c r="IHH1" s="80"/>
      <c r="IHI1" s="80"/>
      <c r="IHJ1" s="80"/>
      <c r="IHK1" s="80"/>
      <c r="IHL1" s="80"/>
      <c r="IHM1" s="80"/>
      <c r="IHN1" s="80"/>
      <c r="IHO1" s="80"/>
      <c r="IHP1" s="80"/>
      <c r="IHQ1" s="80"/>
      <c r="IHR1" s="80"/>
      <c r="IHS1" s="80"/>
      <c r="IHT1" s="80"/>
      <c r="IHU1" s="80"/>
      <c r="IHV1" s="80"/>
      <c r="IHW1" s="80"/>
      <c r="IHX1" s="80"/>
      <c r="IHY1" s="80"/>
      <c r="IHZ1" s="80"/>
      <c r="IIA1" s="80"/>
      <c r="IIB1" s="80"/>
      <c r="IIC1" s="80"/>
      <c r="IID1" s="80"/>
      <c r="IIE1" s="80"/>
      <c r="IIF1" s="80"/>
      <c r="IIG1" s="80"/>
      <c r="IIH1" s="80"/>
      <c r="III1" s="80"/>
      <c r="IIJ1" s="80"/>
      <c r="IIK1" s="80"/>
      <c r="IIL1" s="80"/>
      <c r="IIM1" s="80"/>
      <c r="IIN1" s="80"/>
      <c r="IIO1" s="80"/>
      <c r="IIP1" s="80"/>
      <c r="IIQ1" s="80"/>
      <c r="IIR1" s="80"/>
      <c r="IIS1" s="80"/>
      <c r="IIT1" s="80"/>
      <c r="IIU1" s="80"/>
      <c r="IIV1" s="80"/>
      <c r="IIW1" s="80"/>
      <c r="IIX1" s="80"/>
      <c r="IIY1" s="80"/>
      <c r="IIZ1" s="80"/>
      <c r="IJA1" s="80"/>
      <c r="IJB1" s="80"/>
      <c r="IJC1" s="80"/>
      <c r="IJD1" s="80"/>
      <c r="IJE1" s="80"/>
      <c r="IJF1" s="80"/>
      <c r="IJG1" s="80"/>
      <c r="IJH1" s="80"/>
      <c r="IJI1" s="80"/>
      <c r="IJJ1" s="80"/>
      <c r="IJK1" s="80"/>
      <c r="IJL1" s="80"/>
      <c r="IJM1" s="80"/>
      <c r="IJN1" s="80"/>
      <c r="IJO1" s="80"/>
      <c r="IJP1" s="80"/>
      <c r="IJQ1" s="80"/>
      <c r="IJR1" s="80"/>
      <c r="IJS1" s="80"/>
      <c r="IJT1" s="80"/>
      <c r="IJU1" s="80"/>
      <c r="IJV1" s="80"/>
      <c r="IJW1" s="80"/>
      <c r="IJX1" s="80"/>
      <c r="IJY1" s="80"/>
      <c r="IJZ1" s="80"/>
      <c r="IKA1" s="80"/>
      <c r="IKB1" s="80"/>
      <c r="IKC1" s="80"/>
      <c r="IKD1" s="80"/>
      <c r="IKE1" s="80"/>
      <c r="IKF1" s="80"/>
      <c r="IKG1" s="80"/>
      <c r="IKH1" s="80"/>
      <c r="IKI1" s="80"/>
      <c r="IKJ1" s="80"/>
      <c r="IKK1" s="80"/>
      <c r="IKL1" s="80"/>
      <c r="IKM1" s="80"/>
      <c r="IKN1" s="80"/>
      <c r="IKO1" s="80"/>
      <c r="IKP1" s="80"/>
      <c r="IKQ1" s="80"/>
      <c r="IKR1" s="80"/>
      <c r="IKS1" s="80"/>
      <c r="IKT1" s="80"/>
      <c r="IKU1" s="80"/>
      <c r="IKV1" s="80"/>
      <c r="IKW1" s="80"/>
      <c r="IKX1" s="80"/>
      <c r="IKY1" s="80"/>
      <c r="IKZ1" s="80"/>
      <c r="ILA1" s="80"/>
      <c r="ILB1" s="80"/>
      <c r="ILC1" s="80"/>
      <c r="ILD1" s="80"/>
      <c r="ILE1" s="80"/>
      <c r="ILF1" s="80"/>
      <c r="ILG1" s="80"/>
      <c r="ILH1" s="80"/>
      <c r="ILI1" s="80"/>
      <c r="ILJ1" s="80"/>
      <c r="ILK1" s="80"/>
      <c r="ILL1" s="80"/>
      <c r="ILM1" s="80"/>
      <c r="ILN1" s="80"/>
      <c r="ILO1" s="80"/>
      <c r="ILP1" s="80"/>
      <c r="ILQ1" s="80"/>
      <c r="ILR1" s="80"/>
      <c r="ILS1" s="80"/>
      <c r="ILT1" s="80"/>
      <c r="ILU1" s="80"/>
      <c r="ILV1" s="80"/>
      <c r="ILW1" s="80"/>
      <c r="ILX1" s="80"/>
      <c r="ILY1" s="80"/>
      <c r="ILZ1" s="80"/>
      <c r="IMA1" s="80"/>
      <c r="IMB1" s="80"/>
      <c r="IMC1" s="80"/>
      <c r="IMD1" s="80"/>
      <c r="IME1" s="80"/>
      <c r="IMF1" s="80"/>
      <c r="IMG1" s="80"/>
      <c r="IMH1" s="80"/>
      <c r="IMI1" s="80"/>
      <c r="IMJ1" s="80"/>
      <c r="IMK1" s="80"/>
      <c r="IML1" s="80"/>
      <c r="IMM1" s="80"/>
      <c r="IMN1" s="80"/>
      <c r="IMO1" s="80"/>
      <c r="IMP1" s="80"/>
      <c r="IMQ1" s="80"/>
      <c r="IMR1" s="80"/>
      <c r="IMS1" s="80"/>
      <c r="IMT1" s="80"/>
      <c r="IMU1" s="80"/>
      <c r="IMV1" s="80"/>
      <c r="IMW1" s="80"/>
      <c r="IMX1" s="80"/>
      <c r="IMY1" s="80"/>
      <c r="IMZ1" s="80"/>
      <c r="INA1" s="80"/>
      <c r="INB1" s="80"/>
      <c r="INC1" s="80"/>
      <c r="IND1" s="80"/>
      <c r="INE1" s="80"/>
      <c r="INF1" s="80"/>
      <c r="ING1" s="80"/>
      <c r="INH1" s="80"/>
      <c r="INI1" s="80"/>
      <c r="INJ1" s="80"/>
      <c r="INK1" s="80"/>
      <c r="INL1" s="80"/>
      <c r="INM1" s="80"/>
      <c r="INN1" s="80"/>
      <c r="INO1" s="80"/>
      <c r="INP1" s="80"/>
      <c r="INQ1" s="80"/>
      <c r="INR1" s="80"/>
      <c r="INS1" s="80"/>
      <c r="INT1" s="80"/>
      <c r="INU1" s="80"/>
      <c r="INV1" s="80"/>
      <c r="INW1" s="80"/>
      <c r="INX1" s="80"/>
      <c r="INY1" s="80"/>
      <c r="INZ1" s="80"/>
      <c r="IOA1" s="80"/>
      <c r="IOB1" s="80"/>
      <c r="IOC1" s="80"/>
      <c r="IOD1" s="80"/>
      <c r="IOE1" s="80"/>
      <c r="IOF1" s="80"/>
      <c r="IOG1" s="80"/>
      <c r="IOH1" s="80"/>
      <c r="IOI1" s="80"/>
      <c r="IOJ1" s="80"/>
      <c r="IOK1" s="80"/>
      <c r="IOL1" s="80"/>
      <c r="IOM1" s="80"/>
      <c r="ION1" s="80"/>
      <c r="IOO1" s="80"/>
      <c r="IOP1" s="80"/>
      <c r="IOQ1" s="80"/>
      <c r="IOR1" s="80"/>
      <c r="IOS1" s="80"/>
      <c r="IOT1" s="80"/>
      <c r="IOU1" s="80"/>
      <c r="IOV1" s="80"/>
      <c r="IOW1" s="80"/>
      <c r="IOX1" s="80"/>
      <c r="IOY1" s="80"/>
      <c r="IOZ1" s="80"/>
      <c r="IPA1" s="80"/>
      <c r="IPB1" s="80"/>
      <c r="IPC1" s="80"/>
      <c r="IPD1" s="80"/>
      <c r="IPE1" s="80"/>
      <c r="IPF1" s="80"/>
      <c r="IPG1" s="80"/>
      <c r="IPH1" s="80"/>
      <c r="IPI1" s="80"/>
      <c r="IPJ1" s="80"/>
      <c r="IPK1" s="80"/>
      <c r="IPL1" s="80"/>
      <c r="IPM1" s="80"/>
      <c r="IPN1" s="80"/>
      <c r="IPO1" s="80"/>
      <c r="IPP1" s="80"/>
      <c r="IPQ1" s="80"/>
      <c r="IPR1" s="80"/>
      <c r="IPS1" s="80"/>
      <c r="IPT1" s="80"/>
      <c r="IPU1" s="80"/>
      <c r="IPV1" s="80"/>
      <c r="IPW1" s="80"/>
      <c r="IPX1" s="80"/>
      <c r="IPY1" s="80"/>
      <c r="IPZ1" s="80"/>
      <c r="IQA1" s="80"/>
      <c r="IQB1" s="80"/>
      <c r="IQC1" s="80"/>
      <c r="IQD1" s="80"/>
      <c r="IQE1" s="80"/>
      <c r="IQF1" s="80"/>
      <c r="IQG1" s="80"/>
      <c r="IQH1" s="80"/>
      <c r="IQI1" s="80"/>
      <c r="IQJ1" s="80"/>
      <c r="IQK1" s="80"/>
      <c r="IQL1" s="80"/>
      <c r="IQM1" s="80"/>
      <c r="IQN1" s="80"/>
      <c r="IQO1" s="80"/>
      <c r="IQP1" s="80"/>
      <c r="IQQ1" s="80"/>
      <c r="IQR1" s="80"/>
      <c r="IQS1" s="80"/>
      <c r="IQT1" s="80"/>
      <c r="IQU1" s="80"/>
      <c r="IQV1" s="80"/>
      <c r="IQW1" s="80"/>
      <c r="IQX1" s="80"/>
      <c r="IQY1" s="80"/>
      <c r="IQZ1" s="80"/>
      <c r="IRA1" s="80"/>
      <c r="IRB1" s="80"/>
      <c r="IRC1" s="80"/>
      <c r="IRD1" s="80"/>
      <c r="IRE1" s="80"/>
      <c r="IRF1" s="80"/>
      <c r="IRG1" s="80"/>
      <c r="IRH1" s="80"/>
      <c r="IRI1" s="80"/>
      <c r="IRJ1" s="80"/>
      <c r="IRK1" s="80"/>
      <c r="IRL1" s="80"/>
      <c r="IRM1" s="80"/>
      <c r="IRN1" s="80"/>
      <c r="IRO1" s="80"/>
      <c r="IRP1" s="80"/>
      <c r="IRQ1" s="80"/>
      <c r="IRR1" s="80"/>
      <c r="IRS1" s="80"/>
      <c r="IRT1" s="80"/>
      <c r="IRU1" s="80"/>
      <c r="IRV1" s="80"/>
      <c r="IRW1" s="80"/>
      <c r="IRX1" s="80"/>
      <c r="IRY1" s="80"/>
      <c r="IRZ1" s="80"/>
      <c r="ISA1" s="80"/>
      <c r="ISB1" s="80"/>
      <c r="ISC1" s="80"/>
      <c r="ISD1" s="80"/>
      <c r="ISE1" s="80"/>
      <c r="ISF1" s="80"/>
      <c r="ISG1" s="80"/>
      <c r="ISH1" s="80"/>
      <c r="ISI1" s="80"/>
      <c r="ISJ1" s="80"/>
      <c r="ISK1" s="80"/>
      <c r="ISL1" s="80"/>
      <c r="ISM1" s="80"/>
      <c r="ISN1" s="80"/>
      <c r="ISO1" s="80"/>
      <c r="ISP1" s="80"/>
      <c r="ISQ1" s="80"/>
      <c r="ISR1" s="80"/>
      <c r="ISS1" s="80"/>
      <c r="IST1" s="80"/>
      <c r="ISU1" s="80"/>
      <c r="ISV1" s="80"/>
      <c r="ISW1" s="80"/>
      <c r="ISX1" s="80"/>
      <c r="ISY1" s="80"/>
      <c r="ISZ1" s="80"/>
      <c r="ITA1" s="80"/>
      <c r="ITB1" s="80"/>
      <c r="ITC1" s="80"/>
      <c r="ITD1" s="80"/>
      <c r="ITE1" s="80"/>
      <c r="ITF1" s="80"/>
      <c r="ITG1" s="80"/>
      <c r="ITH1" s="80"/>
      <c r="ITI1" s="80"/>
      <c r="ITJ1" s="80"/>
      <c r="ITK1" s="80"/>
      <c r="ITL1" s="80"/>
      <c r="ITM1" s="80"/>
      <c r="ITN1" s="80"/>
      <c r="ITO1" s="80"/>
      <c r="ITP1" s="80"/>
      <c r="ITQ1" s="80"/>
      <c r="ITR1" s="80"/>
      <c r="ITS1" s="80"/>
      <c r="ITT1" s="80"/>
      <c r="ITU1" s="80"/>
      <c r="ITV1" s="80"/>
      <c r="ITW1" s="80"/>
      <c r="ITX1" s="80"/>
      <c r="ITY1" s="80"/>
      <c r="ITZ1" s="80"/>
      <c r="IUA1" s="80"/>
      <c r="IUB1" s="80"/>
      <c r="IUC1" s="80"/>
      <c r="IUD1" s="80"/>
      <c r="IUE1" s="80"/>
      <c r="IUF1" s="80"/>
      <c r="IUG1" s="80"/>
      <c r="IUH1" s="80"/>
      <c r="IUI1" s="80"/>
      <c r="IUJ1" s="80"/>
      <c r="IUK1" s="80"/>
      <c r="IUL1" s="80"/>
      <c r="IUM1" s="80"/>
      <c r="IUN1" s="80"/>
      <c r="IUO1" s="80"/>
      <c r="IUP1" s="80"/>
      <c r="IUQ1" s="80"/>
      <c r="IUR1" s="80"/>
      <c r="IUS1" s="80"/>
      <c r="IUT1" s="80"/>
      <c r="IUU1" s="80"/>
      <c r="IUV1" s="80"/>
      <c r="IUW1" s="80"/>
      <c r="IUX1" s="80"/>
      <c r="IUY1" s="80"/>
      <c r="IUZ1" s="80"/>
      <c r="IVA1" s="80"/>
      <c r="IVB1" s="80"/>
      <c r="IVC1" s="80"/>
      <c r="IVD1" s="80"/>
      <c r="IVE1" s="80"/>
      <c r="IVF1" s="80"/>
      <c r="IVG1" s="80"/>
      <c r="IVH1" s="80"/>
      <c r="IVI1" s="80"/>
      <c r="IVJ1" s="80"/>
      <c r="IVK1" s="80"/>
      <c r="IVL1" s="80"/>
      <c r="IVM1" s="80"/>
      <c r="IVN1" s="80"/>
      <c r="IVO1" s="80"/>
      <c r="IVP1" s="80"/>
      <c r="IVQ1" s="80"/>
      <c r="IVR1" s="80"/>
      <c r="IVS1" s="80"/>
      <c r="IVT1" s="80"/>
      <c r="IVU1" s="80"/>
      <c r="IVV1" s="80"/>
      <c r="IVW1" s="80"/>
      <c r="IVX1" s="80"/>
      <c r="IVY1" s="80"/>
      <c r="IVZ1" s="80"/>
      <c r="IWA1" s="80"/>
      <c r="IWB1" s="80"/>
      <c r="IWC1" s="80"/>
      <c r="IWD1" s="80"/>
      <c r="IWE1" s="80"/>
      <c r="IWF1" s="80"/>
      <c r="IWG1" s="80"/>
      <c r="IWH1" s="80"/>
      <c r="IWI1" s="80"/>
      <c r="IWJ1" s="80"/>
      <c r="IWK1" s="80"/>
      <c r="IWL1" s="80"/>
      <c r="IWM1" s="80"/>
      <c r="IWN1" s="80"/>
      <c r="IWO1" s="80"/>
      <c r="IWP1" s="80"/>
      <c r="IWQ1" s="80"/>
      <c r="IWR1" s="80"/>
      <c r="IWS1" s="80"/>
      <c r="IWT1" s="80"/>
      <c r="IWU1" s="80"/>
      <c r="IWV1" s="80"/>
      <c r="IWW1" s="80"/>
      <c r="IWX1" s="80"/>
      <c r="IWY1" s="80"/>
      <c r="IWZ1" s="80"/>
      <c r="IXA1" s="80"/>
      <c r="IXB1" s="80"/>
      <c r="IXC1" s="80"/>
      <c r="IXD1" s="80"/>
      <c r="IXE1" s="80"/>
      <c r="IXF1" s="80"/>
      <c r="IXG1" s="80"/>
      <c r="IXH1" s="80"/>
      <c r="IXI1" s="80"/>
      <c r="IXJ1" s="80"/>
      <c r="IXK1" s="80"/>
      <c r="IXL1" s="80"/>
      <c r="IXM1" s="80"/>
      <c r="IXN1" s="80"/>
      <c r="IXO1" s="80"/>
      <c r="IXP1" s="80"/>
      <c r="IXQ1" s="80"/>
      <c r="IXR1" s="80"/>
      <c r="IXS1" s="80"/>
      <c r="IXT1" s="80"/>
      <c r="IXU1" s="80"/>
      <c r="IXV1" s="80"/>
      <c r="IXW1" s="80"/>
      <c r="IXX1" s="80"/>
      <c r="IXY1" s="80"/>
      <c r="IXZ1" s="80"/>
      <c r="IYA1" s="80"/>
      <c r="IYB1" s="80"/>
      <c r="IYC1" s="80"/>
      <c r="IYD1" s="80"/>
      <c r="IYE1" s="80"/>
      <c r="IYF1" s="80"/>
      <c r="IYG1" s="80"/>
      <c r="IYH1" s="80"/>
      <c r="IYI1" s="80"/>
      <c r="IYJ1" s="80"/>
      <c r="IYK1" s="80"/>
      <c r="IYL1" s="80"/>
      <c r="IYM1" s="80"/>
      <c r="IYN1" s="80"/>
      <c r="IYO1" s="80"/>
      <c r="IYP1" s="80"/>
      <c r="IYQ1" s="80"/>
      <c r="IYR1" s="80"/>
      <c r="IYS1" s="80"/>
      <c r="IYT1" s="80"/>
      <c r="IYU1" s="80"/>
      <c r="IYV1" s="80"/>
      <c r="IYW1" s="80"/>
      <c r="IYX1" s="80"/>
      <c r="IYY1" s="80"/>
      <c r="IYZ1" s="80"/>
      <c r="IZA1" s="80"/>
      <c r="IZB1" s="80"/>
      <c r="IZC1" s="80"/>
      <c r="IZD1" s="80"/>
      <c r="IZE1" s="80"/>
      <c r="IZF1" s="80"/>
      <c r="IZG1" s="80"/>
      <c r="IZH1" s="80"/>
      <c r="IZI1" s="80"/>
      <c r="IZJ1" s="80"/>
      <c r="IZK1" s="80"/>
      <c r="IZL1" s="80"/>
      <c r="IZM1" s="80"/>
      <c r="IZN1" s="80"/>
      <c r="IZO1" s="80"/>
      <c r="IZP1" s="80"/>
      <c r="IZQ1" s="80"/>
      <c r="IZR1" s="80"/>
      <c r="IZS1" s="80"/>
      <c r="IZT1" s="80"/>
      <c r="IZU1" s="80"/>
      <c r="IZV1" s="80"/>
      <c r="IZW1" s="80"/>
      <c r="IZX1" s="80"/>
      <c r="IZY1" s="80"/>
      <c r="IZZ1" s="80"/>
      <c r="JAA1" s="80"/>
      <c r="JAB1" s="80"/>
      <c r="JAC1" s="80"/>
      <c r="JAD1" s="80"/>
      <c r="JAE1" s="80"/>
      <c r="JAF1" s="80"/>
      <c r="JAG1" s="80"/>
      <c r="JAH1" s="80"/>
      <c r="JAI1" s="80"/>
      <c r="JAJ1" s="80"/>
      <c r="JAK1" s="80"/>
      <c r="JAL1" s="80"/>
      <c r="JAM1" s="80"/>
      <c r="JAN1" s="80"/>
      <c r="JAO1" s="80"/>
      <c r="JAP1" s="80"/>
      <c r="JAQ1" s="80"/>
      <c r="JAR1" s="80"/>
      <c r="JAS1" s="80"/>
      <c r="JAT1" s="80"/>
      <c r="JAU1" s="80"/>
      <c r="JAV1" s="80"/>
      <c r="JAW1" s="80"/>
      <c r="JAX1" s="80"/>
      <c r="JAY1" s="80"/>
      <c r="JAZ1" s="80"/>
      <c r="JBA1" s="80"/>
      <c r="JBB1" s="80"/>
      <c r="JBC1" s="80"/>
      <c r="JBD1" s="80"/>
      <c r="JBE1" s="80"/>
      <c r="JBF1" s="80"/>
      <c r="JBG1" s="80"/>
      <c r="JBH1" s="80"/>
      <c r="JBI1" s="80"/>
      <c r="JBJ1" s="80"/>
      <c r="JBK1" s="80"/>
      <c r="JBL1" s="80"/>
      <c r="JBM1" s="80"/>
      <c r="JBN1" s="80"/>
      <c r="JBO1" s="80"/>
      <c r="JBP1" s="80"/>
      <c r="JBQ1" s="80"/>
      <c r="JBR1" s="80"/>
      <c r="JBS1" s="80"/>
      <c r="JBT1" s="80"/>
      <c r="JBU1" s="80"/>
      <c r="JBV1" s="80"/>
      <c r="JBW1" s="80"/>
      <c r="JBX1" s="80"/>
      <c r="JBY1" s="80"/>
      <c r="JBZ1" s="80"/>
      <c r="JCA1" s="80"/>
      <c r="JCB1" s="80"/>
      <c r="JCC1" s="80"/>
      <c r="JCD1" s="80"/>
      <c r="JCE1" s="80"/>
      <c r="JCF1" s="80"/>
      <c r="JCG1" s="80"/>
      <c r="JCH1" s="80"/>
      <c r="JCI1" s="80"/>
      <c r="JCJ1" s="80"/>
      <c r="JCK1" s="80"/>
      <c r="JCL1" s="80"/>
      <c r="JCM1" s="80"/>
      <c r="JCN1" s="80"/>
      <c r="JCO1" s="80"/>
      <c r="JCP1" s="80"/>
      <c r="JCQ1" s="80"/>
      <c r="JCR1" s="80"/>
      <c r="JCS1" s="80"/>
      <c r="JCT1" s="80"/>
      <c r="JCU1" s="80"/>
      <c r="JCV1" s="80"/>
      <c r="JCW1" s="80"/>
      <c r="JCX1" s="80"/>
      <c r="JCY1" s="80"/>
      <c r="JCZ1" s="80"/>
      <c r="JDA1" s="80"/>
      <c r="JDB1" s="80"/>
      <c r="JDC1" s="80"/>
      <c r="JDD1" s="80"/>
      <c r="JDE1" s="80"/>
      <c r="JDF1" s="80"/>
      <c r="JDG1" s="80"/>
      <c r="JDH1" s="80"/>
      <c r="JDI1" s="80"/>
      <c r="JDJ1" s="80"/>
      <c r="JDK1" s="80"/>
      <c r="JDL1" s="80"/>
      <c r="JDM1" s="80"/>
      <c r="JDN1" s="80"/>
      <c r="JDO1" s="80"/>
      <c r="JDP1" s="80"/>
      <c r="JDQ1" s="80"/>
      <c r="JDR1" s="80"/>
      <c r="JDS1" s="80"/>
      <c r="JDT1" s="80"/>
      <c r="JDU1" s="80"/>
      <c r="JDV1" s="80"/>
      <c r="JDW1" s="80"/>
      <c r="JDX1" s="80"/>
      <c r="JDY1" s="80"/>
      <c r="JDZ1" s="80"/>
      <c r="JEA1" s="80"/>
      <c r="JEB1" s="80"/>
      <c r="JEC1" s="80"/>
      <c r="JED1" s="80"/>
      <c r="JEE1" s="80"/>
      <c r="JEF1" s="80"/>
      <c r="JEG1" s="80"/>
      <c r="JEH1" s="80"/>
      <c r="JEI1" s="80"/>
      <c r="JEJ1" s="80"/>
      <c r="JEK1" s="80"/>
      <c r="JEL1" s="80"/>
      <c r="JEM1" s="80"/>
      <c r="JEN1" s="80"/>
      <c r="JEO1" s="80"/>
      <c r="JEP1" s="80"/>
      <c r="JEQ1" s="80"/>
      <c r="JER1" s="80"/>
      <c r="JES1" s="80"/>
      <c r="JET1" s="80"/>
      <c r="JEU1" s="80"/>
      <c r="JEV1" s="80"/>
      <c r="JEW1" s="80"/>
      <c r="JEX1" s="80"/>
      <c r="JEY1" s="80"/>
      <c r="JEZ1" s="80"/>
      <c r="JFA1" s="80"/>
      <c r="JFB1" s="80"/>
      <c r="JFC1" s="80"/>
      <c r="JFD1" s="80"/>
      <c r="JFE1" s="80"/>
      <c r="JFF1" s="80"/>
      <c r="JFG1" s="80"/>
      <c r="JFH1" s="80"/>
      <c r="JFI1" s="80"/>
      <c r="JFJ1" s="80"/>
      <c r="JFK1" s="80"/>
      <c r="JFL1" s="80"/>
      <c r="JFM1" s="80"/>
      <c r="JFN1" s="80"/>
      <c r="JFO1" s="80"/>
      <c r="JFP1" s="80"/>
      <c r="JFQ1" s="80"/>
      <c r="JFR1" s="80"/>
      <c r="JFS1" s="80"/>
      <c r="JFT1" s="80"/>
      <c r="JFU1" s="80"/>
      <c r="JFV1" s="80"/>
      <c r="JFW1" s="80"/>
      <c r="JFX1" s="80"/>
      <c r="JFY1" s="80"/>
      <c r="JFZ1" s="80"/>
      <c r="JGA1" s="80"/>
      <c r="JGB1" s="80"/>
      <c r="JGC1" s="80"/>
      <c r="JGD1" s="80"/>
      <c r="JGE1" s="80"/>
      <c r="JGF1" s="80"/>
      <c r="JGG1" s="80"/>
      <c r="JGH1" s="80"/>
      <c r="JGI1" s="80"/>
      <c r="JGJ1" s="80"/>
      <c r="JGK1" s="80"/>
      <c r="JGL1" s="80"/>
      <c r="JGM1" s="80"/>
      <c r="JGN1" s="80"/>
      <c r="JGO1" s="80"/>
      <c r="JGP1" s="80"/>
      <c r="JGQ1" s="80"/>
      <c r="JGR1" s="80"/>
      <c r="JGS1" s="80"/>
      <c r="JGT1" s="80"/>
      <c r="JGU1" s="80"/>
      <c r="JGV1" s="80"/>
      <c r="JGW1" s="80"/>
      <c r="JGX1" s="80"/>
      <c r="JGY1" s="80"/>
      <c r="JGZ1" s="80"/>
      <c r="JHA1" s="80"/>
      <c r="JHB1" s="80"/>
      <c r="JHC1" s="80"/>
      <c r="JHD1" s="80"/>
      <c r="JHE1" s="80"/>
      <c r="JHF1" s="80"/>
      <c r="JHG1" s="80"/>
      <c r="JHH1" s="80"/>
      <c r="JHI1" s="80"/>
      <c r="JHJ1" s="80"/>
      <c r="JHK1" s="80"/>
      <c r="JHL1" s="80"/>
      <c r="JHM1" s="80"/>
      <c r="JHN1" s="80"/>
      <c r="JHO1" s="80"/>
      <c r="JHP1" s="80"/>
      <c r="JHQ1" s="80"/>
      <c r="JHR1" s="80"/>
      <c r="JHS1" s="80"/>
      <c r="JHT1" s="80"/>
      <c r="JHU1" s="80"/>
      <c r="JHV1" s="80"/>
      <c r="JHW1" s="80"/>
      <c r="JHX1" s="80"/>
      <c r="JHY1" s="80"/>
      <c r="JHZ1" s="80"/>
      <c r="JIA1" s="80"/>
      <c r="JIB1" s="80"/>
      <c r="JIC1" s="80"/>
      <c r="JID1" s="80"/>
      <c r="JIE1" s="80"/>
      <c r="JIF1" s="80"/>
      <c r="JIG1" s="80"/>
      <c r="JIH1" s="80"/>
      <c r="JII1" s="80"/>
      <c r="JIJ1" s="80"/>
      <c r="JIK1" s="80"/>
      <c r="JIL1" s="80"/>
      <c r="JIM1" s="80"/>
      <c r="JIN1" s="80"/>
      <c r="JIO1" s="80"/>
      <c r="JIP1" s="80"/>
      <c r="JIQ1" s="80"/>
      <c r="JIR1" s="80"/>
      <c r="JIS1" s="80"/>
      <c r="JIT1" s="80"/>
      <c r="JIU1" s="80"/>
      <c r="JIV1" s="80"/>
      <c r="JIW1" s="80"/>
      <c r="JIX1" s="80"/>
      <c r="JIY1" s="80"/>
      <c r="JIZ1" s="80"/>
      <c r="JJA1" s="80"/>
      <c r="JJB1" s="80"/>
      <c r="JJC1" s="80"/>
      <c r="JJD1" s="80"/>
      <c r="JJE1" s="80"/>
      <c r="JJF1" s="80"/>
      <c r="JJG1" s="80"/>
      <c r="JJH1" s="80"/>
      <c r="JJI1" s="80"/>
      <c r="JJJ1" s="80"/>
      <c r="JJK1" s="80"/>
      <c r="JJL1" s="80"/>
      <c r="JJM1" s="80"/>
      <c r="JJN1" s="80"/>
      <c r="JJO1" s="80"/>
      <c r="JJP1" s="80"/>
      <c r="JJQ1" s="80"/>
      <c r="JJR1" s="80"/>
      <c r="JJS1" s="80"/>
      <c r="JJT1" s="80"/>
      <c r="JJU1" s="80"/>
      <c r="JJV1" s="80"/>
      <c r="JJW1" s="80"/>
      <c r="JJX1" s="80"/>
      <c r="JJY1" s="80"/>
      <c r="JJZ1" s="80"/>
      <c r="JKA1" s="80"/>
      <c r="JKB1" s="80"/>
      <c r="JKC1" s="80"/>
      <c r="JKD1" s="80"/>
      <c r="JKE1" s="80"/>
      <c r="JKF1" s="80"/>
      <c r="JKG1" s="80"/>
      <c r="JKH1" s="80"/>
      <c r="JKI1" s="80"/>
      <c r="JKJ1" s="80"/>
      <c r="JKK1" s="80"/>
      <c r="JKL1" s="80"/>
      <c r="JKM1" s="80"/>
      <c r="JKN1" s="80"/>
      <c r="JKO1" s="80"/>
      <c r="JKP1" s="80"/>
      <c r="JKQ1" s="80"/>
      <c r="JKR1" s="80"/>
      <c r="JKS1" s="80"/>
      <c r="JKT1" s="80"/>
      <c r="JKU1" s="80"/>
      <c r="JKV1" s="80"/>
      <c r="JKW1" s="80"/>
      <c r="JKX1" s="80"/>
      <c r="JKY1" s="80"/>
      <c r="JKZ1" s="80"/>
      <c r="JLA1" s="80"/>
      <c r="JLB1" s="80"/>
      <c r="JLC1" s="80"/>
      <c r="JLD1" s="80"/>
      <c r="JLE1" s="80"/>
      <c r="JLF1" s="80"/>
      <c r="JLG1" s="80"/>
      <c r="JLH1" s="80"/>
      <c r="JLI1" s="80"/>
      <c r="JLJ1" s="80"/>
      <c r="JLK1" s="80"/>
      <c r="JLL1" s="80"/>
      <c r="JLM1" s="80"/>
      <c r="JLN1" s="80"/>
      <c r="JLO1" s="80"/>
      <c r="JLP1" s="80"/>
      <c r="JLQ1" s="80"/>
      <c r="JLR1" s="80"/>
      <c r="JLS1" s="80"/>
      <c r="JLT1" s="80"/>
      <c r="JLU1" s="80"/>
      <c r="JLV1" s="80"/>
      <c r="JLW1" s="80"/>
      <c r="JLX1" s="80"/>
      <c r="JLY1" s="80"/>
      <c r="JLZ1" s="80"/>
      <c r="JMA1" s="80"/>
      <c r="JMB1" s="80"/>
      <c r="JMC1" s="80"/>
      <c r="JMD1" s="80"/>
      <c r="JME1" s="80"/>
      <c r="JMF1" s="80"/>
      <c r="JMG1" s="80"/>
      <c r="JMH1" s="80"/>
      <c r="JMI1" s="80"/>
      <c r="JMJ1" s="80"/>
      <c r="JMK1" s="80"/>
      <c r="JML1" s="80"/>
      <c r="JMM1" s="80"/>
      <c r="JMN1" s="80"/>
      <c r="JMO1" s="80"/>
      <c r="JMP1" s="80"/>
      <c r="JMQ1" s="80"/>
      <c r="JMR1" s="80"/>
      <c r="JMS1" s="80"/>
      <c r="JMT1" s="80"/>
      <c r="JMU1" s="80"/>
      <c r="JMV1" s="80"/>
      <c r="JMW1" s="80"/>
      <c r="JMX1" s="80"/>
      <c r="JMY1" s="80"/>
      <c r="JMZ1" s="80"/>
      <c r="JNA1" s="80"/>
      <c r="JNB1" s="80"/>
      <c r="JNC1" s="80"/>
      <c r="JND1" s="80"/>
      <c r="JNE1" s="80"/>
      <c r="JNF1" s="80"/>
      <c r="JNG1" s="80"/>
      <c r="JNH1" s="80"/>
      <c r="JNI1" s="80"/>
      <c r="JNJ1" s="80"/>
      <c r="JNK1" s="80"/>
      <c r="JNL1" s="80"/>
      <c r="JNM1" s="80"/>
      <c r="JNN1" s="80"/>
      <c r="JNO1" s="80"/>
      <c r="JNP1" s="80"/>
      <c r="JNQ1" s="80"/>
      <c r="JNR1" s="80"/>
      <c r="JNS1" s="80"/>
      <c r="JNT1" s="80"/>
      <c r="JNU1" s="80"/>
      <c r="JNV1" s="80"/>
      <c r="JNW1" s="80"/>
      <c r="JNX1" s="80"/>
      <c r="JNY1" s="80"/>
      <c r="JNZ1" s="80"/>
      <c r="JOA1" s="80"/>
      <c r="JOB1" s="80"/>
      <c r="JOC1" s="80"/>
      <c r="JOD1" s="80"/>
      <c r="JOE1" s="80"/>
      <c r="JOF1" s="80"/>
      <c r="JOG1" s="80"/>
      <c r="JOH1" s="80"/>
      <c r="JOI1" s="80"/>
      <c r="JOJ1" s="80"/>
      <c r="JOK1" s="80"/>
      <c r="JOL1" s="80"/>
      <c r="JOM1" s="80"/>
      <c r="JON1" s="80"/>
      <c r="JOO1" s="80"/>
      <c r="JOP1" s="80"/>
      <c r="JOQ1" s="80"/>
      <c r="JOR1" s="80"/>
      <c r="JOS1" s="80"/>
      <c r="JOT1" s="80"/>
      <c r="JOU1" s="80"/>
      <c r="JOV1" s="80"/>
      <c r="JOW1" s="80"/>
      <c r="JOX1" s="80"/>
      <c r="JOY1" s="80"/>
      <c r="JOZ1" s="80"/>
      <c r="JPA1" s="80"/>
      <c r="JPB1" s="80"/>
      <c r="JPC1" s="80"/>
      <c r="JPD1" s="80"/>
      <c r="JPE1" s="80"/>
      <c r="JPF1" s="80"/>
      <c r="JPG1" s="80"/>
      <c r="JPH1" s="80"/>
      <c r="JPI1" s="80"/>
      <c r="JPJ1" s="80"/>
      <c r="JPK1" s="80"/>
      <c r="JPL1" s="80"/>
      <c r="JPM1" s="80"/>
      <c r="JPN1" s="80"/>
      <c r="JPO1" s="80"/>
      <c r="JPP1" s="80"/>
      <c r="JPQ1" s="80"/>
      <c r="JPR1" s="80"/>
      <c r="JPS1" s="80"/>
      <c r="JPT1" s="80"/>
      <c r="JPU1" s="80"/>
      <c r="JPV1" s="80"/>
      <c r="JPW1" s="80"/>
      <c r="JPX1" s="80"/>
      <c r="JPY1" s="80"/>
      <c r="JPZ1" s="80"/>
      <c r="JQA1" s="80"/>
      <c r="JQB1" s="80"/>
      <c r="JQC1" s="80"/>
      <c r="JQD1" s="80"/>
      <c r="JQE1" s="80"/>
      <c r="JQF1" s="80"/>
      <c r="JQG1" s="80"/>
      <c r="JQH1" s="80"/>
      <c r="JQI1" s="80"/>
      <c r="JQJ1" s="80"/>
      <c r="JQK1" s="80"/>
      <c r="JQL1" s="80"/>
      <c r="JQM1" s="80"/>
      <c r="JQN1" s="80"/>
      <c r="JQO1" s="80"/>
      <c r="JQP1" s="80"/>
      <c r="JQQ1" s="80"/>
      <c r="JQR1" s="80"/>
      <c r="JQS1" s="80"/>
      <c r="JQT1" s="80"/>
      <c r="JQU1" s="80"/>
      <c r="JQV1" s="80"/>
      <c r="JQW1" s="80"/>
      <c r="JQX1" s="80"/>
      <c r="JQY1" s="80"/>
      <c r="JQZ1" s="80"/>
      <c r="JRA1" s="80"/>
      <c r="JRB1" s="80"/>
      <c r="JRC1" s="80"/>
      <c r="JRD1" s="80"/>
      <c r="JRE1" s="80"/>
      <c r="JRF1" s="80"/>
      <c r="JRG1" s="80"/>
      <c r="JRH1" s="80"/>
      <c r="JRI1" s="80"/>
      <c r="JRJ1" s="80"/>
      <c r="JRK1" s="80"/>
      <c r="JRL1" s="80"/>
      <c r="JRM1" s="80"/>
      <c r="JRN1" s="80"/>
      <c r="JRO1" s="80"/>
      <c r="JRP1" s="80"/>
      <c r="JRQ1" s="80"/>
      <c r="JRR1" s="80"/>
      <c r="JRS1" s="80"/>
      <c r="JRT1" s="80"/>
      <c r="JRU1" s="80"/>
      <c r="JRV1" s="80"/>
      <c r="JRW1" s="80"/>
      <c r="JRX1" s="80"/>
      <c r="JRY1" s="80"/>
      <c r="JRZ1" s="80"/>
      <c r="JSA1" s="80"/>
      <c r="JSB1" s="80"/>
      <c r="JSC1" s="80"/>
      <c r="JSD1" s="80"/>
      <c r="JSE1" s="80"/>
      <c r="JSF1" s="80"/>
      <c r="JSG1" s="80"/>
      <c r="JSH1" s="80"/>
      <c r="JSI1" s="80"/>
      <c r="JSJ1" s="80"/>
      <c r="JSK1" s="80"/>
      <c r="JSL1" s="80"/>
      <c r="JSM1" s="80"/>
      <c r="JSN1" s="80"/>
      <c r="JSO1" s="80"/>
      <c r="JSP1" s="80"/>
      <c r="JSQ1" s="80"/>
      <c r="JSR1" s="80"/>
      <c r="JSS1" s="80"/>
      <c r="JST1" s="80"/>
      <c r="JSU1" s="80"/>
      <c r="JSV1" s="80"/>
      <c r="JSW1" s="80"/>
      <c r="JSX1" s="80"/>
      <c r="JSY1" s="80"/>
      <c r="JSZ1" s="80"/>
      <c r="JTA1" s="80"/>
      <c r="JTB1" s="80"/>
      <c r="JTC1" s="80"/>
      <c r="JTD1" s="80"/>
      <c r="JTE1" s="80"/>
      <c r="JTF1" s="80"/>
      <c r="JTG1" s="80"/>
      <c r="JTH1" s="80"/>
      <c r="JTI1" s="80"/>
      <c r="JTJ1" s="80"/>
      <c r="JTK1" s="80"/>
      <c r="JTL1" s="80"/>
      <c r="JTM1" s="80"/>
      <c r="JTN1" s="80"/>
      <c r="JTO1" s="80"/>
      <c r="JTP1" s="80"/>
      <c r="JTQ1" s="80"/>
      <c r="JTR1" s="80"/>
      <c r="JTS1" s="80"/>
      <c r="JTT1" s="80"/>
      <c r="JTU1" s="80"/>
      <c r="JTV1" s="80"/>
      <c r="JTW1" s="80"/>
      <c r="JTX1" s="80"/>
      <c r="JTY1" s="80"/>
      <c r="JTZ1" s="80"/>
      <c r="JUA1" s="80"/>
      <c r="JUB1" s="80"/>
      <c r="JUC1" s="80"/>
      <c r="JUD1" s="80"/>
      <c r="JUE1" s="80"/>
      <c r="JUF1" s="80"/>
      <c r="JUG1" s="80"/>
      <c r="JUH1" s="80"/>
      <c r="JUI1" s="80"/>
      <c r="JUJ1" s="80"/>
      <c r="JUK1" s="80"/>
      <c r="JUL1" s="80"/>
      <c r="JUM1" s="80"/>
      <c r="JUN1" s="80"/>
      <c r="JUO1" s="80"/>
      <c r="JUP1" s="80"/>
      <c r="JUQ1" s="80"/>
      <c r="JUR1" s="80"/>
      <c r="JUS1" s="80"/>
      <c r="JUT1" s="80"/>
      <c r="JUU1" s="80"/>
      <c r="JUV1" s="80"/>
      <c r="JUW1" s="80"/>
      <c r="JUX1" s="80"/>
      <c r="JUY1" s="80"/>
      <c r="JUZ1" s="80"/>
      <c r="JVA1" s="80"/>
      <c r="JVB1" s="80"/>
      <c r="JVC1" s="80"/>
      <c r="JVD1" s="80"/>
      <c r="JVE1" s="80"/>
      <c r="JVF1" s="80"/>
      <c r="JVG1" s="80"/>
      <c r="JVH1" s="80"/>
      <c r="JVI1" s="80"/>
      <c r="JVJ1" s="80"/>
      <c r="JVK1" s="80"/>
      <c r="JVL1" s="80"/>
      <c r="JVM1" s="80"/>
      <c r="JVN1" s="80"/>
      <c r="JVO1" s="80"/>
      <c r="JVP1" s="80"/>
      <c r="JVQ1" s="80"/>
      <c r="JVR1" s="80"/>
      <c r="JVS1" s="80"/>
      <c r="JVT1" s="80"/>
      <c r="JVU1" s="80"/>
      <c r="JVV1" s="80"/>
      <c r="JVW1" s="80"/>
      <c r="JVX1" s="80"/>
      <c r="JVY1" s="80"/>
      <c r="JVZ1" s="80"/>
      <c r="JWA1" s="80"/>
      <c r="JWB1" s="80"/>
      <c r="JWC1" s="80"/>
      <c r="JWD1" s="80"/>
      <c r="JWE1" s="80"/>
      <c r="JWF1" s="80"/>
      <c r="JWG1" s="80"/>
      <c r="JWH1" s="80"/>
      <c r="JWI1" s="80"/>
      <c r="JWJ1" s="80"/>
      <c r="JWK1" s="80"/>
      <c r="JWL1" s="80"/>
      <c r="JWM1" s="80"/>
      <c r="JWN1" s="80"/>
      <c r="JWO1" s="80"/>
      <c r="JWP1" s="80"/>
      <c r="JWQ1" s="80"/>
      <c r="JWR1" s="80"/>
      <c r="JWS1" s="80"/>
      <c r="JWT1" s="80"/>
      <c r="JWU1" s="80"/>
      <c r="JWV1" s="80"/>
      <c r="JWW1" s="80"/>
      <c r="JWX1" s="80"/>
      <c r="JWY1" s="80"/>
      <c r="JWZ1" s="80"/>
      <c r="JXA1" s="80"/>
      <c r="JXB1" s="80"/>
      <c r="JXC1" s="80"/>
      <c r="JXD1" s="80"/>
      <c r="JXE1" s="80"/>
      <c r="JXF1" s="80"/>
      <c r="JXG1" s="80"/>
      <c r="JXH1" s="80"/>
      <c r="JXI1" s="80"/>
      <c r="JXJ1" s="80"/>
      <c r="JXK1" s="80"/>
      <c r="JXL1" s="80"/>
      <c r="JXM1" s="80"/>
      <c r="JXN1" s="80"/>
      <c r="JXO1" s="80"/>
      <c r="JXP1" s="80"/>
      <c r="JXQ1" s="80"/>
      <c r="JXR1" s="80"/>
      <c r="JXS1" s="80"/>
      <c r="JXT1" s="80"/>
      <c r="JXU1" s="80"/>
      <c r="JXV1" s="80"/>
      <c r="JXW1" s="80"/>
      <c r="JXX1" s="80"/>
      <c r="JXY1" s="80"/>
      <c r="JXZ1" s="80"/>
      <c r="JYA1" s="80"/>
      <c r="JYB1" s="80"/>
      <c r="JYC1" s="80"/>
      <c r="JYD1" s="80"/>
      <c r="JYE1" s="80"/>
      <c r="JYF1" s="80"/>
      <c r="JYG1" s="80"/>
      <c r="JYH1" s="80"/>
      <c r="JYI1" s="80"/>
      <c r="JYJ1" s="80"/>
      <c r="JYK1" s="80"/>
      <c r="JYL1" s="80"/>
      <c r="JYM1" s="80"/>
      <c r="JYN1" s="80"/>
      <c r="JYO1" s="80"/>
      <c r="JYP1" s="80"/>
      <c r="JYQ1" s="80"/>
      <c r="JYR1" s="80"/>
      <c r="JYS1" s="80"/>
      <c r="JYT1" s="80"/>
      <c r="JYU1" s="80"/>
      <c r="JYV1" s="80"/>
      <c r="JYW1" s="80"/>
      <c r="JYX1" s="80"/>
      <c r="JYY1" s="80"/>
      <c r="JYZ1" s="80"/>
      <c r="JZA1" s="80"/>
      <c r="JZB1" s="80"/>
      <c r="JZC1" s="80"/>
      <c r="JZD1" s="80"/>
      <c r="JZE1" s="80"/>
      <c r="JZF1" s="80"/>
      <c r="JZG1" s="80"/>
      <c r="JZH1" s="80"/>
      <c r="JZI1" s="80"/>
      <c r="JZJ1" s="80"/>
      <c r="JZK1" s="80"/>
      <c r="JZL1" s="80"/>
      <c r="JZM1" s="80"/>
      <c r="JZN1" s="80"/>
      <c r="JZO1" s="80"/>
      <c r="JZP1" s="80"/>
      <c r="JZQ1" s="80"/>
      <c r="JZR1" s="80"/>
      <c r="JZS1" s="80"/>
      <c r="JZT1" s="80"/>
      <c r="JZU1" s="80"/>
      <c r="JZV1" s="80"/>
      <c r="JZW1" s="80"/>
      <c r="JZX1" s="80"/>
      <c r="JZY1" s="80"/>
      <c r="JZZ1" s="80"/>
      <c r="KAA1" s="80"/>
      <c r="KAB1" s="80"/>
      <c r="KAC1" s="80"/>
      <c r="KAD1" s="80"/>
      <c r="KAE1" s="80"/>
      <c r="KAF1" s="80"/>
      <c r="KAG1" s="80"/>
      <c r="KAH1" s="80"/>
      <c r="KAI1" s="80"/>
      <c r="KAJ1" s="80"/>
      <c r="KAK1" s="80"/>
      <c r="KAL1" s="80"/>
      <c r="KAM1" s="80"/>
      <c r="KAN1" s="80"/>
      <c r="KAO1" s="80"/>
      <c r="KAP1" s="80"/>
      <c r="KAQ1" s="80"/>
      <c r="KAR1" s="80"/>
      <c r="KAS1" s="80"/>
      <c r="KAT1" s="80"/>
      <c r="KAU1" s="80"/>
      <c r="KAV1" s="80"/>
      <c r="KAW1" s="80"/>
      <c r="KAX1" s="80"/>
      <c r="KAY1" s="80"/>
      <c r="KAZ1" s="80"/>
      <c r="KBA1" s="80"/>
      <c r="KBB1" s="80"/>
      <c r="KBC1" s="80"/>
      <c r="KBD1" s="80"/>
      <c r="KBE1" s="80"/>
      <c r="KBF1" s="80"/>
      <c r="KBG1" s="80"/>
      <c r="KBH1" s="80"/>
      <c r="KBI1" s="80"/>
      <c r="KBJ1" s="80"/>
      <c r="KBK1" s="80"/>
      <c r="KBL1" s="80"/>
      <c r="KBM1" s="80"/>
      <c r="KBN1" s="80"/>
      <c r="KBO1" s="80"/>
      <c r="KBP1" s="80"/>
      <c r="KBQ1" s="80"/>
      <c r="KBR1" s="80"/>
      <c r="KBS1" s="80"/>
      <c r="KBT1" s="80"/>
      <c r="KBU1" s="80"/>
      <c r="KBV1" s="80"/>
      <c r="KBW1" s="80"/>
      <c r="KBX1" s="80"/>
      <c r="KBY1" s="80"/>
      <c r="KBZ1" s="80"/>
      <c r="KCA1" s="80"/>
      <c r="KCB1" s="80"/>
      <c r="KCC1" s="80"/>
      <c r="KCD1" s="80"/>
      <c r="KCE1" s="80"/>
      <c r="KCF1" s="80"/>
      <c r="KCG1" s="80"/>
      <c r="KCH1" s="80"/>
      <c r="KCI1" s="80"/>
      <c r="KCJ1" s="80"/>
      <c r="KCK1" s="80"/>
      <c r="KCL1" s="80"/>
      <c r="KCM1" s="80"/>
      <c r="KCN1" s="80"/>
      <c r="KCO1" s="80"/>
      <c r="KCP1" s="80"/>
      <c r="KCQ1" s="80"/>
      <c r="KCR1" s="80"/>
      <c r="KCS1" s="80"/>
      <c r="KCT1" s="80"/>
      <c r="KCU1" s="80"/>
      <c r="KCV1" s="80"/>
      <c r="KCW1" s="80"/>
      <c r="KCX1" s="80"/>
      <c r="KCY1" s="80"/>
      <c r="KCZ1" s="80"/>
      <c r="KDA1" s="80"/>
      <c r="KDB1" s="80"/>
      <c r="KDC1" s="80"/>
      <c r="KDD1" s="80"/>
      <c r="KDE1" s="80"/>
      <c r="KDF1" s="80"/>
      <c r="KDG1" s="80"/>
      <c r="KDH1" s="80"/>
      <c r="KDI1" s="80"/>
      <c r="KDJ1" s="80"/>
      <c r="KDK1" s="80"/>
      <c r="KDL1" s="80"/>
      <c r="KDM1" s="80"/>
      <c r="KDN1" s="80"/>
      <c r="KDO1" s="80"/>
      <c r="KDP1" s="80"/>
      <c r="KDQ1" s="80"/>
      <c r="KDR1" s="80"/>
      <c r="KDS1" s="80"/>
      <c r="KDT1" s="80"/>
      <c r="KDU1" s="80"/>
      <c r="KDV1" s="80"/>
      <c r="KDW1" s="80"/>
      <c r="KDX1" s="80"/>
      <c r="KDY1" s="80"/>
      <c r="KDZ1" s="80"/>
      <c r="KEA1" s="80"/>
      <c r="KEB1" s="80"/>
      <c r="KEC1" s="80"/>
      <c r="KED1" s="80"/>
      <c r="KEE1" s="80"/>
      <c r="KEF1" s="80"/>
      <c r="KEG1" s="80"/>
      <c r="KEH1" s="80"/>
      <c r="KEI1" s="80"/>
      <c r="KEJ1" s="80"/>
      <c r="KEK1" s="80"/>
      <c r="KEL1" s="80"/>
      <c r="KEM1" s="80"/>
      <c r="KEN1" s="80"/>
      <c r="KEO1" s="80"/>
      <c r="KEP1" s="80"/>
      <c r="KEQ1" s="80"/>
      <c r="KER1" s="80"/>
      <c r="KES1" s="80"/>
      <c r="KET1" s="80"/>
      <c r="KEU1" s="80"/>
      <c r="KEV1" s="80"/>
      <c r="KEW1" s="80"/>
      <c r="KEX1" s="80"/>
      <c r="KEY1" s="80"/>
      <c r="KEZ1" s="80"/>
      <c r="KFA1" s="80"/>
      <c r="KFB1" s="80"/>
      <c r="KFC1" s="80"/>
      <c r="KFD1" s="80"/>
      <c r="KFE1" s="80"/>
      <c r="KFF1" s="80"/>
      <c r="KFG1" s="80"/>
      <c r="KFH1" s="80"/>
      <c r="KFI1" s="80"/>
      <c r="KFJ1" s="80"/>
      <c r="KFK1" s="80"/>
      <c r="KFL1" s="80"/>
      <c r="KFM1" s="80"/>
      <c r="KFN1" s="80"/>
      <c r="KFO1" s="80"/>
      <c r="KFP1" s="80"/>
      <c r="KFQ1" s="80"/>
      <c r="KFR1" s="80"/>
      <c r="KFS1" s="80"/>
      <c r="KFT1" s="80"/>
      <c r="KFU1" s="80"/>
      <c r="KFV1" s="80"/>
      <c r="KFW1" s="80"/>
      <c r="KFX1" s="80"/>
      <c r="KFY1" s="80"/>
      <c r="KFZ1" s="80"/>
      <c r="KGA1" s="80"/>
      <c r="KGB1" s="80"/>
      <c r="KGC1" s="80"/>
      <c r="KGD1" s="80"/>
      <c r="KGE1" s="80"/>
      <c r="KGF1" s="80"/>
      <c r="KGG1" s="80"/>
      <c r="KGH1" s="80"/>
      <c r="KGI1" s="80"/>
      <c r="KGJ1" s="80"/>
      <c r="KGK1" s="80"/>
      <c r="KGL1" s="80"/>
      <c r="KGM1" s="80"/>
      <c r="KGN1" s="80"/>
      <c r="KGO1" s="80"/>
      <c r="KGP1" s="80"/>
      <c r="KGQ1" s="80"/>
      <c r="KGR1" s="80"/>
      <c r="KGS1" s="80"/>
      <c r="KGT1" s="80"/>
      <c r="KGU1" s="80"/>
      <c r="KGV1" s="80"/>
      <c r="KGW1" s="80"/>
      <c r="KGX1" s="80"/>
      <c r="KGY1" s="80"/>
      <c r="KGZ1" s="80"/>
      <c r="KHA1" s="80"/>
      <c r="KHB1" s="80"/>
      <c r="KHC1" s="80"/>
      <c r="KHD1" s="80"/>
      <c r="KHE1" s="80"/>
      <c r="KHF1" s="80"/>
      <c r="KHG1" s="80"/>
      <c r="KHH1" s="80"/>
      <c r="KHI1" s="80"/>
      <c r="KHJ1" s="80"/>
      <c r="KHK1" s="80"/>
      <c r="KHL1" s="80"/>
      <c r="KHM1" s="80"/>
      <c r="KHN1" s="80"/>
      <c r="KHO1" s="80"/>
      <c r="KHP1" s="80"/>
      <c r="KHQ1" s="80"/>
      <c r="KHR1" s="80"/>
      <c r="KHS1" s="80"/>
      <c r="KHT1" s="80"/>
      <c r="KHU1" s="80"/>
      <c r="KHV1" s="80"/>
      <c r="KHW1" s="80"/>
      <c r="KHX1" s="80"/>
      <c r="KHY1" s="80"/>
      <c r="KHZ1" s="80"/>
      <c r="KIA1" s="80"/>
      <c r="KIB1" s="80"/>
      <c r="KIC1" s="80"/>
      <c r="KID1" s="80"/>
      <c r="KIE1" s="80"/>
      <c r="KIF1" s="80"/>
      <c r="KIG1" s="80"/>
      <c r="KIH1" s="80"/>
      <c r="KII1" s="80"/>
      <c r="KIJ1" s="80"/>
      <c r="KIK1" s="80"/>
      <c r="KIL1" s="80"/>
      <c r="KIM1" s="80"/>
      <c r="KIN1" s="80"/>
      <c r="KIO1" s="80"/>
      <c r="KIP1" s="80"/>
      <c r="KIQ1" s="80"/>
      <c r="KIR1" s="80"/>
      <c r="KIS1" s="80"/>
      <c r="KIT1" s="80"/>
      <c r="KIU1" s="80"/>
      <c r="KIV1" s="80"/>
      <c r="KIW1" s="80"/>
      <c r="KIX1" s="80"/>
      <c r="KIY1" s="80"/>
      <c r="KIZ1" s="80"/>
      <c r="KJA1" s="80"/>
      <c r="KJB1" s="80"/>
      <c r="KJC1" s="80"/>
      <c r="KJD1" s="80"/>
      <c r="KJE1" s="80"/>
      <c r="KJF1" s="80"/>
      <c r="KJG1" s="80"/>
      <c r="KJH1" s="80"/>
      <c r="KJI1" s="80"/>
      <c r="KJJ1" s="80"/>
      <c r="KJK1" s="80"/>
      <c r="KJL1" s="80"/>
      <c r="KJM1" s="80"/>
      <c r="KJN1" s="80"/>
      <c r="KJO1" s="80"/>
      <c r="KJP1" s="80"/>
      <c r="KJQ1" s="80"/>
      <c r="KJR1" s="80"/>
      <c r="KJS1" s="80"/>
      <c r="KJT1" s="80"/>
      <c r="KJU1" s="80"/>
      <c r="KJV1" s="80"/>
      <c r="KJW1" s="80"/>
      <c r="KJX1" s="80"/>
      <c r="KJY1" s="80"/>
      <c r="KJZ1" s="80"/>
      <c r="KKA1" s="80"/>
      <c r="KKB1" s="80"/>
      <c r="KKC1" s="80"/>
      <c r="KKD1" s="80"/>
      <c r="KKE1" s="80"/>
      <c r="KKF1" s="80"/>
      <c r="KKG1" s="80"/>
      <c r="KKH1" s="80"/>
      <c r="KKI1" s="80"/>
      <c r="KKJ1" s="80"/>
      <c r="KKK1" s="80"/>
      <c r="KKL1" s="80"/>
      <c r="KKM1" s="80"/>
      <c r="KKN1" s="80"/>
      <c r="KKO1" s="80"/>
      <c r="KKP1" s="80"/>
      <c r="KKQ1" s="80"/>
      <c r="KKR1" s="80"/>
      <c r="KKS1" s="80"/>
      <c r="KKT1" s="80"/>
      <c r="KKU1" s="80"/>
      <c r="KKV1" s="80"/>
      <c r="KKW1" s="80"/>
      <c r="KKX1" s="80"/>
      <c r="KKY1" s="80"/>
      <c r="KKZ1" s="80"/>
      <c r="KLA1" s="80"/>
      <c r="KLB1" s="80"/>
      <c r="KLC1" s="80"/>
      <c r="KLD1" s="80"/>
      <c r="KLE1" s="80"/>
      <c r="KLF1" s="80"/>
      <c r="KLG1" s="80"/>
      <c r="KLH1" s="80"/>
      <c r="KLI1" s="80"/>
      <c r="KLJ1" s="80"/>
      <c r="KLK1" s="80"/>
      <c r="KLL1" s="80"/>
      <c r="KLM1" s="80"/>
      <c r="KLN1" s="80"/>
      <c r="KLO1" s="80"/>
      <c r="KLP1" s="80"/>
      <c r="KLQ1" s="80"/>
      <c r="KLR1" s="80"/>
      <c r="KLS1" s="80"/>
      <c r="KLT1" s="80"/>
      <c r="KLU1" s="80"/>
      <c r="KLV1" s="80"/>
      <c r="KLW1" s="80"/>
      <c r="KLX1" s="80"/>
      <c r="KLY1" s="80"/>
      <c r="KLZ1" s="80"/>
      <c r="KMA1" s="80"/>
      <c r="KMB1" s="80"/>
      <c r="KMC1" s="80"/>
      <c r="KMD1" s="80"/>
      <c r="KME1" s="80"/>
      <c r="KMF1" s="80"/>
      <c r="KMG1" s="80"/>
      <c r="KMH1" s="80"/>
      <c r="KMI1" s="80"/>
      <c r="KMJ1" s="80"/>
      <c r="KMK1" s="80"/>
      <c r="KML1" s="80"/>
      <c r="KMM1" s="80"/>
      <c r="KMN1" s="80"/>
      <c r="KMO1" s="80"/>
      <c r="KMP1" s="80"/>
      <c r="KMQ1" s="80"/>
      <c r="KMR1" s="80"/>
      <c r="KMS1" s="80"/>
      <c r="KMT1" s="80"/>
      <c r="KMU1" s="80"/>
      <c r="KMV1" s="80"/>
      <c r="KMW1" s="80"/>
      <c r="KMX1" s="80"/>
      <c r="KMY1" s="80"/>
      <c r="KMZ1" s="80"/>
      <c r="KNA1" s="80"/>
      <c r="KNB1" s="80"/>
      <c r="KNC1" s="80"/>
      <c r="KND1" s="80"/>
      <c r="KNE1" s="80"/>
      <c r="KNF1" s="80"/>
      <c r="KNG1" s="80"/>
      <c r="KNH1" s="80"/>
      <c r="KNI1" s="80"/>
      <c r="KNJ1" s="80"/>
      <c r="KNK1" s="80"/>
      <c r="KNL1" s="80"/>
      <c r="KNM1" s="80"/>
      <c r="KNN1" s="80"/>
      <c r="KNO1" s="80"/>
      <c r="KNP1" s="80"/>
      <c r="KNQ1" s="80"/>
      <c r="KNR1" s="80"/>
      <c r="KNS1" s="80"/>
      <c r="KNT1" s="80"/>
      <c r="KNU1" s="80"/>
      <c r="KNV1" s="80"/>
      <c r="KNW1" s="80"/>
      <c r="KNX1" s="80"/>
      <c r="KNY1" s="80"/>
      <c r="KNZ1" s="80"/>
      <c r="KOA1" s="80"/>
      <c r="KOB1" s="80"/>
      <c r="KOC1" s="80"/>
      <c r="KOD1" s="80"/>
      <c r="KOE1" s="80"/>
      <c r="KOF1" s="80"/>
      <c r="KOG1" s="80"/>
      <c r="KOH1" s="80"/>
      <c r="KOI1" s="80"/>
      <c r="KOJ1" s="80"/>
      <c r="KOK1" s="80"/>
      <c r="KOL1" s="80"/>
      <c r="KOM1" s="80"/>
      <c r="KON1" s="80"/>
      <c r="KOO1" s="80"/>
      <c r="KOP1" s="80"/>
      <c r="KOQ1" s="80"/>
      <c r="KOR1" s="80"/>
      <c r="KOS1" s="80"/>
      <c r="KOT1" s="80"/>
      <c r="KOU1" s="80"/>
      <c r="KOV1" s="80"/>
      <c r="KOW1" s="80"/>
      <c r="KOX1" s="80"/>
      <c r="KOY1" s="80"/>
      <c r="KOZ1" s="80"/>
      <c r="KPA1" s="80"/>
      <c r="KPB1" s="80"/>
      <c r="KPC1" s="80"/>
      <c r="KPD1" s="80"/>
      <c r="KPE1" s="80"/>
      <c r="KPF1" s="80"/>
      <c r="KPG1" s="80"/>
      <c r="KPH1" s="80"/>
      <c r="KPI1" s="80"/>
      <c r="KPJ1" s="80"/>
      <c r="KPK1" s="80"/>
      <c r="KPL1" s="80"/>
      <c r="KPM1" s="80"/>
      <c r="KPN1" s="80"/>
      <c r="KPO1" s="80"/>
      <c r="KPP1" s="80"/>
      <c r="KPQ1" s="80"/>
      <c r="KPR1" s="80"/>
      <c r="KPS1" s="80"/>
      <c r="KPT1" s="80"/>
      <c r="KPU1" s="80"/>
      <c r="KPV1" s="80"/>
      <c r="KPW1" s="80"/>
      <c r="KPX1" s="80"/>
      <c r="KPY1" s="80"/>
      <c r="KPZ1" s="80"/>
      <c r="KQA1" s="80"/>
      <c r="KQB1" s="80"/>
      <c r="KQC1" s="80"/>
      <c r="KQD1" s="80"/>
      <c r="KQE1" s="80"/>
      <c r="KQF1" s="80"/>
      <c r="KQG1" s="80"/>
      <c r="KQH1" s="80"/>
      <c r="KQI1" s="80"/>
      <c r="KQJ1" s="80"/>
      <c r="KQK1" s="80"/>
      <c r="KQL1" s="80"/>
      <c r="KQM1" s="80"/>
      <c r="KQN1" s="80"/>
      <c r="KQO1" s="80"/>
      <c r="KQP1" s="80"/>
      <c r="KQQ1" s="80"/>
      <c r="KQR1" s="80"/>
      <c r="KQS1" s="80"/>
      <c r="KQT1" s="80"/>
      <c r="KQU1" s="80"/>
      <c r="KQV1" s="80"/>
      <c r="KQW1" s="80"/>
      <c r="KQX1" s="80"/>
      <c r="KQY1" s="80"/>
      <c r="KQZ1" s="80"/>
      <c r="KRA1" s="80"/>
      <c r="KRB1" s="80"/>
      <c r="KRC1" s="80"/>
      <c r="KRD1" s="80"/>
      <c r="KRE1" s="80"/>
      <c r="KRF1" s="80"/>
      <c r="KRG1" s="80"/>
      <c r="KRH1" s="80"/>
      <c r="KRI1" s="80"/>
      <c r="KRJ1" s="80"/>
      <c r="KRK1" s="80"/>
      <c r="KRL1" s="80"/>
      <c r="KRM1" s="80"/>
      <c r="KRN1" s="80"/>
      <c r="KRO1" s="80"/>
      <c r="KRP1" s="80"/>
      <c r="KRQ1" s="80"/>
      <c r="KRR1" s="80"/>
      <c r="KRS1" s="80"/>
      <c r="KRT1" s="80"/>
      <c r="KRU1" s="80"/>
      <c r="KRV1" s="80"/>
      <c r="KRW1" s="80"/>
      <c r="KRX1" s="80"/>
      <c r="KRY1" s="80"/>
      <c r="KRZ1" s="80"/>
      <c r="KSA1" s="80"/>
      <c r="KSB1" s="80"/>
      <c r="KSC1" s="80"/>
      <c r="KSD1" s="80"/>
      <c r="KSE1" s="80"/>
      <c r="KSF1" s="80"/>
      <c r="KSG1" s="80"/>
      <c r="KSH1" s="80"/>
      <c r="KSI1" s="80"/>
      <c r="KSJ1" s="80"/>
      <c r="KSK1" s="80"/>
      <c r="KSL1" s="80"/>
      <c r="KSM1" s="80"/>
      <c r="KSN1" s="80"/>
      <c r="KSO1" s="80"/>
      <c r="KSP1" s="80"/>
      <c r="KSQ1" s="80"/>
      <c r="KSR1" s="80"/>
      <c r="KSS1" s="80"/>
      <c r="KST1" s="80"/>
      <c r="KSU1" s="80"/>
      <c r="KSV1" s="80"/>
      <c r="KSW1" s="80"/>
      <c r="KSX1" s="80"/>
      <c r="KSY1" s="80"/>
      <c r="KSZ1" s="80"/>
      <c r="KTA1" s="80"/>
      <c r="KTB1" s="80"/>
      <c r="KTC1" s="80"/>
      <c r="KTD1" s="80"/>
      <c r="KTE1" s="80"/>
      <c r="KTF1" s="80"/>
      <c r="KTG1" s="80"/>
      <c r="KTH1" s="80"/>
      <c r="KTI1" s="80"/>
      <c r="KTJ1" s="80"/>
      <c r="KTK1" s="80"/>
      <c r="KTL1" s="80"/>
      <c r="KTM1" s="80"/>
      <c r="KTN1" s="80"/>
      <c r="KTO1" s="80"/>
      <c r="KTP1" s="80"/>
      <c r="KTQ1" s="80"/>
      <c r="KTR1" s="80"/>
      <c r="KTS1" s="80"/>
      <c r="KTT1" s="80"/>
      <c r="KTU1" s="80"/>
      <c r="KTV1" s="80"/>
      <c r="KTW1" s="80"/>
      <c r="KTX1" s="80"/>
      <c r="KTY1" s="80"/>
      <c r="KTZ1" s="80"/>
      <c r="KUA1" s="80"/>
      <c r="KUB1" s="80"/>
      <c r="KUC1" s="80"/>
      <c r="KUD1" s="80"/>
      <c r="KUE1" s="80"/>
      <c r="KUF1" s="80"/>
      <c r="KUG1" s="80"/>
      <c r="KUH1" s="80"/>
      <c r="KUI1" s="80"/>
      <c r="KUJ1" s="80"/>
      <c r="KUK1" s="80"/>
      <c r="KUL1" s="80"/>
      <c r="KUM1" s="80"/>
      <c r="KUN1" s="80"/>
      <c r="KUO1" s="80"/>
      <c r="KUP1" s="80"/>
      <c r="KUQ1" s="80"/>
      <c r="KUR1" s="80"/>
      <c r="KUS1" s="80"/>
      <c r="KUT1" s="80"/>
      <c r="KUU1" s="80"/>
      <c r="KUV1" s="80"/>
      <c r="KUW1" s="80"/>
      <c r="KUX1" s="80"/>
      <c r="KUY1" s="80"/>
      <c r="KUZ1" s="80"/>
      <c r="KVA1" s="80"/>
      <c r="KVB1" s="80"/>
      <c r="KVC1" s="80"/>
      <c r="KVD1" s="80"/>
      <c r="KVE1" s="80"/>
      <c r="KVF1" s="80"/>
      <c r="KVG1" s="80"/>
      <c r="KVH1" s="80"/>
      <c r="KVI1" s="80"/>
      <c r="KVJ1" s="80"/>
      <c r="KVK1" s="80"/>
      <c r="KVL1" s="80"/>
      <c r="KVM1" s="80"/>
      <c r="KVN1" s="80"/>
      <c r="KVO1" s="80"/>
      <c r="KVP1" s="80"/>
      <c r="KVQ1" s="80"/>
      <c r="KVR1" s="80"/>
      <c r="KVS1" s="80"/>
      <c r="KVT1" s="80"/>
      <c r="KVU1" s="80"/>
      <c r="KVV1" s="80"/>
      <c r="KVW1" s="80"/>
      <c r="KVX1" s="80"/>
      <c r="KVY1" s="80"/>
      <c r="KVZ1" s="80"/>
      <c r="KWA1" s="80"/>
      <c r="KWB1" s="80"/>
      <c r="KWC1" s="80"/>
      <c r="KWD1" s="80"/>
      <c r="KWE1" s="80"/>
      <c r="KWF1" s="80"/>
      <c r="KWG1" s="80"/>
      <c r="KWH1" s="80"/>
      <c r="KWI1" s="80"/>
      <c r="KWJ1" s="80"/>
      <c r="KWK1" s="80"/>
      <c r="KWL1" s="80"/>
      <c r="KWM1" s="80"/>
      <c r="KWN1" s="80"/>
      <c r="KWO1" s="80"/>
      <c r="KWP1" s="80"/>
      <c r="KWQ1" s="80"/>
      <c r="KWR1" s="80"/>
      <c r="KWS1" s="80"/>
      <c r="KWT1" s="80"/>
      <c r="KWU1" s="80"/>
      <c r="KWV1" s="80"/>
      <c r="KWW1" s="80"/>
      <c r="KWX1" s="80"/>
      <c r="KWY1" s="80"/>
      <c r="KWZ1" s="80"/>
      <c r="KXA1" s="80"/>
      <c r="KXB1" s="80"/>
      <c r="KXC1" s="80"/>
      <c r="KXD1" s="80"/>
      <c r="KXE1" s="80"/>
      <c r="KXF1" s="80"/>
      <c r="KXG1" s="80"/>
      <c r="KXH1" s="80"/>
      <c r="KXI1" s="80"/>
      <c r="KXJ1" s="80"/>
      <c r="KXK1" s="80"/>
      <c r="KXL1" s="80"/>
      <c r="KXM1" s="80"/>
      <c r="KXN1" s="80"/>
      <c r="KXO1" s="80"/>
      <c r="KXP1" s="80"/>
      <c r="KXQ1" s="80"/>
      <c r="KXR1" s="80"/>
      <c r="KXS1" s="80"/>
      <c r="KXT1" s="80"/>
      <c r="KXU1" s="80"/>
      <c r="KXV1" s="80"/>
      <c r="KXW1" s="80"/>
      <c r="KXX1" s="80"/>
      <c r="KXY1" s="80"/>
      <c r="KXZ1" s="80"/>
      <c r="KYA1" s="80"/>
      <c r="KYB1" s="80"/>
      <c r="KYC1" s="80"/>
      <c r="KYD1" s="80"/>
      <c r="KYE1" s="80"/>
      <c r="KYF1" s="80"/>
      <c r="KYG1" s="80"/>
      <c r="KYH1" s="80"/>
      <c r="KYI1" s="80"/>
      <c r="KYJ1" s="80"/>
      <c r="KYK1" s="80"/>
      <c r="KYL1" s="80"/>
      <c r="KYM1" s="80"/>
      <c r="KYN1" s="80"/>
      <c r="KYO1" s="80"/>
      <c r="KYP1" s="80"/>
      <c r="KYQ1" s="80"/>
      <c r="KYR1" s="80"/>
      <c r="KYS1" s="80"/>
      <c r="KYT1" s="80"/>
      <c r="KYU1" s="80"/>
      <c r="KYV1" s="80"/>
      <c r="KYW1" s="80"/>
      <c r="KYX1" s="80"/>
      <c r="KYY1" s="80"/>
      <c r="KYZ1" s="80"/>
      <c r="KZA1" s="80"/>
      <c r="KZB1" s="80"/>
      <c r="KZC1" s="80"/>
      <c r="KZD1" s="80"/>
      <c r="KZE1" s="80"/>
      <c r="KZF1" s="80"/>
      <c r="KZG1" s="80"/>
      <c r="KZH1" s="80"/>
      <c r="KZI1" s="80"/>
      <c r="KZJ1" s="80"/>
      <c r="KZK1" s="80"/>
      <c r="KZL1" s="80"/>
      <c r="KZM1" s="80"/>
      <c r="KZN1" s="80"/>
      <c r="KZO1" s="80"/>
      <c r="KZP1" s="80"/>
      <c r="KZQ1" s="80"/>
      <c r="KZR1" s="80"/>
      <c r="KZS1" s="80"/>
      <c r="KZT1" s="80"/>
      <c r="KZU1" s="80"/>
      <c r="KZV1" s="80"/>
      <c r="KZW1" s="80"/>
      <c r="KZX1" s="80"/>
      <c r="KZY1" s="80"/>
      <c r="KZZ1" s="80"/>
      <c r="LAA1" s="80"/>
      <c r="LAB1" s="80"/>
      <c r="LAC1" s="80"/>
      <c r="LAD1" s="80"/>
      <c r="LAE1" s="80"/>
      <c r="LAF1" s="80"/>
      <c r="LAG1" s="80"/>
      <c r="LAH1" s="80"/>
      <c r="LAI1" s="80"/>
      <c r="LAJ1" s="80"/>
      <c r="LAK1" s="80"/>
      <c r="LAL1" s="80"/>
      <c r="LAM1" s="80"/>
      <c r="LAN1" s="80"/>
      <c r="LAO1" s="80"/>
      <c r="LAP1" s="80"/>
      <c r="LAQ1" s="80"/>
      <c r="LAR1" s="80"/>
      <c r="LAS1" s="80"/>
      <c r="LAT1" s="80"/>
      <c r="LAU1" s="80"/>
      <c r="LAV1" s="80"/>
      <c r="LAW1" s="80"/>
      <c r="LAX1" s="80"/>
      <c r="LAY1" s="80"/>
      <c r="LAZ1" s="80"/>
      <c r="LBA1" s="80"/>
      <c r="LBB1" s="80"/>
      <c r="LBC1" s="80"/>
      <c r="LBD1" s="80"/>
      <c r="LBE1" s="80"/>
      <c r="LBF1" s="80"/>
      <c r="LBG1" s="80"/>
      <c r="LBH1" s="80"/>
      <c r="LBI1" s="80"/>
      <c r="LBJ1" s="80"/>
      <c r="LBK1" s="80"/>
      <c r="LBL1" s="80"/>
      <c r="LBM1" s="80"/>
      <c r="LBN1" s="80"/>
      <c r="LBO1" s="80"/>
      <c r="LBP1" s="80"/>
      <c r="LBQ1" s="80"/>
      <c r="LBR1" s="80"/>
      <c r="LBS1" s="80"/>
      <c r="LBT1" s="80"/>
      <c r="LBU1" s="80"/>
      <c r="LBV1" s="80"/>
      <c r="LBW1" s="80"/>
      <c r="LBX1" s="80"/>
      <c r="LBY1" s="80"/>
      <c r="LBZ1" s="80"/>
      <c r="LCA1" s="80"/>
      <c r="LCB1" s="80"/>
      <c r="LCC1" s="80"/>
      <c r="LCD1" s="80"/>
      <c r="LCE1" s="80"/>
      <c r="LCF1" s="80"/>
      <c r="LCG1" s="80"/>
      <c r="LCH1" s="80"/>
      <c r="LCI1" s="80"/>
      <c r="LCJ1" s="80"/>
      <c r="LCK1" s="80"/>
      <c r="LCL1" s="80"/>
      <c r="LCM1" s="80"/>
      <c r="LCN1" s="80"/>
      <c r="LCO1" s="80"/>
      <c r="LCP1" s="80"/>
      <c r="LCQ1" s="80"/>
      <c r="LCR1" s="80"/>
      <c r="LCS1" s="80"/>
      <c r="LCT1" s="80"/>
      <c r="LCU1" s="80"/>
      <c r="LCV1" s="80"/>
      <c r="LCW1" s="80"/>
      <c r="LCX1" s="80"/>
      <c r="LCY1" s="80"/>
      <c r="LCZ1" s="80"/>
      <c r="LDA1" s="80"/>
      <c r="LDB1" s="80"/>
      <c r="LDC1" s="80"/>
      <c r="LDD1" s="80"/>
      <c r="LDE1" s="80"/>
      <c r="LDF1" s="80"/>
      <c r="LDG1" s="80"/>
      <c r="LDH1" s="80"/>
      <c r="LDI1" s="80"/>
      <c r="LDJ1" s="80"/>
      <c r="LDK1" s="80"/>
      <c r="LDL1" s="80"/>
      <c r="LDM1" s="80"/>
      <c r="LDN1" s="80"/>
      <c r="LDO1" s="80"/>
      <c r="LDP1" s="80"/>
      <c r="LDQ1" s="80"/>
      <c r="LDR1" s="80"/>
      <c r="LDS1" s="80"/>
      <c r="LDT1" s="80"/>
      <c r="LDU1" s="80"/>
      <c r="LDV1" s="80"/>
      <c r="LDW1" s="80"/>
      <c r="LDX1" s="80"/>
      <c r="LDY1" s="80"/>
      <c r="LDZ1" s="80"/>
      <c r="LEA1" s="80"/>
      <c r="LEB1" s="80"/>
      <c r="LEC1" s="80"/>
      <c r="LED1" s="80"/>
      <c r="LEE1" s="80"/>
      <c r="LEF1" s="80"/>
      <c r="LEG1" s="80"/>
      <c r="LEH1" s="80"/>
      <c r="LEI1" s="80"/>
      <c r="LEJ1" s="80"/>
      <c r="LEK1" s="80"/>
      <c r="LEL1" s="80"/>
      <c r="LEM1" s="80"/>
      <c r="LEN1" s="80"/>
      <c r="LEO1" s="80"/>
      <c r="LEP1" s="80"/>
      <c r="LEQ1" s="80"/>
      <c r="LER1" s="80"/>
      <c r="LES1" s="80"/>
      <c r="LET1" s="80"/>
      <c r="LEU1" s="80"/>
      <c r="LEV1" s="80"/>
      <c r="LEW1" s="80"/>
      <c r="LEX1" s="80"/>
      <c r="LEY1" s="80"/>
      <c r="LEZ1" s="80"/>
      <c r="LFA1" s="80"/>
      <c r="LFB1" s="80"/>
      <c r="LFC1" s="80"/>
      <c r="LFD1" s="80"/>
      <c r="LFE1" s="80"/>
      <c r="LFF1" s="80"/>
      <c r="LFG1" s="80"/>
      <c r="LFH1" s="80"/>
      <c r="LFI1" s="80"/>
      <c r="LFJ1" s="80"/>
      <c r="LFK1" s="80"/>
      <c r="LFL1" s="80"/>
      <c r="LFM1" s="80"/>
      <c r="LFN1" s="80"/>
      <c r="LFO1" s="80"/>
      <c r="LFP1" s="80"/>
      <c r="LFQ1" s="80"/>
      <c r="LFR1" s="80"/>
      <c r="LFS1" s="80"/>
      <c r="LFT1" s="80"/>
      <c r="LFU1" s="80"/>
      <c r="LFV1" s="80"/>
      <c r="LFW1" s="80"/>
      <c r="LFX1" s="80"/>
      <c r="LFY1" s="80"/>
      <c r="LFZ1" s="80"/>
      <c r="LGA1" s="80"/>
      <c r="LGB1" s="80"/>
      <c r="LGC1" s="80"/>
      <c r="LGD1" s="80"/>
      <c r="LGE1" s="80"/>
      <c r="LGF1" s="80"/>
      <c r="LGG1" s="80"/>
      <c r="LGH1" s="80"/>
      <c r="LGI1" s="80"/>
      <c r="LGJ1" s="80"/>
      <c r="LGK1" s="80"/>
      <c r="LGL1" s="80"/>
      <c r="LGM1" s="80"/>
      <c r="LGN1" s="80"/>
      <c r="LGO1" s="80"/>
      <c r="LGP1" s="80"/>
      <c r="LGQ1" s="80"/>
      <c r="LGR1" s="80"/>
      <c r="LGS1" s="80"/>
      <c r="LGT1" s="80"/>
      <c r="LGU1" s="80"/>
      <c r="LGV1" s="80"/>
      <c r="LGW1" s="80"/>
      <c r="LGX1" s="80"/>
      <c r="LGY1" s="80"/>
      <c r="LGZ1" s="80"/>
      <c r="LHA1" s="80"/>
      <c r="LHB1" s="80"/>
      <c r="LHC1" s="80"/>
      <c r="LHD1" s="80"/>
      <c r="LHE1" s="80"/>
      <c r="LHF1" s="80"/>
      <c r="LHG1" s="80"/>
      <c r="LHH1" s="80"/>
      <c r="LHI1" s="80"/>
      <c r="LHJ1" s="80"/>
      <c r="LHK1" s="80"/>
      <c r="LHL1" s="80"/>
      <c r="LHM1" s="80"/>
      <c r="LHN1" s="80"/>
      <c r="LHO1" s="80"/>
      <c r="LHP1" s="80"/>
      <c r="LHQ1" s="80"/>
      <c r="LHR1" s="80"/>
      <c r="LHS1" s="80"/>
      <c r="LHT1" s="80"/>
      <c r="LHU1" s="80"/>
      <c r="LHV1" s="80"/>
      <c r="LHW1" s="80"/>
      <c r="LHX1" s="80"/>
      <c r="LHY1" s="80"/>
      <c r="LHZ1" s="80"/>
      <c r="LIA1" s="80"/>
      <c r="LIB1" s="80"/>
      <c r="LIC1" s="80"/>
      <c r="LID1" s="80"/>
      <c r="LIE1" s="80"/>
      <c r="LIF1" s="80"/>
      <c r="LIG1" s="80"/>
      <c r="LIH1" s="80"/>
      <c r="LII1" s="80"/>
      <c r="LIJ1" s="80"/>
      <c r="LIK1" s="80"/>
      <c r="LIL1" s="80"/>
      <c r="LIM1" s="80"/>
      <c r="LIN1" s="80"/>
      <c r="LIO1" s="80"/>
      <c r="LIP1" s="80"/>
      <c r="LIQ1" s="80"/>
      <c r="LIR1" s="80"/>
      <c r="LIS1" s="80"/>
      <c r="LIT1" s="80"/>
      <c r="LIU1" s="80"/>
      <c r="LIV1" s="80"/>
      <c r="LIW1" s="80"/>
      <c r="LIX1" s="80"/>
      <c r="LIY1" s="80"/>
      <c r="LIZ1" s="80"/>
      <c r="LJA1" s="80"/>
      <c r="LJB1" s="80"/>
      <c r="LJC1" s="80"/>
      <c r="LJD1" s="80"/>
      <c r="LJE1" s="80"/>
      <c r="LJF1" s="80"/>
      <c r="LJG1" s="80"/>
      <c r="LJH1" s="80"/>
      <c r="LJI1" s="80"/>
      <c r="LJJ1" s="80"/>
      <c r="LJK1" s="80"/>
      <c r="LJL1" s="80"/>
      <c r="LJM1" s="80"/>
      <c r="LJN1" s="80"/>
      <c r="LJO1" s="80"/>
      <c r="LJP1" s="80"/>
      <c r="LJQ1" s="80"/>
      <c r="LJR1" s="80"/>
      <c r="LJS1" s="80"/>
      <c r="LJT1" s="80"/>
      <c r="LJU1" s="80"/>
      <c r="LJV1" s="80"/>
      <c r="LJW1" s="80"/>
      <c r="LJX1" s="80"/>
      <c r="LJY1" s="80"/>
      <c r="LJZ1" s="80"/>
      <c r="LKA1" s="80"/>
      <c r="LKB1" s="80"/>
      <c r="LKC1" s="80"/>
      <c r="LKD1" s="80"/>
      <c r="LKE1" s="80"/>
      <c r="LKF1" s="80"/>
      <c r="LKG1" s="80"/>
      <c r="LKH1" s="80"/>
      <c r="LKI1" s="80"/>
      <c r="LKJ1" s="80"/>
      <c r="LKK1" s="80"/>
      <c r="LKL1" s="80"/>
      <c r="LKM1" s="80"/>
      <c r="LKN1" s="80"/>
      <c r="LKO1" s="80"/>
      <c r="LKP1" s="80"/>
      <c r="LKQ1" s="80"/>
      <c r="LKR1" s="80"/>
      <c r="LKS1" s="80"/>
      <c r="LKT1" s="80"/>
      <c r="LKU1" s="80"/>
      <c r="LKV1" s="80"/>
      <c r="LKW1" s="80"/>
      <c r="LKX1" s="80"/>
      <c r="LKY1" s="80"/>
      <c r="LKZ1" s="80"/>
      <c r="LLA1" s="80"/>
      <c r="LLB1" s="80"/>
      <c r="LLC1" s="80"/>
      <c r="LLD1" s="80"/>
      <c r="LLE1" s="80"/>
      <c r="LLF1" s="80"/>
      <c r="LLG1" s="80"/>
      <c r="LLH1" s="80"/>
      <c r="LLI1" s="80"/>
      <c r="LLJ1" s="80"/>
      <c r="LLK1" s="80"/>
      <c r="LLL1" s="80"/>
      <c r="LLM1" s="80"/>
      <c r="LLN1" s="80"/>
      <c r="LLO1" s="80"/>
      <c r="LLP1" s="80"/>
      <c r="LLQ1" s="80"/>
      <c r="LLR1" s="80"/>
      <c r="LLS1" s="80"/>
      <c r="LLT1" s="80"/>
      <c r="LLU1" s="80"/>
      <c r="LLV1" s="80"/>
      <c r="LLW1" s="80"/>
      <c r="LLX1" s="80"/>
      <c r="LLY1" s="80"/>
      <c r="LLZ1" s="80"/>
      <c r="LMA1" s="80"/>
      <c r="LMB1" s="80"/>
      <c r="LMC1" s="80"/>
      <c r="LMD1" s="80"/>
      <c r="LME1" s="80"/>
      <c r="LMF1" s="80"/>
      <c r="LMG1" s="80"/>
      <c r="LMH1" s="80"/>
      <c r="LMI1" s="80"/>
      <c r="LMJ1" s="80"/>
      <c r="LMK1" s="80"/>
      <c r="LML1" s="80"/>
      <c r="LMM1" s="80"/>
      <c r="LMN1" s="80"/>
      <c r="LMO1" s="80"/>
      <c r="LMP1" s="80"/>
      <c r="LMQ1" s="80"/>
      <c r="LMR1" s="80"/>
      <c r="LMS1" s="80"/>
      <c r="LMT1" s="80"/>
      <c r="LMU1" s="80"/>
      <c r="LMV1" s="80"/>
      <c r="LMW1" s="80"/>
      <c r="LMX1" s="80"/>
      <c r="LMY1" s="80"/>
      <c r="LMZ1" s="80"/>
      <c r="LNA1" s="80"/>
      <c r="LNB1" s="80"/>
      <c r="LNC1" s="80"/>
      <c r="LND1" s="80"/>
      <c r="LNE1" s="80"/>
      <c r="LNF1" s="80"/>
      <c r="LNG1" s="80"/>
      <c r="LNH1" s="80"/>
      <c r="LNI1" s="80"/>
      <c r="LNJ1" s="80"/>
      <c r="LNK1" s="80"/>
      <c r="LNL1" s="80"/>
      <c r="LNM1" s="80"/>
      <c r="LNN1" s="80"/>
      <c r="LNO1" s="80"/>
      <c r="LNP1" s="80"/>
      <c r="LNQ1" s="80"/>
      <c r="LNR1" s="80"/>
      <c r="LNS1" s="80"/>
      <c r="LNT1" s="80"/>
      <c r="LNU1" s="80"/>
      <c r="LNV1" s="80"/>
      <c r="LNW1" s="80"/>
      <c r="LNX1" s="80"/>
      <c r="LNY1" s="80"/>
      <c r="LNZ1" s="80"/>
      <c r="LOA1" s="80"/>
      <c r="LOB1" s="80"/>
      <c r="LOC1" s="80"/>
      <c r="LOD1" s="80"/>
      <c r="LOE1" s="80"/>
      <c r="LOF1" s="80"/>
      <c r="LOG1" s="80"/>
      <c r="LOH1" s="80"/>
      <c r="LOI1" s="80"/>
      <c r="LOJ1" s="80"/>
      <c r="LOK1" s="80"/>
      <c r="LOL1" s="80"/>
      <c r="LOM1" s="80"/>
      <c r="LON1" s="80"/>
      <c r="LOO1" s="80"/>
      <c r="LOP1" s="80"/>
      <c r="LOQ1" s="80"/>
      <c r="LOR1" s="80"/>
      <c r="LOS1" s="80"/>
      <c r="LOT1" s="80"/>
      <c r="LOU1" s="80"/>
      <c r="LOV1" s="80"/>
      <c r="LOW1" s="80"/>
      <c r="LOX1" s="80"/>
      <c r="LOY1" s="80"/>
      <c r="LOZ1" s="80"/>
      <c r="LPA1" s="80"/>
      <c r="LPB1" s="80"/>
      <c r="LPC1" s="80"/>
      <c r="LPD1" s="80"/>
      <c r="LPE1" s="80"/>
      <c r="LPF1" s="80"/>
      <c r="LPG1" s="80"/>
      <c r="LPH1" s="80"/>
      <c r="LPI1" s="80"/>
      <c r="LPJ1" s="80"/>
      <c r="LPK1" s="80"/>
      <c r="LPL1" s="80"/>
      <c r="LPM1" s="80"/>
      <c r="LPN1" s="80"/>
      <c r="LPO1" s="80"/>
      <c r="LPP1" s="80"/>
      <c r="LPQ1" s="80"/>
      <c r="LPR1" s="80"/>
      <c r="LPS1" s="80"/>
      <c r="LPT1" s="80"/>
      <c r="LPU1" s="80"/>
      <c r="LPV1" s="80"/>
      <c r="LPW1" s="80"/>
      <c r="LPX1" s="80"/>
      <c r="LPY1" s="80"/>
      <c r="LPZ1" s="80"/>
      <c r="LQA1" s="80"/>
      <c r="LQB1" s="80"/>
      <c r="LQC1" s="80"/>
      <c r="LQD1" s="80"/>
      <c r="LQE1" s="80"/>
      <c r="LQF1" s="80"/>
      <c r="LQG1" s="80"/>
      <c r="LQH1" s="80"/>
      <c r="LQI1" s="80"/>
      <c r="LQJ1" s="80"/>
      <c r="LQK1" s="80"/>
      <c r="LQL1" s="80"/>
      <c r="LQM1" s="80"/>
      <c r="LQN1" s="80"/>
      <c r="LQO1" s="80"/>
      <c r="LQP1" s="80"/>
      <c r="LQQ1" s="80"/>
      <c r="LQR1" s="80"/>
      <c r="LQS1" s="80"/>
      <c r="LQT1" s="80"/>
      <c r="LQU1" s="80"/>
      <c r="LQV1" s="80"/>
      <c r="LQW1" s="80"/>
      <c r="LQX1" s="80"/>
      <c r="LQY1" s="80"/>
      <c r="LQZ1" s="80"/>
      <c r="LRA1" s="80"/>
      <c r="LRB1" s="80"/>
      <c r="LRC1" s="80"/>
      <c r="LRD1" s="80"/>
      <c r="LRE1" s="80"/>
      <c r="LRF1" s="80"/>
      <c r="LRG1" s="80"/>
      <c r="LRH1" s="80"/>
      <c r="LRI1" s="80"/>
      <c r="LRJ1" s="80"/>
      <c r="LRK1" s="80"/>
      <c r="LRL1" s="80"/>
      <c r="LRM1" s="80"/>
      <c r="LRN1" s="80"/>
      <c r="LRO1" s="80"/>
      <c r="LRP1" s="80"/>
      <c r="LRQ1" s="80"/>
      <c r="LRR1" s="80"/>
      <c r="LRS1" s="80"/>
      <c r="LRT1" s="80"/>
      <c r="LRU1" s="80"/>
      <c r="LRV1" s="80"/>
      <c r="LRW1" s="80"/>
      <c r="LRX1" s="80"/>
      <c r="LRY1" s="80"/>
      <c r="LRZ1" s="80"/>
      <c r="LSA1" s="80"/>
      <c r="LSB1" s="80"/>
      <c r="LSC1" s="80"/>
      <c r="LSD1" s="80"/>
      <c r="LSE1" s="80"/>
      <c r="LSF1" s="80"/>
      <c r="LSG1" s="80"/>
      <c r="LSH1" s="80"/>
      <c r="LSI1" s="80"/>
      <c r="LSJ1" s="80"/>
      <c r="LSK1" s="80"/>
      <c r="LSL1" s="80"/>
      <c r="LSM1" s="80"/>
      <c r="LSN1" s="80"/>
      <c r="LSO1" s="80"/>
      <c r="LSP1" s="80"/>
      <c r="LSQ1" s="80"/>
      <c r="LSR1" s="80"/>
      <c r="LSS1" s="80"/>
      <c r="LST1" s="80"/>
      <c r="LSU1" s="80"/>
      <c r="LSV1" s="80"/>
      <c r="LSW1" s="80"/>
      <c r="LSX1" s="80"/>
      <c r="LSY1" s="80"/>
      <c r="LSZ1" s="80"/>
      <c r="LTA1" s="80"/>
      <c r="LTB1" s="80"/>
      <c r="LTC1" s="80"/>
      <c r="LTD1" s="80"/>
      <c r="LTE1" s="80"/>
      <c r="LTF1" s="80"/>
      <c r="LTG1" s="80"/>
      <c r="LTH1" s="80"/>
      <c r="LTI1" s="80"/>
      <c r="LTJ1" s="80"/>
      <c r="LTK1" s="80"/>
      <c r="LTL1" s="80"/>
      <c r="LTM1" s="80"/>
      <c r="LTN1" s="80"/>
      <c r="LTO1" s="80"/>
      <c r="LTP1" s="80"/>
      <c r="LTQ1" s="80"/>
      <c r="LTR1" s="80"/>
      <c r="LTS1" s="80"/>
      <c r="LTT1" s="80"/>
      <c r="LTU1" s="80"/>
      <c r="LTV1" s="80"/>
      <c r="LTW1" s="80"/>
      <c r="LTX1" s="80"/>
      <c r="LTY1" s="80"/>
      <c r="LTZ1" s="80"/>
      <c r="LUA1" s="80"/>
      <c r="LUB1" s="80"/>
      <c r="LUC1" s="80"/>
      <c r="LUD1" s="80"/>
      <c r="LUE1" s="80"/>
      <c r="LUF1" s="80"/>
      <c r="LUG1" s="80"/>
      <c r="LUH1" s="80"/>
      <c r="LUI1" s="80"/>
      <c r="LUJ1" s="80"/>
      <c r="LUK1" s="80"/>
      <c r="LUL1" s="80"/>
      <c r="LUM1" s="80"/>
      <c r="LUN1" s="80"/>
      <c r="LUO1" s="80"/>
      <c r="LUP1" s="80"/>
      <c r="LUQ1" s="80"/>
      <c r="LUR1" s="80"/>
      <c r="LUS1" s="80"/>
      <c r="LUT1" s="80"/>
      <c r="LUU1" s="80"/>
      <c r="LUV1" s="80"/>
      <c r="LUW1" s="80"/>
      <c r="LUX1" s="80"/>
      <c r="LUY1" s="80"/>
      <c r="LUZ1" s="80"/>
      <c r="LVA1" s="80"/>
      <c r="LVB1" s="80"/>
      <c r="LVC1" s="80"/>
      <c r="LVD1" s="80"/>
      <c r="LVE1" s="80"/>
      <c r="LVF1" s="80"/>
      <c r="LVG1" s="80"/>
      <c r="LVH1" s="80"/>
      <c r="LVI1" s="80"/>
      <c r="LVJ1" s="80"/>
      <c r="LVK1" s="80"/>
      <c r="LVL1" s="80"/>
      <c r="LVM1" s="80"/>
      <c r="LVN1" s="80"/>
      <c r="LVO1" s="80"/>
      <c r="LVP1" s="80"/>
      <c r="LVQ1" s="80"/>
      <c r="LVR1" s="80"/>
      <c r="LVS1" s="80"/>
      <c r="LVT1" s="80"/>
      <c r="LVU1" s="80"/>
      <c r="LVV1" s="80"/>
      <c r="LVW1" s="80"/>
      <c r="LVX1" s="80"/>
      <c r="LVY1" s="80"/>
      <c r="LVZ1" s="80"/>
      <c r="LWA1" s="80"/>
      <c r="LWB1" s="80"/>
      <c r="LWC1" s="80"/>
      <c r="LWD1" s="80"/>
      <c r="LWE1" s="80"/>
      <c r="LWF1" s="80"/>
      <c r="LWG1" s="80"/>
      <c r="LWH1" s="80"/>
      <c r="LWI1" s="80"/>
      <c r="LWJ1" s="80"/>
      <c r="LWK1" s="80"/>
      <c r="LWL1" s="80"/>
      <c r="LWM1" s="80"/>
      <c r="LWN1" s="80"/>
      <c r="LWO1" s="80"/>
      <c r="LWP1" s="80"/>
      <c r="LWQ1" s="80"/>
      <c r="LWR1" s="80"/>
      <c r="LWS1" s="80"/>
      <c r="LWT1" s="80"/>
      <c r="LWU1" s="80"/>
      <c r="LWV1" s="80"/>
      <c r="LWW1" s="80"/>
      <c r="LWX1" s="80"/>
      <c r="LWY1" s="80"/>
      <c r="LWZ1" s="80"/>
      <c r="LXA1" s="80"/>
      <c r="LXB1" s="80"/>
      <c r="LXC1" s="80"/>
      <c r="LXD1" s="80"/>
      <c r="LXE1" s="80"/>
      <c r="LXF1" s="80"/>
      <c r="LXG1" s="80"/>
      <c r="LXH1" s="80"/>
      <c r="LXI1" s="80"/>
      <c r="LXJ1" s="80"/>
      <c r="LXK1" s="80"/>
      <c r="LXL1" s="80"/>
      <c r="LXM1" s="80"/>
      <c r="LXN1" s="80"/>
      <c r="LXO1" s="80"/>
      <c r="LXP1" s="80"/>
      <c r="LXQ1" s="80"/>
      <c r="LXR1" s="80"/>
      <c r="LXS1" s="80"/>
      <c r="LXT1" s="80"/>
      <c r="LXU1" s="80"/>
      <c r="LXV1" s="80"/>
      <c r="LXW1" s="80"/>
      <c r="LXX1" s="80"/>
      <c r="LXY1" s="80"/>
      <c r="LXZ1" s="80"/>
      <c r="LYA1" s="80"/>
      <c r="LYB1" s="80"/>
      <c r="LYC1" s="80"/>
      <c r="LYD1" s="80"/>
      <c r="LYE1" s="80"/>
      <c r="LYF1" s="80"/>
      <c r="LYG1" s="80"/>
      <c r="LYH1" s="80"/>
      <c r="LYI1" s="80"/>
      <c r="LYJ1" s="80"/>
      <c r="LYK1" s="80"/>
      <c r="LYL1" s="80"/>
      <c r="LYM1" s="80"/>
      <c r="LYN1" s="80"/>
      <c r="LYO1" s="80"/>
      <c r="LYP1" s="80"/>
      <c r="LYQ1" s="80"/>
      <c r="LYR1" s="80"/>
      <c r="LYS1" s="80"/>
      <c r="LYT1" s="80"/>
      <c r="LYU1" s="80"/>
      <c r="LYV1" s="80"/>
      <c r="LYW1" s="80"/>
      <c r="LYX1" s="80"/>
      <c r="LYY1" s="80"/>
      <c r="LYZ1" s="80"/>
      <c r="LZA1" s="80"/>
      <c r="LZB1" s="80"/>
      <c r="LZC1" s="80"/>
      <c r="LZD1" s="80"/>
      <c r="LZE1" s="80"/>
      <c r="LZF1" s="80"/>
      <c r="LZG1" s="80"/>
      <c r="LZH1" s="80"/>
      <c r="LZI1" s="80"/>
      <c r="LZJ1" s="80"/>
      <c r="LZK1" s="80"/>
      <c r="LZL1" s="80"/>
      <c r="LZM1" s="80"/>
      <c r="LZN1" s="80"/>
      <c r="LZO1" s="80"/>
      <c r="LZP1" s="80"/>
      <c r="LZQ1" s="80"/>
      <c r="LZR1" s="80"/>
      <c r="LZS1" s="80"/>
      <c r="LZT1" s="80"/>
      <c r="LZU1" s="80"/>
      <c r="LZV1" s="80"/>
      <c r="LZW1" s="80"/>
      <c r="LZX1" s="80"/>
      <c r="LZY1" s="80"/>
      <c r="LZZ1" s="80"/>
      <c r="MAA1" s="80"/>
      <c r="MAB1" s="80"/>
      <c r="MAC1" s="80"/>
      <c r="MAD1" s="80"/>
      <c r="MAE1" s="80"/>
      <c r="MAF1" s="80"/>
      <c r="MAG1" s="80"/>
      <c r="MAH1" s="80"/>
      <c r="MAI1" s="80"/>
      <c r="MAJ1" s="80"/>
      <c r="MAK1" s="80"/>
      <c r="MAL1" s="80"/>
      <c r="MAM1" s="80"/>
      <c r="MAN1" s="80"/>
      <c r="MAO1" s="80"/>
      <c r="MAP1" s="80"/>
      <c r="MAQ1" s="80"/>
      <c r="MAR1" s="80"/>
      <c r="MAS1" s="80"/>
      <c r="MAT1" s="80"/>
      <c r="MAU1" s="80"/>
      <c r="MAV1" s="80"/>
      <c r="MAW1" s="80"/>
      <c r="MAX1" s="80"/>
      <c r="MAY1" s="80"/>
      <c r="MAZ1" s="80"/>
      <c r="MBA1" s="80"/>
      <c r="MBB1" s="80"/>
      <c r="MBC1" s="80"/>
      <c r="MBD1" s="80"/>
      <c r="MBE1" s="80"/>
      <c r="MBF1" s="80"/>
      <c r="MBG1" s="80"/>
      <c r="MBH1" s="80"/>
      <c r="MBI1" s="80"/>
      <c r="MBJ1" s="80"/>
      <c r="MBK1" s="80"/>
      <c r="MBL1" s="80"/>
      <c r="MBM1" s="80"/>
      <c r="MBN1" s="80"/>
      <c r="MBO1" s="80"/>
      <c r="MBP1" s="80"/>
      <c r="MBQ1" s="80"/>
      <c r="MBR1" s="80"/>
      <c r="MBS1" s="80"/>
      <c r="MBT1" s="80"/>
      <c r="MBU1" s="80"/>
      <c r="MBV1" s="80"/>
      <c r="MBW1" s="80"/>
      <c r="MBX1" s="80"/>
      <c r="MBY1" s="80"/>
      <c r="MBZ1" s="80"/>
      <c r="MCA1" s="80"/>
      <c r="MCB1" s="80"/>
      <c r="MCC1" s="80"/>
      <c r="MCD1" s="80"/>
      <c r="MCE1" s="80"/>
      <c r="MCF1" s="80"/>
      <c r="MCG1" s="80"/>
      <c r="MCH1" s="80"/>
      <c r="MCI1" s="80"/>
      <c r="MCJ1" s="80"/>
      <c r="MCK1" s="80"/>
      <c r="MCL1" s="80"/>
      <c r="MCM1" s="80"/>
      <c r="MCN1" s="80"/>
      <c r="MCO1" s="80"/>
      <c r="MCP1" s="80"/>
      <c r="MCQ1" s="80"/>
      <c r="MCR1" s="80"/>
      <c r="MCS1" s="80"/>
      <c r="MCT1" s="80"/>
      <c r="MCU1" s="80"/>
      <c r="MCV1" s="80"/>
      <c r="MCW1" s="80"/>
      <c r="MCX1" s="80"/>
      <c r="MCY1" s="80"/>
      <c r="MCZ1" s="80"/>
      <c r="MDA1" s="80"/>
      <c r="MDB1" s="80"/>
      <c r="MDC1" s="80"/>
      <c r="MDD1" s="80"/>
      <c r="MDE1" s="80"/>
      <c r="MDF1" s="80"/>
      <c r="MDG1" s="80"/>
      <c r="MDH1" s="80"/>
      <c r="MDI1" s="80"/>
      <c r="MDJ1" s="80"/>
      <c r="MDK1" s="80"/>
      <c r="MDL1" s="80"/>
      <c r="MDM1" s="80"/>
      <c r="MDN1" s="80"/>
      <c r="MDO1" s="80"/>
      <c r="MDP1" s="80"/>
      <c r="MDQ1" s="80"/>
      <c r="MDR1" s="80"/>
      <c r="MDS1" s="80"/>
      <c r="MDT1" s="80"/>
      <c r="MDU1" s="80"/>
      <c r="MDV1" s="80"/>
      <c r="MDW1" s="80"/>
      <c r="MDX1" s="80"/>
      <c r="MDY1" s="80"/>
      <c r="MDZ1" s="80"/>
      <c r="MEA1" s="80"/>
      <c r="MEB1" s="80"/>
      <c r="MEC1" s="80"/>
      <c r="MED1" s="80"/>
      <c r="MEE1" s="80"/>
      <c r="MEF1" s="80"/>
      <c r="MEG1" s="80"/>
      <c r="MEH1" s="80"/>
      <c r="MEI1" s="80"/>
      <c r="MEJ1" s="80"/>
      <c r="MEK1" s="80"/>
      <c r="MEL1" s="80"/>
      <c r="MEM1" s="80"/>
      <c r="MEN1" s="80"/>
      <c r="MEO1" s="80"/>
      <c r="MEP1" s="80"/>
      <c r="MEQ1" s="80"/>
      <c r="MER1" s="80"/>
      <c r="MES1" s="80"/>
      <c r="MET1" s="80"/>
      <c r="MEU1" s="80"/>
      <c r="MEV1" s="80"/>
      <c r="MEW1" s="80"/>
      <c r="MEX1" s="80"/>
      <c r="MEY1" s="80"/>
      <c r="MEZ1" s="80"/>
      <c r="MFA1" s="80"/>
      <c r="MFB1" s="80"/>
      <c r="MFC1" s="80"/>
      <c r="MFD1" s="80"/>
      <c r="MFE1" s="80"/>
      <c r="MFF1" s="80"/>
      <c r="MFG1" s="80"/>
      <c r="MFH1" s="80"/>
      <c r="MFI1" s="80"/>
      <c r="MFJ1" s="80"/>
      <c r="MFK1" s="80"/>
      <c r="MFL1" s="80"/>
      <c r="MFM1" s="80"/>
      <c r="MFN1" s="80"/>
      <c r="MFO1" s="80"/>
      <c r="MFP1" s="80"/>
      <c r="MFQ1" s="80"/>
      <c r="MFR1" s="80"/>
      <c r="MFS1" s="80"/>
      <c r="MFT1" s="80"/>
      <c r="MFU1" s="80"/>
      <c r="MFV1" s="80"/>
      <c r="MFW1" s="80"/>
      <c r="MFX1" s="80"/>
      <c r="MFY1" s="80"/>
      <c r="MFZ1" s="80"/>
      <c r="MGA1" s="80"/>
      <c r="MGB1" s="80"/>
      <c r="MGC1" s="80"/>
      <c r="MGD1" s="80"/>
      <c r="MGE1" s="80"/>
      <c r="MGF1" s="80"/>
      <c r="MGG1" s="80"/>
      <c r="MGH1" s="80"/>
      <c r="MGI1" s="80"/>
      <c r="MGJ1" s="80"/>
      <c r="MGK1" s="80"/>
      <c r="MGL1" s="80"/>
      <c r="MGM1" s="80"/>
      <c r="MGN1" s="80"/>
      <c r="MGO1" s="80"/>
      <c r="MGP1" s="80"/>
      <c r="MGQ1" s="80"/>
      <c r="MGR1" s="80"/>
      <c r="MGS1" s="80"/>
      <c r="MGT1" s="80"/>
      <c r="MGU1" s="80"/>
      <c r="MGV1" s="80"/>
      <c r="MGW1" s="80"/>
      <c r="MGX1" s="80"/>
      <c r="MGY1" s="80"/>
      <c r="MGZ1" s="80"/>
      <c r="MHA1" s="80"/>
      <c r="MHB1" s="80"/>
      <c r="MHC1" s="80"/>
      <c r="MHD1" s="80"/>
      <c r="MHE1" s="80"/>
      <c r="MHF1" s="80"/>
      <c r="MHG1" s="80"/>
      <c r="MHH1" s="80"/>
      <c r="MHI1" s="80"/>
      <c r="MHJ1" s="80"/>
      <c r="MHK1" s="80"/>
      <c r="MHL1" s="80"/>
      <c r="MHM1" s="80"/>
      <c r="MHN1" s="80"/>
      <c r="MHO1" s="80"/>
      <c r="MHP1" s="80"/>
      <c r="MHQ1" s="80"/>
      <c r="MHR1" s="80"/>
      <c r="MHS1" s="80"/>
      <c r="MHT1" s="80"/>
      <c r="MHU1" s="80"/>
      <c r="MHV1" s="80"/>
      <c r="MHW1" s="80"/>
      <c r="MHX1" s="80"/>
      <c r="MHY1" s="80"/>
      <c r="MHZ1" s="80"/>
      <c r="MIA1" s="80"/>
      <c r="MIB1" s="80"/>
      <c r="MIC1" s="80"/>
      <c r="MID1" s="80"/>
      <c r="MIE1" s="80"/>
      <c r="MIF1" s="80"/>
      <c r="MIG1" s="80"/>
      <c r="MIH1" s="80"/>
      <c r="MII1" s="80"/>
      <c r="MIJ1" s="80"/>
      <c r="MIK1" s="80"/>
      <c r="MIL1" s="80"/>
      <c r="MIM1" s="80"/>
      <c r="MIN1" s="80"/>
      <c r="MIO1" s="80"/>
      <c r="MIP1" s="80"/>
      <c r="MIQ1" s="80"/>
      <c r="MIR1" s="80"/>
      <c r="MIS1" s="80"/>
      <c r="MIT1" s="80"/>
      <c r="MIU1" s="80"/>
      <c r="MIV1" s="80"/>
      <c r="MIW1" s="80"/>
      <c r="MIX1" s="80"/>
      <c r="MIY1" s="80"/>
      <c r="MIZ1" s="80"/>
      <c r="MJA1" s="80"/>
      <c r="MJB1" s="80"/>
      <c r="MJC1" s="80"/>
      <c r="MJD1" s="80"/>
      <c r="MJE1" s="80"/>
      <c r="MJF1" s="80"/>
      <c r="MJG1" s="80"/>
      <c r="MJH1" s="80"/>
      <c r="MJI1" s="80"/>
      <c r="MJJ1" s="80"/>
      <c r="MJK1" s="80"/>
      <c r="MJL1" s="80"/>
      <c r="MJM1" s="80"/>
      <c r="MJN1" s="80"/>
      <c r="MJO1" s="80"/>
      <c r="MJP1" s="80"/>
      <c r="MJQ1" s="80"/>
      <c r="MJR1" s="80"/>
      <c r="MJS1" s="80"/>
      <c r="MJT1" s="80"/>
      <c r="MJU1" s="80"/>
      <c r="MJV1" s="80"/>
      <c r="MJW1" s="80"/>
      <c r="MJX1" s="80"/>
      <c r="MJY1" s="80"/>
      <c r="MJZ1" s="80"/>
      <c r="MKA1" s="80"/>
      <c r="MKB1" s="80"/>
      <c r="MKC1" s="80"/>
      <c r="MKD1" s="80"/>
      <c r="MKE1" s="80"/>
      <c r="MKF1" s="80"/>
      <c r="MKG1" s="80"/>
      <c r="MKH1" s="80"/>
      <c r="MKI1" s="80"/>
      <c r="MKJ1" s="80"/>
      <c r="MKK1" s="80"/>
      <c r="MKL1" s="80"/>
      <c r="MKM1" s="80"/>
      <c r="MKN1" s="80"/>
      <c r="MKO1" s="80"/>
      <c r="MKP1" s="80"/>
      <c r="MKQ1" s="80"/>
      <c r="MKR1" s="80"/>
      <c r="MKS1" s="80"/>
      <c r="MKT1" s="80"/>
      <c r="MKU1" s="80"/>
      <c r="MKV1" s="80"/>
      <c r="MKW1" s="80"/>
      <c r="MKX1" s="80"/>
      <c r="MKY1" s="80"/>
      <c r="MKZ1" s="80"/>
      <c r="MLA1" s="80"/>
      <c r="MLB1" s="80"/>
      <c r="MLC1" s="80"/>
      <c r="MLD1" s="80"/>
      <c r="MLE1" s="80"/>
      <c r="MLF1" s="80"/>
      <c r="MLG1" s="80"/>
      <c r="MLH1" s="80"/>
      <c r="MLI1" s="80"/>
      <c r="MLJ1" s="80"/>
      <c r="MLK1" s="80"/>
      <c r="MLL1" s="80"/>
      <c r="MLM1" s="80"/>
      <c r="MLN1" s="80"/>
      <c r="MLO1" s="80"/>
      <c r="MLP1" s="80"/>
      <c r="MLQ1" s="80"/>
      <c r="MLR1" s="80"/>
      <c r="MLS1" s="80"/>
      <c r="MLT1" s="80"/>
      <c r="MLU1" s="80"/>
      <c r="MLV1" s="80"/>
      <c r="MLW1" s="80"/>
      <c r="MLX1" s="80"/>
      <c r="MLY1" s="80"/>
      <c r="MLZ1" s="80"/>
      <c r="MMA1" s="80"/>
      <c r="MMB1" s="80"/>
      <c r="MMC1" s="80"/>
      <c r="MMD1" s="80"/>
      <c r="MME1" s="80"/>
      <c r="MMF1" s="80"/>
      <c r="MMG1" s="80"/>
      <c r="MMH1" s="80"/>
      <c r="MMI1" s="80"/>
      <c r="MMJ1" s="80"/>
      <c r="MMK1" s="80"/>
      <c r="MML1" s="80"/>
      <c r="MMM1" s="80"/>
      <c r="MMN1" s="80"/>
      <c r="MMO1" s="80"/>
      <c r="MMP1" s="80"/>
      <c r="MMQ1" s="80"/>
      <c r="MMR1" s="80"/>
      <c r="MMS1" s="80"/>
      <c r="MMT1" s="80"/>
      <c r="MMU1" s="80"/>
      <c r="MMV1" s="80"/>
      <c r="MMW1" s="80"/>
      <c r="MMX1" s="80"/>
      <c r="MMY1" s="80"/>
      <c r="MMZ1" s="80"/>
      <c r="MNA1" s="80"/>
      <c r="MNB1" s="80"/>
      <c r="MNC1" s="80"/>
      <c r="MND1" s="80"/>
      <c r="MNE1" s="80"/>
      <c r="MNF1" s="80"/>
      <c r="MNG1" s="80"/>
      <c r="MNH1" s="80"/>
      <c r="MNI1" s="80"/>
      <c r="MNJ1" s="80"/>
      <c r="MNK1" s="80"/>
      <c r="MNL1" s="80"/>
      <c r="MNM1" s="80"/>
      <c r="MNN1" s="80"/>
      <c r="MNO1" s="80"/>
      <c r="MNP1" s="80"/>
      <c r="MNQ1" s="80"/>
      <c r="MNR1" s="80"/>
      <c r="MNS1" s="80"/>
      <c r="MNT1" s="80"/>
      <c r="MNU1" s="80"/>
      <c r="MNV1" s="80"/>
      <c r="MNW1" s="80"/>
      <c r="MNX1" s="80"/>
      <c r="MNY1" s="80"/>
      <c r="MNZ1" s="80"/>
      <c r="MOA1" s="80"/>
      <c r="MOB1" s="80"/>
      <c r="MOC1" s="80"/>
      <c r="MOD1" s="80"/>
      <c r="MOE1" s="80"/>
      <c r="MOF1" s="80"/>
      <c r="MOG1" s="80"/>
      <c r="MOH1" s="80"/>
      <c r="MOI1" s="80"/>
      <c r="MOJ1" s="80"/>
      <c r="MOK1" s="80"/>
      <c r="MOL1" s="80"/>
      <c r="MOM1" s="80"/>
      <c r="MON1" s="80"/>
      <c r="MOO1" s="80"/>
      <c r="MOP1" s="80"/>
      <c r="MOQ1" s="80"/>
      <c r="MOR1" s="80"/>
      <c r="MOS1" s="80"/>
      <c r="MOT1" s="80"/>
      <c r="MOU1" s="80"/>
      <c r="MOV1" s="80"/>
      <c r="MOW1" s="80"/>
      <c r="MOX1" s="80"/>
      <c r="MOY1" s="80"/>
      <c r="MOZ1" s="80"/>
      <c r="MPA1" s="80"/>
      <c r="MPB1" s="80"/>
      <c r="MPC1" s="80"/>
      <c r="MPD1" s="80"/>
      <c r="MPE1" s="80"/>
      <c r="MPF1" s="80"/>
      <c r="MPG1" s="80"/>
      <c r="MPH1" s="80"/>
      <c r="MPI1" s="80"/>
      <c r="MPJ1" s="80"/>
      <c r="MPK1" s="80"/>
      <c r="MPL1" s="80"/>
      <c r="MPM1" s="80"/>
      <c r="MPN1" s="80"/>
      <c r="MPO1" s="80"/>
      <c r="MPP1" s="80"/>
      <c r="MPQ1" s="80"/>
      <c r="MPR1" s="80"/>
      <c r="MPS1" s="80"/>
      <c r="MPT1" s="80"/>
      <c r="MPU1" s="80"/>
      <c r="MPV1" s="80"/>
      <c r="MPW1" s="80"/>
      <c r="MPX1" s="80"/>
      <c r="MPY1" s="80"/>
      <c r="MPZ1" s="80"/>
      <c r="MQA1" s="80"/>
      <c r="MQB1" s="80"/>
      <c r="MQC1" s="80"/>
      <c r="MQD1" s="80"/>
      <c r="MQE1" s="80"/>
      <c r="MQF1" s="80"/>
      <c r="MQG1" s="80"/>
      <c r="MQH1" s="80"/>
      <c r="MQI1" s="80"/>
      <c r="MQJ1" s="80"/>
      <c r="MQK1" s="80"/>
      <c r="MQL1" s="80"/>
      <c r="MQM1" s="80"/>
      <c r="MQN1" s="80"/>
      <c r="MQO1" s="80"/>
      <c r="MQP1" s="80"/>
      <c r="MQQ1" s="80"/>
      <c r="MQR1" s="80"/>
      <c r="MQS1" s="80"/>
      <c r="MQT1" s="80"/>
      <c r="MQU1" s="80"/>
      <c r="MQV1" s="80"/>
      <c r="MQW1" s="80"/>
      <c r="MQX1" s="80"/>
      <c r="MQY1" s="80"/>
      <c r="MQZ1" s="80"/>
      <c r="MRA1" s="80"/>
      <c r="MRB1" s="80"/>
      <c r="MRC1" s="80"/>
      <c r="MRD1" s="80"/>
      <c r="MRE1" s="80"/>
      <c r="MRF1" s="80"/>
      <c r="MRG1" s="80"/>
      <c r="MRH1" s="80"/>
      <c r="MRI1" s="80"/>
      <c r="MRJ1" s="80"/>
      <c r="MRK1" s="80"/>
      <c r="MRL1" s="80"/>
      <c r="MRM1" s="80"/>
      <c r="MRN1" s="80"/>
      <c r="MRO1" s="80"/>
      <c r="MRP1" s="80"/>
      <c r="MRQ1" s="80"/>
      <c r="MRR1" s="80"/>
      <c r="MRS1" s="80"/>
      <c r="MRT1" s="80"/>
      <c r="MRU1" s="80"/>
      <c r="MRV1" s="80"/>
      <c r="MRW1" s="80"/>
      <c r="MRX1" s="80"/>
      <c r="MRY1" s="80"/>
      <c r="MRZ1" s="80"/>
      <c r="MSA1" s="80"/>
      <c r="MSB1" s="80"/>
      <c r="MSC1" s="80"/>
      <c r="MSD1" s="80"/>
      <c r="MSE1" s="80"/>
      <c r="MSF1" s="80"/>
      <c r="MSG1" s="80"/>
      <c r="MSH1" s="80"/>
      <c r="MSI1" s="80"/>
      <c r="MSJ1" s="80"/>
      <c r="MSK1" s="80"/>
      <c r="MSL1" s="80"/>
      <c r="MSM1" s="80"/>
      <c r="MSN1" s="80"/>
      <c r="MSO1" s="80"/>
      <c r="MSP1" s="80"/>
      <c r="MSQ1" s="80"/>
      <c r="MSR1" s="80"/>
      <c r="MSS1" s="80"/>
      <c r="MST1" s="80"/>
      <c r="MSU1" s="80"/>
      <c r="MSV1" s="80"/>
      <c r="MSW1" s="80"/>
      <c r="MSX1" s="80"/>
      <c r="MSY1" s="80"/>
      <c r="MSZ1" s="80"/>
      <c r="MTA1" s="80"/>
      <c r="MTB1" s="80"/>
      <c r="MTC1" s="80"/>
      <c r="MTD1" s="80"/>
      <c r="MTE1" s="80"/>
      <c r="MTF1" s="80"/>
      <c r="MTG1" s="80"/>
      <c r="MTH1" s="80"/>
      <c r="MTI1" s="80"/>
      <c r="MTJ1" s="80"/>
      <c r="MTK1" s="80"/>
      <c r="MTL1" s="80"/>
      <c r="MTM1" s="80"/>
      <c r="MTN1" s="80"/>
      <c r="MTO1" s="80"/>
      <c r="MTP1" s="80"/>
      <c r="MTQ1" s="80"/>
      <c r="MTR1" s="80"/>
      <c r="MTS1" s="80"/>
      <c r="MTT1" s="80"/>
      <c r="MTU1" s="80"/>
      <c r="MTV1" s="80"/>
      <c r="MTW1" s="80"/>
      <c r="MTX1" s="80"/>
      <c r="MTY1" s="80"/>
      <c r="MTZ1" s="80"/>
      <c r="MUA1" s="80"/>
      <c r="MUB1" s="80"/>
      <c r="MUC1" s="80"/>
      <c r="MUD1" s="80"/>
      <c r="MUE1" s="80"/>
      <c r="MUF1" s="80"/>
      <c r="MUG1" s="80"/>
      <c r="MUH1" s="80"/>
      <c r="MUI1" s="80"/>
      <c r="MUJ1" s="80"/>
      <c r="MUK1" s="80"/>
      <c r="MUL1" s="80"/>
      <c r="MUM1" s="80"/>
      <c r="MUN1" s="80"/>
      <c r="MUO1" s="80"/>
      <c r="MUP1" s="80"/>
      <c r="MUQ1" s="80"/>
      <c r="MUR1" s="80"/>
      <c r="MUS1" s="80"/>
      <c r="MUT1" s="80"/>
      <c r="MUU1" s="80"/>
      <c r="MUV1" s="80"/>
      <c r="MUW1" s="80"/>
      <c r="MUX1" s="80"/>
      <c r="MUY1" s="80"/>
      <c r="MUZ1" s="80"/>
      <c r="MVA1" s="80"/>
      <c r="MVB1" s="80"/>
      <c r="MVC1" s="80"/>
      <c r="MVD1" s="80"/>
      <c r="MVE1" s="80"/>
      <c r="MVF1" s="80"/>
      <c r="MVG1" s="80"/>
      <c r="MVH1" s="80"/>
      <c r="MVI1" s="80"/>
      <c r="MVJ1" s="80"/>
      <c r="MVK1" s="80"/>
      <c r="MVL1" s="80"/>
      <c r="MVM1" s="80"/>
      <c r="MVN1" s="80"/>
      <c r="MVO1" s="80"/>
      <c r="MVP1" s="80"/>
      <c r="MVQ1" s="80"/>
      <c r="MVR1" s="80"/>
      <c r="MVS1" s="80"/>
      <c r="MVT1" s="80"/>
      <c r="MVU1" s="80"/>
      <c r="MVV1" s="80"/>
      <c r="MVW1" s="80"/>
      <c r="MVX1" s="80"/>
      <c r="MVY1" s="80"/>
      <c r="MVZ1" s="80"/>
      <c r="MWA1" s="80"/>
      <c r="MWB1" s="80"/>
      <c r="MWC1" s="80"/>
      <c r="MWD1" s="80"/>
      <c r="MWE1" s="80"/>
      <c r="MWF1" s="80"/>
      <c r="MWG1" s="80"/>
      <c r="MWH1" s="80"/>
      <c r="MWI1" s="80"/>
      <c r="MWJ1" s="80"/>
      <c r="MWK1" s="80"/>
      <c r="MWL1" s="80"/>
      <c r="MWM1" s="80"/>
      <c r="MWN1" s="80"/>
      <c r="MWO1" s="80"/>
      <c r="MWP1" s="80"/>
      <c r="MWQ1" s="80"/>
      <c r="MWR1" s="80"/>
      <c r="MWS1" s="80"/>
      <c r="MWT1" s="80"/>
      <c r="MWU1" s="80"/>
      <c r="MWV1" s="80"/>
      <c r="MWW1" s="80"/>
      <c r="MWX1" s="80"/>
      <c r="MWY1" s="80"/>
      <c r="MWZ1" s="80"/>
      <c r="MXA1" s="80"/>
      <c r="MXB1" s="80"/>
      <c r="MXC1" s="80"/>
      <c r="MXD1" s="80"/>
      <c r="MXE1" s="80"/>
      <c r="MXF1" s="80"/>
      <c r="MXG1" s="80"/>
      <c r="MXH1" s="80"/>
      <c r="MXI1" s="80"/>
      <c r="MXJ1" s="80"/>
      <c r="MXK1" s="80"/>
      <c r="MXL1" s="80"/>
      <c r="MXM1" s="80"/>
      <c r="MXN1" s="80"/>
      <c r="MXO1" s="80"/>
      <c r="MXP1" s="80"/>
      <c r="MXQ1" s="80"/>
      <c r="MXR1" s="80"/>
      <c r="MXS1" s="80"/>
      <c r="MXT1" s="80"/>
      <c r="MXU1" s="80"/>
      <c r="MXV1" s="80"/>
      <c r="MXW1" s="80"/>
      <c r="MXX1" s="80"/>
      <c r="MXY1" s="80"/>
      <c r="MXZ1" s="80"/>
      <c r="MYA1" s="80"/>
      <c r="MYB1" s="80"/>
      <c r="MYC1" s="80"/>
      <c r="MYD1" s="80"/>
      <c r="MYE1" s="80"/>
      <c r="MYF1" s="80"/>
      <c r="MYG1" s="80"/>
      <c r="MYH1" s="80"/>
      <c r="MYI1" s="80"/>
      <c r="MYJ1" s="80"/>
      <c r="MYK1" s="80"/>
      <c r="MYL1" s="80"/>
      <c r="MYM1" s="80"/>
      <c r="MYN1" s="80"/>
      <c r="MYO1" s="80"/>
      <c r="MYP1" s="80"/>
      <c r="MYQ1" s="80"/>
      <c r="MYR1" s="80"/>
      <c r="MYS1" s="80"/>
      <c r="MYT1" s="80"/>
      <c r="MYU1" s="80"/>
      <c r="MYV1" s="80"/>
      <c r="MYW1" s="80"/>
      <c r="MYX1" s="80"/>
      <c r="MYY1" s="80"/>
      <c r="MYZ1" s="80"/>
      <c r="MZA1" s="80"/>
      <c r="MZB1" s="80"/>
      <c r="MZC1" s="80"/>
      <c r="MZD1" s="80"/>
      <c r="MZE1" s="80"/>
      <c r="MZF1" s="80"/>
      <c r="MZG1" s="80"/>
      <c r="MZH1" s="80"/>
      <c r="MZI1" s="80"/>
      <c r="MZJ1" s="80"/>
      <c r="MZK1" s="80"/>
      <c r="MZL1" s="80"/>
      <c r="MZM1" s="80"/>
      <c r="MZN1" s="80"/>
      <c r="MZO1" s="80"/>
      <c r="MZP1" s="80"/>
      <c r="MZQ1" s="80"/>
      <c r="MZR1" s="80"/>
      <c r="MZS1" s="80"/>
      <c r="MZT1" s="80"/>
      <c r="MZU1" s="80"/>
      <c r="MZV1" s="80"/>
      <c r="MZW1" s="80"/>
      <c r="MZX1" s="80"/>
      <c r="MZY1" s="80"/>
      <c r="MZZ1" s="80"/>
      <c r="NAA1" s="80"/>
      <c r="NAB1" s="80"/>
      <c r="NAC1" s="80"/>
      <c r="NAD1" s="80"/>
      <c r="NAE1" s="80"/>
      <c r="NAF1" s="80"/>
      <c r="NAG1" s="80"/>
      <c r="NAH1" s="80"/>
      <c r="NAI1" s="80"/>
      <c r="NAJ1" s="80"/>
      <c r="NAK1" s="80"/>
      <c r="NAL1" s="80"/>
      <c r="NAM1" s="80"/>
      <c r="NAN1" s="80"/>
      <c r="NAO1" s="80"/>
      <c r="NAP1" s="80"/>
      <c r="NAQ1" s="80"/>
      <c r="NAR1" s="80"/>
      <c r="NAS1" s="80"/>
      <c r="NAT1" s="80"/>
      <c r="NAU1" s="80"/>
      <c r="NAV1" s="80"/>
      <c r="NAW1" s="80"/>
      <c r="NAX1" s="80"/>
      <c r="NAY1" s="80"/>
      <c r="NAZ1" s="80"/>
      <c r="NBA1" s="80"/>
      <c r="NBB1" s="80"/>
      <c r="NBC1" s="80"/>
      <c r="NBD1" s="80"/>
      <c r="NBE1" s="80"/>
      <c r="NBF1" s="80"/>
      <c r="NBG1" s="80"/>
      <c r="NBH1" s="80"/>
      <c r="NBI1" s="80"/>
      <c r="NBJ1" s="80"/>
      <c r="NBK1" s="80"/>
      <c r="NBL1" s="80"/>
      <c r="NBM1" s="80"/>
      <c r="NBN1" s="80"/>
      <c r="NBO1" s="80"/>
      <c r="NBP1" s="80"/>
      <c r="NBQ1" s="80"/>
      <c r="NBR1" s="80"/>
      <c r="NBS1" s="80"/>
      <c r="NBT1" s="80"/>
      <c r="NBU1" s="80"/>
      <c r="NBV1" s="80"/>
      <c r="NBW1" s="80"/>
      <c r="NBX1" s="80"/>
      <c r="NBY1" s="80"/>
      <c r="NBZ1" s="80"/>
      <c r="NCA1" s="80"/>
      <c r="NCB1" s="80"/>
      <c r="NCC1" s="80"/>
      <c r="NCD1" s="80"/>
      <c r="NCE1" s="80"/>
      <c r="NCF1" s="80"/>
      <c r="NCG1" s="80"/>
      <c r="NCH1" s="80"/>
      <c r="NCI1" s="80"/>
      <c r="NCJ1" s="80"/>
      <c r="NCK1" s="80"/>
      <c r="NCL1" s="80"/>
      <c r="NCM1" s="80"/>
      <c r="NCN1" s="80"/>
      <c r="NCO1" s="80"/>
      <c r="NCP1" s="80"/>
      <c r="NCQ1" s="80"/>
      <c r="NCR1" s="80"/>
      <c r="NCS1" s="80"/>
      <c r="NCT1" s="80"/>
      <c r="NCU1" s="80"/>
      <c r="NCV1" s="80"/>
      <c r="NCW1" s="80"/>
      <c r="NCX1" s="80"/>
      <c r="NCY1" s="80"/>
      <c r="NCZ1" s="80"/>
      <c r="NDA1" s="80"/>
      <c r="NDB1" s="80"/>
      <c r="NDC1" s="80"/>
      <c r="NDD1" s="80"/>
      <c r="NDE1" s="80"/>
      <c r="NDF1" s="80"/>
      <c r="NDG1" s="80"/>
      <c r="NDH1" s="80"/>
      <c r="NDI1" s="80"/>
      <c r="NDJ1" s="80"/>
      <c r="NDK1" s="80"/>
      <c r="NDL1" s="80"/>
      <c r="NDM1" s="80"/>
      <c r="NDN1" s="80"/>
      <c r="NDO1" s="80"/>
      <c r="NDP1" s="80"/>
      <c r="NDQ1" s="80"/>
      <c r="NDR1" s="80"/>
      <c r="NDS1" s="80"/>
      <c r="NDT1" s="80"/>
      <c r="NDU1" s="80"/>
      <c r="NDV1" s="80"/>
      <c r="NDW1" s="80"/>
      <c r="NDX1" s="80"/>
      <c r="NDY1" s="80"/>
      <c r="NDZ1" s="80"/>
      <c r="NEA1" s="80"/>
      <c r="NEB1" s="80"/>
      <c r="NEC1" s="80"/>
      <c r="NED1" s="80"/>
      <c r="NEE1" s="80"/>
      <c r="NEF1" s="80"/>
      <c r="NEG1" s="80"/>
      <c r="NEH1" s="80"/>
      <c r="NEI1" s="80"/>
      <c r="NEJ1" s="80"/>
      <c r="NEK1" s="80"/>
      <c r="NEL1" s="80"/>
      <c r="NEM1" s="80"/>
      <c r="NEN1" s="80"/>
      <c r="NEO1" s="80"/>
      <c r="NEP1" s="80"/>
      <c r="NEQ1" s="80"/>
      <c r="NER1" s="80"/>
      <c r="NES1" s="80"/>
      <c r="NET1" s="80"/>
      <c r="NEU1" s="80"/>
      <c r="NEV1" s="80"/>
      <c r="NEW1" s="80"/>
      <c r="NEX1" s="80"/>
      <c r="NEY1" s="80"/>
      <c r="NEZ1" s="80"/>
      <c r="NFA1" s="80"/>
      <c r="NFB1" s="80"/>
      <c r="NFC1" s="80"/>
      <c r="NFD1" s="80"/>
      <c r="NFE1" s="80"/>
      <c r="NFF1" s="80"/>
      <c r="NFG1" s="80"/>
      <c r="NFH1" s="80"/>
      <c r="NFI1" s="80"/>
      <c r="NFJ1" s="80"/>
      <c r="NFK1" s="80"/>
      <c r="NFL1" s="80"/>
      <c r="NFM1" s="80"/>
      <c r="NFN1" s="80"/>
      <c r="NFO1" s="80"/>
      <c r="NFP1" s="80"/>
      <c r="NFQ1" s="80"/>
      <c r="NFR1" s="80"/>
      <c r="NFS1" s="80"/>
      <c r="NFT1" s="80"/>
      <c r="NFU1" s="80"/>
      <c r="NFV1" s="80"/>
      <c r="NFW1" s="80"/>
      <c r="NFX1" s="80"/>
      <c r="NFY1" s="80"/>
      <c r="NFZ1" s="80"/>
      <c r="NGA1" s="80"/>
      <c r="NGB1" s="80"/>
      <c r="NGC1" s="80"/>
      <c r="NGD1" s="80"/>
      <c r="NGE1" s="80"/>
      <c r="NGF1" s="80"/>
      <c r="NGG1" s="80"/>
      <c r="NGH1" s="80"/>
      <c r="NGI1" s="80"/>
      <c r="NGJ1" s="80"/>
      <c r="NGK1" s="80"/>
      <c r="NGL1" s="80"/>
      <c r="NGM1" s="80"/>
      <c r="NGN1" s="80"/>
      <c r="NGO1" s="80"/>
      <c r="NGP1" s="80"/>
      <c r="NGQ1" s="80"/>
      <c r="NGR1" s="80"/>
      <c r="NGS1" s="80"/>
      <c r="NGT1" s="80"/>
      <c r="NGU1" s="80"/>
      <c r="NGV1" s="80"/>
      <c r="NGW1" s="80"/>
      <c r="NGX1" s="80"/>
      <c r="NGY1" s="80"/>
      <c r="NGZ1" s="80"/>
      <c r="NHA1" s="80"/>
      <c r="NHB1" s="80"/>
      <c r="NHC1" s="80"/>
      <c r="NHD1" s="80"/>
      <c r="NHE1" s="80"/>
      <c r="NHF1" s="80"/>
      <c r="NHG1" s="80"/>
      <c r="NHH1" s="80"/>
      <c r="NHI1" s="80"/>
      <c r="NHJ1" s="80"/>
      <c r="NHK1" s="80"/>
      <c r="NHL1" s="80"/>
      <c r="NHM1" s="80"/>
      <c r="NHN1" s="80"/>
      <c r="NHO1" s="80"/>
      <c r="NHP1" s="80"/>
      <c r="NHQ1" s="80"/>
      <c r="NHR1" s="80"/>
      <c r="NHS1" s="80"/>
      <c r="NHT1" s="80"/>
      <c r="NHU1" s="80"/>
      <c r="NHV1" s="80"/>
      <c r="NHW1" s="80"/>
      <c r="NHX1" s="80"/>
      <c r="NHY1" s="80"/>
      <c r="NHZ1" s="80"/>
      <c r="NIA1" s="80"/>
      <c r="NIB1" s="80"/>
      <c r="NIC1" s="80"/>
      <c r="NID1" s="80"/>
      <c r="NIE1" s="80"/>
      <c r="NIF1" s="80"/>
      <c r="NIG1" s="80"/>
      <c r="NIH1" s="80"/>
      <c r="NII1" s="80"/>
      <c r="NIJ1" s="80"/>
      <c r="NIK1" s="80"/>
      <c r="NIL1" s="80"/>
      <c r="NIM1" s="80"/>
      <c r="NIN1" s="80"/>
      <c r="NIO1" s="80"/>
      <c r="NIP1" s="80"/>
      <c r="NIQ1" s="80"/>
      <c r="NIR1" s="80"/>
      <c r="NIS1" s="80"/>
      <c r="NIT1" s="80"/>
      <c r="NIU1" s="80"/>
      <c r="NIV1" s="80"/>
      <c r="NIW1" s="80"/>
      <c r="NIX1" s="80"/>
      <c r="NIY1" s="80"/>
      <c r="NIZ1" s="80"/>
      <c r="NJA1" s="80"/>
      <c r="NJB1" s="80"/>
      <c r="NJC1" s="80"/>
      <c r="NJD1" s="80"/>
      <c r="NJE1" s="80"/>
      <c r="NJF1" s="80"/>
      <c r="NJG1" s="80"/>
      <c r="NJH1" s="80"/>
      <c r="NJI1" s="80"/>
      <c r="NJJ1" s="80"/>
      <c r="NJK1" s="80"/>
      <c r="NJL1" s="80"/>
      <c r="NJM1" s="80"/>
      <c r="NJN1" s="80"/>
      <c r="NJO1" s="80"/>
      <c r="NJP1" s="80"/>
      <c r="NJQ1" s="80"/>
      <c r="NJR1" s="80"/>
      <c r="NJS1" s="80"/>
      <c r="NJT1" s="80"/>
      <c r="NJU1" s="80"/>
      <c r="NJV1" s="80"/>
      <c r="NJW1" s="80"/>
      <c r="NJX1" s="80"/>
      <c r="NJY1" s="80"/>
      <c r="NJZ1" s="80"/>
      <c r="NKA1" s="80"/>
      <c r="NKB1" s="80"/>
      <c r="NKC1" s="80"/>
      <c r="NKD1" s="80"/>
      <c r="NKE1" s="80"/>
      <c r="NKF1" s="80"/>
      <c r="NKG1" s="80"/>
      <c r="NKH1" s="80"/>
      <c r="NKI1" s="80"/>
      <c r="NKJ1" s="80"/>
      <c r="NKK1" s="80"/>
      <c r="NKL1" s="80"/>
      <c r="NKM1" s="80"/>
      <c r="NKN1" s="80"/>
      <c r="NKO1" s="80"/>
      <c r="NKP1" s="80"/>
      <c r="NKQ1" s="80"/>
      <c r="NKR1" s="80"/>
      <c r="NKS1" s="80"/>
      <c r="NKT1" s="80"/>
      <c r="NKU1" s="80"/>
      <c r="NKV1" s="80"/>
      <c r="NKW1" s="80"/>
      <c r="NKX1" s="80"/>
      <c r="NKY1" s="80"/>
      <c r="NKZ1" s="80"/>
      <c r="NLA1" s="80"/>
      <c r="NLB1" s="80"/>
      <c r="NLC1" s="80"/>
      <c r="NLD1" s="80"/>
      <c r="NLE1" s="80"/>
      <c r="NLF1" s="80"/>
      <c r="NLG1" s="80"/>
      <c r="NLH1" s="80"/>
      <c r="NLI1" s="80"/>
      <c r="NLJ1" s="80"/>
      <c r="NLK1" s="80"/>
      <c r="NLL1" s="80"/>
      <c r="NLM1" s="80"/>
      <c r="NLN1" s="80"/>
      <c r="NLO1" s="80"/>
      <c r="NLP1" s="80"/>
      <c r="NLQ1" s="80"/>
      <c r="NLR1" s="80"/>
      <c r="NLS1" s="80"/>
      <c r="NLT1" s="80"/>
      <c r="NLU1" s="80"/>
      <c r="NLV1" s="80"/>
      <c r="NLW1" s="80"/>
      <c r="NLX1" s="80"/>
      <c r="NLY1" s="80"/>
      <c r="NLZ1" s="80"/>
      <c r="NMA1" s="80"/>
      <c r="NMB1" s="80"/>
      <c r="NMC1" s="80"/>
      <c r="NMD1" s="80"/>
      <c r="NME1" s="80"/>
      <c r="NMF1" s="80"/>
      <c r="NMG1" s="80"/>
      <c r="NMH1" s="80"/>
      <c r="NMI1" s="80"/>
      <c r="NMJ1" s="80"/>
      <c r="NMK1" s="80"/>
      <c r="NML1" s="80"/>
      <c r="NMM1" s="80"/>
      <c r="NMN1" s="80"/>
      <c r="NMO1" s="80"/>
      <c r="NMP1" s="80"/>
      <c r="NMQ1" s="80"/>
      <c r="NMR1" s="80"/>
      <c r="NMS1" s="80"/>
      <c r="NMT1" s="80"/>
      <c r="NMU1" s="80"/>
      <c r="NMV1" s="80"/>
      <c r="NMW1" s="80"/>
      <c r="NMX1" s="80"/>
      <c r="NMY1" s="80"/>
      <c r="NMZ1" s="80"/>
      <c r="NNA1" s="80"/>
      <c r="NNB1" s="80"/>
      <c r="NNC1" s="80"/>
      <c r="NND1" s="80"/>
      <c r="NNE1" s="80"/>
      <c r="NNF1" s="80"/>
      <c r="NNG1" s="80"/>
      <c r="NNH1" s="80"/>
      <c r="NNI1" s="80"/>
      <c r="NNJ1" s="80"/>
      <c r="NNK1" s="80"/>
      <c r="NNL1" s="80"/>
      <c r="NNM1" s="80"/>
      <c r="NNN1" s="80"/>
      <c r="NNO1" s="80"/>
      <c r="NNP1" s="80"/>
      <c r="NNQ1" s="80"/>
      <c r="NNR1" s="80"/>
      <c r="NNS1" s="80"/>
      <c r="NNT1" s="80"/>
      <c r="NNU1" s="80"/>
      <c r="NNV1" s="80"/>
      <c r="NNW1" s="80"/>
      <c r="NNX1" s="80"/>
      <c r="NNY1" s="80"/>
      <c r="NNZ1" s="80"/>
      <c r="NOA1" s="80"/>
      <c r="NOB1" s="80"/>
      <c r="NOC1" s="80"/>
      <c r="NOD1" s="80"/>
      <c r="NOE1" s="80"/>
      <c r="NOF1" s="80"/>
      <c r="NOG1" s="80"/>
      <c r="NOH1" s="80"/>
      <c r="NOI1" s="80"/>
      <c r="NOJ1" s="80"/>
      <c r="NOK1" s="80"/>
      <c r="NOL1" s="80"/>
      <c r="NOM1" s="80"/>
      <c r="NON1" s="80"/>
      <c r="NOO1" s="80"/>
      <c r="NOP1" s="80"/>
      <c r="NOQ1" s="80"/>
      <c r="NOR1" s="80"/>
      <c r="NOS1" s="80"/>
      <c r="NOT1" s="80"/>
      <c r="NOU1" s="80"/>
      <c r="NOV1" s="80"/>
      <c r="NOW1" s="80"/>
      <c r="NOX1" s="80"/>
      <c r="NOY1" s="80"/>
      <c r="NOZ1" s="80"/>
      <c r="NPA1" s="80"/>
      <c r="NPB1" s="80"/>
      <c r="NPC1" s="80"/>
      <c r="NPD1" s="80"/>
      <c r="NPE1" s="80"/>
      <c r="NPF1" s="80"/>
      <c r="NPG1" s="80"/>
      <c r="NPH1" s="80"/>
      <c r="NPI1" s="80"/>
      <c r="NPJ1" s="80"/>
      <c r="NPK1" s="80"/>
      <c r="NPL1" s="80"/>
      <c r="NPM1" s="80"/>
      <c r="NPN1" s="80"/>
      <c r="NPO1" s="80"/>
      <c r="NPP1" s="80"/>
      <c r="NPQ1" s="80"/>
      <c r="NPR1" s="80"/>
      <c r="NPS1" s="80"/>
      <c r="NPT1" s="80"/>
      <c r="NPU1" s="80"/>
      <c r="NPV1" s="80"/>
      <c r="NPW1" s="80"/>
      <c r="NPX1" s="80"/>
      <c r="NPY1" s="80"/>
      <c r="NPZ1" s="80"/>
      <c r="NQA1" s="80"/>
      <c r="NQB1" s="80"/>
      <c r="NQC1" s="80"/>
      <c r="NQD1" s="80"/>
      <c r="NQE1" s="80"/>
      <c r="NQF1" s="80"/>
      <c r="NQG1" s="80"/>
      <c r="NQH1" s="80"/>
      <c r="NQI1" s="80"/>
      <c r="NQJ1" s="80"/>
      <c r="NQK1" s="80"/>
      <c r="NQL1" s="80"/>
      <c r="NQM1" s="80"/>
      <c r="NQN1" s="80"/>
      <c r="NQO1" s="80"/>
      <c r="NQP1" s="80"/>
      <c r="NQQ1" s="80"/>
      <c r="NQR1" s="80"/>
      <c r="NQS1" s="80"/>
      <c r="NQT1" s="80"/>
      <c r="NQU1" s="80"/>
      <c r="NQV1" s="80"/>
      <c r="NQW1" s="80"/>
      <c r="NQX1" s="80"/>
      <c r="NQY1" s="80"/>
      <c r="NQZ1" s="80"/>
      <c r="NRA1" s="80"/>
      <c r="NRB1" s="80"/>
      <c r="NRC1" s="80"/>
      <c r="NRD1" s="80"/>
      <c r="NRE1" s="80"/>
      <c r="NRF1" s="80"/>
      <c r="NRG1" s="80"/>
      <c r="NRH1" s="80"/>
      <c r="NRI1" s="80"/>
      <c r="NRJ1" s="80"/>
      <c r="NRK1" s="80"/>
      <c r="NRL1" s="80"/>
      <c r="NRM1" s="80"/>
      <c r="NRN1" s="80"/>
      <c r="NRO1" s="80"/>
      <c r="NRP1" s="80"/>
      <c r="NRQ1" s="80"/>
      <c r="NRR1" s="80"/>
      <c r="NRS1" s="80"/>
      <c r="NRT1" s="80"/>
      <c r="NRU1" s="80"/>
      <c r="NRV1" s="80"/>
      <c r="NRW1" s="80"/>
      <c r="NRX1" s="80"/>
      <c r="NRY1" s="80"/>
      <c r="NRZ1" s="80"/>
      <c r="NSA1" s="80"/>
      <c r="NSB1" s="80"/>
      <c r="NSC1" s="80"/>
      <c r="NSD1" s="80"/>
      <c r="NSE1" s="80"/>
      <c r="NSF1" s="80"/>
      <c r="NSG1" s="80"/>
      <c r="NSH1" s="80"/>
      <c r="NSI1" s="80"/>
      <c r="NSJ1" s="80"/>
      <c r="NSK1" s="80"/>
      <c r="NSL1" s="80"/>
      <c r="NSM1" s="80"/>
      <c r="NSN1" s="80"/>
      <c r="NSO1" s="80"/>
      <c r="NSP1" s="80"/>
      <c r="NSQ1" s="80"/>
      <c r="NSR1" s="80"/>
      <c r="NSS1" s="80"/>
      <c r="NST1" s="80"/>
      <c r="NSU1" s="80"/>
      <c r="NSV1" s="80"/>
      <c r="NSW1" s="80"/>
      <c r="NSX1" s="80"/>
      <c r="NSY1" s="80"/>
      <c r="NSZ1" s="80"/>
      <c r="NTA1" s="80"/>
      <c r="NTB1" s="80"/>
      <c r="NTC1" s="80"/>
      <c r="NTD1" s="80"/>
      <c r="NTE1" s="80"/>
      <c r="NTF1" s="80"/>
      <c r="NTG1" s="80"/>
      <c r="NTH1" s="80"/>
      <c r="NTI1" s="80"/>
      <c r="NTJ1" s="80"/>
      <c r="NTK1" s="80"/>
      <c r="NTL1" s="80"/>
      <c r="NTM1" s="80"/>
      <c r="NTN1" s="80"/>
      <c r="NTO1" s="80"/>
      <c r="NTP1" s="80"/>
      <c r="NTQ1" s="80"/>
      <c r="NTR1" s="80"/>
      <c r="NTS1" s="80"/>
      <c r="NTT1" s="80"/>
      <c r="NTU1" s="80"/>
      <c r="NTV1" s="80"/>
      <c r="NTW1" s="80"/>
      <c r="NTX1" s="80"/>
      <c r="NTY1" s="80"/>
      <c r="NTZ1" s="80"/>
      <c r="NUA1" s="80"/>
      <c r="NUB1" s="80"/>
      <c r="NUC1" s="80"/>
      <c r="NUD1" s="80"/>
      <c r="NUE1" s="80"/>
      <c r="NUF1" s="80"/>
      <c r="NUG1" s="80"/>
      <c r="NUH1" s="80"/>
      <c r="NUI1" s="80"/>
      <c r="NUJ1" s="80"/>
      <c r="NUK1" s="80"/>
      <c r="NUL1" s="80"/>
      <c r="NUM1" s="80"/>
      <c r="NUN1" s="80"/>
      <c r="NUO1" s="80"/>
      <c r="NUP1" s="80"/>
      <c r="NUQ1" s="80"/>
      <c r="NUR1" s="80"/>
      <c r="NUS1" s="80"/>
      <c r="NUT1" s="80"/>
      <c r="NUU1" s="80"/>
      <c r="NUV1" s="80"/>
      <c r="NUW1" s="80"/>
      <c r="NUX1" s="80"/>
      <c r="NUY1" s="80"/>
      <c r="NUZ1" s="80"/>
      <c r="NVA1" s="80"/>
      <c r="NVB1" s="80"/>
      <c r="NVC1" s="80"/>
      <c r="NVD1" s="80"/>
      <c r="NVE1" s="80"/>
      <c r="NVF1" s="80"/>
      <c r="NVG1" s="80"/>
      <c r="NVH1" s="80"/>
      <c r="NVI1" s="80"/>
      <c r="NVJ1" s="80"/>
      <c r="NVK1" s="80"/>
      <c r="NVL1" s="80"/>
      <c r="NVM1" s="80"/>
      <c r="NVN1" s="80"/>
      <c r="NVO1" s="80"/>
      <c r="NVP1" s="80"/>
      <c r="NVQ1" s="80"/>
      <c r="NVR1" s="80"/>
      <c r="NVS1" s="80"/>
      <c r="NVT1" s="80"/>
      <c r="NVU1" s="80"/>
      <c r="NVV1" s="80"/>
      <c r="NVW1" s="80"/>
      <c r="NVX1" s="80"/>
      <c r="NVY1" s="80"/>
      <c r="NVZ1" s="80"/>
      <c r="NWA1" s="80"/>
      <c r="NWB1" s="80"/>
      <c r="NWC1" s="80"/>
      <c r="NWD1" s="80"/>
      <c r="NWE1" s="80"/>
      <c r="NWF1" s="80"/>
      <c r="NWG1" s="80"/>
      <c r="NWH1" s="80"/>
      <c r="NWI1" s="80"/>
      <c r="NWJ1" s="80"/>
      <c r="NWK1" s="80"/>
      <c r="NWL1" s="80"/>
      <c r="NWM1" s="80"/>
      <c r="NWN1" s="80"/>
      <c r="NWO1" s="80"/>
      <c r="NWP1" s="80"/>
      <c r="NWQ1" s="80"/>
      <c r="NWR1" s="80"/>
      <c r="NWS1" s="80"/>
      <c r="NWT1" s="80"/>
      <c r="NWU1" s="80"/>
      <c r="NWV1" s="80"/>
      <c r="NWW1" s="80"/>
      <c r="NWX1" s="80"/>
      <c r="NWY1" s="80"/>
      <c r="NWZ1" s="80"/>
      <c r="NXA1" s="80"/>
      <c r="NXB1" s="80"/>
      <c r="NXC1" s="80"/>
      <c r="NXD1" s="80"/>
      <c r="NXE1" s="80"/>
      <c r="NXF1" s="80"/>
      <c r="NXG1" s="80"/>
      <c r="NXH1" s="80"/>
      <c r="NXI1" s="80"/>
      <c r="NXJ1" s="80"/>
      <c r="NXK1" s="80"/>
      <c r="NXL1" s="80"/>
      <c r="NXM1" s="80"/>
      <c r="NXN1" s="80"/>
      <c r="NXO1" s="80"/>
      <c r="NXP1" s="80"/>
      <c r="NXQ1" s="80"/>
      <c r="NXR1" s="80"/>
      <c r="NXS1" s="80"/>
      <c r="NXT1" s="80"/>
      <c r="NXU1" s="80"/>
      <c r="NXV1" s="80"/>
      <c r="NXW1" s="80"/>
      <c r="NXX1" s="80"/>
      <c r="NXY1" s="80"/>
      <c r="NXZ1" s="80"/>
      <c r="NYA1" s="80"/>
      <c r="NYB1" s="80"/>
      <c r="NYC1" s="80"/>
      <c r="NYD1" s="80"/>
      <c r="NYE1" s="80"/>
      <c r="NYF1" s="80"/>
      <c r="NYG1" s="80"/>
      <c r="NYH1" s="80"/>
      <c r="NYI1" s="80"/>
      <c r="NYJ1" s="80"/>
      <c r="NYK1" s="80"/>
      <c r="NYL1" s="80"/>
      <c r="NYM1" s="80"/>
      <c r="NYN1" s="80"/>
      <c r="NYO1" s="80"/>
      <c r="NYP1" s="80"/>
      <c r="NYQ1" s="80"/>
      <c r="NYR1" s="80"/>
      <c r="NYS1" s="80"/>
      <c r="NYT1" s="80"/>
      <c r="NYU1" s="80"/>
      <c r="NYV1" s="80"/>
      <c r="NYW1" s="80"/>
      <c r="NYX1" s="80"/>
      <c r="NYY1" s="80"/>
      <c r="NYZ1" s="80"/>
      <c r="NZA1" s="80"/>
      <c r="NZB1" s="80"/>
      <c r="NZC1" s="80"/>
      <c r="NZD1" s="80"/>
      <c r="NZE1" s="80"/>
      <c r="NZF1" s="80"/>
      <c r="NZG1" s="80"/>
      <c r="NZH1" s="80"/>
      <c r="NZI1" s="80"/>
      <c r="NZJ1" s="80"/>
      <c r="NZK1" s="80"/>
      <c r="NZL1" s="80"/>
      <c r="NZM1" s="80"/>
      <c r="NZN1" s="80"/>
      <c r="NZO1" s="80"/>
      <c r="NZP1" s="80"/>
      <c r="NZQ1" s="80"/>
      <c r="NZR1" s="80"/>
      <c r="NZS1" s="80"/>
      <c r="NZT1" s="80"/>
      <c r="NZU1" s="80"/>
      <c r="NZV1" s="80"/>
      <c r="NZW1" s="80"/>
      <c r="NZX1" s="80"/>
      <c r="NZY1" s="80"/>
      <c r="NZZ1" s="80"/>
      <c r="OAA1" s="80"/>
      <c r="OAB1" s="80"/>
      <c r="OAC1" s="80"/>
      <c r="OAD1" s="80"/>
      <c r="OAE1" s="80"/>
      <c r="OAF1" s="80"/>
      <c r="OAG1" s="80"/>
      <c r="OAH1" s="80"/>
      <c r="OAI1" s="80"/>
      <c r="OAJ1" s="80"/>
      <c r="OAK1" s="80"/>
      <c r="OAL1" s="80"/>
      <c r="OAM1" s="80"/>
      <c r="OAN1" s="80"/>
      <c r="OAO1" s="80"/>
      <c r="OAP1" s="80"/>
      <c r="OAQ1" s="80"/>
      <c r="OAR1" s="80"/>
      <c r="OAS1" s="80"/>
      <c r="OAT1" s="80"/>
      <c r="OAU1" s="80"/>
      <c r="OAV1" s="80"/>
      <c r="OAW1" s="80"/>
      <c r="OAX1" s="80"/>
      <c r="OAY1" s="80"/>
      <c r="OAZ1" s="80"/>
      <c r="OBA1" s="80"/>
      <c r="OBB1" s="80"/>
      <c r="OBC1" s="80"/>
      <c r="OBD1" s="80"/>
      <c r="OBE1" s="80"/>
      <c r="OBF1" s="80"/>
      <c r="OBG1" s="80"/>
      <c r="OBH1" s="80"/>
      <c r="OBI1" s="80"/>
      <c r="OBJ1" s="80"/>
      <c r="OBK1" s="80"/>
      <c r="OBL1" s="80"/>
      <c r="OBM1" s="80"/>
      <c r="OBN1" s="80"/>
      <c r="OBO1" s="80"/>
      <c r="OBP1" s="80"/>
      <c r="OBQ1" s="80"/>
      <c r="OBR1" s="80"/>
      <c r="OBS1" s="80"/>
      <c r="OBT1" s="80"/>
      <c r="OBU1" s="80"/>
      <c r="OBV1" s="80"/>
      <c r="OBW1" s="80"/>
      <c r="OBX1" s="80"/>
      <c r="OBY1" s="80"/>
      <c r="OBZ1" s="80"/>
      <c r="OCA1" s="80"/>
      <c r="OCB1" s="80"/>
      <c r="OCC1" s="80"/>
      <c r="OCD1" s="80"/>
      <c r="OCE1" s="80"/>
      <c r="OCF1" s="80"/>
      <c r="OCG1" s="80"/>
      <c r="OCH1" s="80"/>
      <c r="OCI1" s="80"/>
      <c r="OCJ1" s="80"/>
      <c r="OCK1" s="80"/>
      <c r="OCL1" s="80"/>
      <c r="OCM1" s="80"/>
      <c r="OCN1" s="80"/>
      <c r="OCO1" s="80"/>
      <c r="OCP1" s="80"/>
      <c r="OCQ1" s="80"/>
      <c r="OCR1" s="80"/>
      <c r="OCS1" s="80"/>
      <c r="OCT1" s="80"/>
      <c r="OCU1" s="80"/>
      <c r="OCV1" s="80"/>
      <c r="OCW1" s="80"/>
      <c r="OCX1" s="80"/>
      <c r="OCY1" s="80"/>
      <c r="OCZ1" s="80"/>
      <c r="ODA1" s="80"/>
      <c r="ODB1" s="80"/>
      <c r="ODC1" s="80"/>
      <c r="ODD1" s="80"/>
      <c r="ODE1" s="80"/>
      <c r="ODF1" s="80"/>
      <c r="ODG1" s="80"/>
      <c r="ODH1" s="80"/>
      <c r="ODI1" s="80"/>
      <c r="ODJ1" s="80"/>
      <c r="ODK1" s="80"/>
      <c r="ODL1" s="80"/>
      <c r="ODM1" s="80"/>
      <c r="ODN1" s="80"/>
      <c r="ODO1" s="80"/>
      <c r="ODP1" s="80"/>
      <c r="ODQ1" s="80"/>
      <c r="ODR1" s="80"/>
      <c r="ODS1" s="80"/>
      <c r="ODT1" s="80"/>
      <c r="ODU1" s="80"/>
      <c r="ODV1" s="80"/>
      <c r="ODW1" s="80"/>
      <c r="ODX1" s="80"/>
      <c r="ODY1" s="80"/>
      <c r="ODZ1" s="80"/>
      <c r="OEA1" s="80"/>
      <c r="OEB1" s="80"/>
      <c r="OEC1" s="80"/>
      <c r="OED1" s="80"/>
      <c r="OEE1" s="80"/>
      <c r="OEF1" s="80"/>
      <c r="OEG1" s="80"/>
      <c r="OEH1" s="80"/>
      <c r="OEI1" s="80"/>
      <c r="OEJ1" s="80"/>
      <c r="OEK1" s="80"/>
      <c r="OEL1" s="80"/>
      <c r="OEM1" s="80"/>
      <c r="OEN1" s="80"/>
      <c r="OEO1" s="80"/>
      <c r="OEP1" s="80"/>
      <c r="OEQ1" s="80"/>
      <c r="OER1" s="80"/>
      <c r="OES1" s="80"/>
      <c r="OET1" s="80"/>
      <c r="OEU1" s="80"/>
      <c r="OEV1" s="80"/>
      <c r="OEW1" s="80"/>
      <c r="OEX1" s="80"/>
      <c r="OEY1" s="80"/>
      <c r="OEZ1" s="80"/>
      <c r="OFA1" s="80"/>
      <c r="OFB1" s="80"/>
      <c r="OFC1" s="80"/>
      <c r="OFD1" s="80"/>
      <c r="OFE1" s="80"/>
      <c r="OFF1" s="80"/>
      <c r="OFG1" s="80"/>
      <c r="OFH1" s="80"/>
      <c r="OFI1" s="80"/>
      <c r="OFJ1" s="80"/>
      <c r="OFK1" s="80"/>
      <c r="OFL1" s="80"/>
      <c r="OFM1" s="80"/>
      <c r="OFN1" s="80"/>
      <c r="OFO1" s="80"/>
      <c r="OFP1" s="80"/>
      <c r="OFQ1" s="80"/>
      <c r="OFR1" s="80"/>
      <c r="OFS1" s="80"/>
      <c r="OFT1" s="80"/>
      <c r="OFU1" s="80"/>
      <c r="OFV1" s="80"/>
      <c r="OFW1" s="80"/>
      <c r="OFX1" s="80"/>
      <c r="OFY1" s="80"/>
      <c r="OFZ1" s="80"/>
      <c r="OGA1" s="80"/>
      <c r="OGB1" s="80"/>
      <c r="OGC1" s="80"/>
      <c r="OGD1" s="80"/>
      <c r="OGE1" s="80"/>
      <c r="OGF1" s="80"/>
      <c r="OGG1" s="80"/>
      <c r="OGH1" s="80"/>
      <c r="OGI1" s="80"/>
      <c r="OGJ1" s="80"/>
      <c r="OGK1" s="80"/>
      <c r="OGL1" s="80"/>
      <c r="OGM1" s="80"/>
      <c r="OGN1" s="80"/>
      <c r="OGO1" s="80"/>
      <c r="OGP1" s="80"/>
      <c r="OGQ1" s="80"/>
      <c r="OGR1" s="80"/>
      <c r="OGS1" s="80"/>
      <c r="OGT1" s="80"/>
      <c r="OGU1" s="80"/>
      <c r="OGV1" s="80"/>
      <c r="OGW1" s="80"/>
      <c r="OGX1" s="80"/>
      <c r="OGY1" s="80"/>
      <c r="OGZ1" s="80"/>
      <c r="OHA1" s="80"/>
      <c r="OHB1" s="80"/>
      <c r="OHC1" s="80"/>
      <c r="OHD1" s="80"/>
      <c r="OHE1" s="80"/>
      <c r="OHF1" s="80"/>
      <c r="OHG1" s="80"/>
      <c r="OHH1" s="80"/>
      <c r="OHI1" s="80"/>
      <c r="OHJ1" s="80"/>
      <c r="OHK1" s="80"/>
      <c r="OHL1" s="80"/>
      <c r="OHM1" s="80"/>
      <c r="OHN1" s="80"/>
      <c r="OHO1" s="80"/>
      <c r="OHP1" s="80"/>
      <c r="OHQ1" s="80"/>
      <c r="OHR1" s="80"/>
      <c r="OHS1" s="80"/>
      <c r="OHT1" s="80"/>
      <c r="OHU1" s="80"/>
      <c r="OHV1" s="80"/>
      <c r="OHW1" s="80"/>
      <c r="OHX1" s="80"/>
      <c r="OHY1" s="80"/>
      <c r="OHZ1" s="80"/>
      <c r="OIA1" s="80"/>
      <c r="OIB1" s="80"/>
      <c r="OIC1" s="80"/>
      <c r="OID1" s="80"/>
      <c r="OIE1" s="80"/>
      <c r="OIF1" s="80"/>
      <c r="OIG1" s="80"/>
      <c r="OIH1" s="80"/>
      <c r="OII1" s="80"/>
      <c r="OIJ1" s="80"/>
      <c r="OIK1" s="80"/>
      <c r="OIL1" s="80"/>
      <c r="OIM1" s="80"/>
      <c r="OIN1" s="80"/>
      <c r="OIO1" s="80"/>
      <c r="OIP1" s="80"/>
      <c r="OIQ1" s="80"/>
      <c r="OIR1" s="80"/>
      <c r="OIS1" s="80"/>
      <c r="OIT1" s="80"/>
      <c r="OIU1" s="80"/>
      <c r="OIV1" s="80"/>
      <c r="OIW1" s="80"/>
      <c r="OIX1" s="80"/>
      <c r="OIY1" s="80"/>
      <c r="OIZ1" s="80"/>
      <c r="OJA1" s="80"/>
      <c r="OJB1" s="80"/>
      <c r="OJC1" s="80"/>
      <c r="OJD1" s="80"/>
      <c r="OJE1" s="80"/>
      <c r="OJF1" s="80"/>
      <c r="OJG1" s="80"/>
      <c r="OJH1" s="80"/>
      <c r="OJI1" s="80"/>
      <c r="OJJ1" s="80"/>
      <c r="OJK1" s="80"/>
      <c r="OJL1" s="80"/>
      <c r="OJM1" s="80"/>
      <c r="OJN1" s="80"/>
      <c r="OJO1" s="80"/>
      <c r="OJP1" s="80"/>
      <c r="OJQ1" s="80"/>
      <c r="OJR1" s="80"/>
      <c r="OJS1" s="80"/>
      <c r="OJT1" s="80"/>
      <c r="OJU1" s="80"/>
      <c r="OJV1" s="80"/>
      <c r="OJW1" s="80"/>
      <c r="OJX1" s="80"/>
      <c r="OJY1" s="80"/>
      <c r="OJZ1" s="80"/>
      <c r="OKA1" s="80"/>
      <c r="OKB1" s="80"/>
      <c r="OKC1" s="80"/>
      <c r="OKD1" s="80"/>
      <c r="OKE1" s="80"/>
      <c r="OKF1" s="80"/>
      <c r="OKG1" s="80"/>
      <c r="OKH1" s="80"/>
      <c r="OKI1" s="80"/>
      <c r="OKJ1" s="80"/>
      <c r="OKK1" s="80"/>
      <c r="OKL1" s="80"/>
      <c r="OKM1" s="80"/>
      <c r="OKN1" s="80"/>
      <c r="OKO1" s="80"/>
      <c r="OKP1" s="80"/>
      <c r="OKQ1" s="80"/>
      <c r="OKR1" s="80"/>
      <c r="OKS1" s="80"/>
      <c r="OKT1" s="80"/>
      <c r="OKU1" s="80"/>
      <c r="OKV1" s="80"/>
      <c r="OKW1" s="80"/>
      <c r="OKX1" s="80"/>
      <c r="OKY1" s="80"/>
      <c r="OKZ1" s="80"/>
      <c r="OLA1" s="80"/>
      <c r="OLB1" s="80"/>
      <c r="OLC1" s="80"/>
      <c r="OLD1" s="80"/>
      <c r="OLE1" s="80"/>
      <c r="OLF1" s="80"/>
      <c r="OLG1" s="80"/>
      <c r="OLH1" s="80"/>
      <c r="OLI1" s="80"/>
      <c r="OLJ1" s="80"/>
      <c r="OLK1" s="80"/>
      <c r="OLL1" s="80"/>
      <c r="OLM1" s="80"/>
      <c r="OLN1" s="80"/>
      <c r="OLO1" s="80"/>
      <c r="OLP1" s="80"/>
      <c r="OLQ1" s="80"/>
      <c r="OLR1" s="80"/>
      <c r="OLS1" s="80"/>
      <c r="OLT1" s="80"/>
      <c r="OLU1" s="80"/>
      <c r="OLV1" s="80"/>
      <c r="OLW1" s="80"/>
      <c r="OLX1" s="80"/>
      <c r="OLY1" s="80"/>
      <c r="OLZ1" s="80"/>
      <c r="OMA1" s="80"/>
      <c r="OMB1" s="80"/>
      <c r="OMC1" s="80"/>
      <c r="OMD1" s="80"/>
      <c r="OME1" s="80"/>
      <c r="OMF1" s="80"/>
      <c r="OMG1" s="80"/>
      <c r="OMH1" s="80"/>
      <c r="OMI1" s="80"/>
      <c r="OMJ1" s="80"/>
      <c r="OMK1" s="80"/>
      <c r="OML1" s="80"/>
      <c r="OMM1" s="80"/>
      <c r="OMN1" s="80"/>
      <c r="OMO1" s="80"/>
      <c r="OMP1" s="80"/>
      <c r="OMQ1" s="80"/>
      <c r="OMR1" s="80"/>
      <c r="OMS1" s="80"/>
      <c r="OMT1" s="80"/>
      <c r="OMU1" s="80"/>
      <c r="OMV1" s="80"/>
      <c r="OMW1" s="80"/>
      <c r="OMX1" s="80"/>
      <c r="OMY1" s="80"/>
      <c r="OMZ1" s="80"/>
      <c r="ONA1" s="80"/>
      <c r="ONB1" s="80"/>
      <c r="ONC1" s="80"/>
      <c r="OND1" s="80"/>
      <c r="ONE1" s="80"/>
      <c r="ONF1" s="80"/>
      <c r="ONG1" s="80"/>
      <c r="ONH1" s="80"/>
      <c r="ONI1" s="80"/>
      <c r="ONJ1" s="80"/>
      <c r="ONK1" s="80"/>
      <c r="ONL1" s="80"/>
      <c r="ONM1" s="80"/>
      <c r="ONN1" s="80"/>
      <c r="ONO1" s="80"/>
      <c r="ONP1" s="80"/>
      <c r="ONQ1" s="80"/>
      <c r="ONR1" s="80"/>
      <c r="ONS1" s="80"/>
      <c r="ONT1" s="80"/>
      <c r="ONU1" s="80"/>
      <c r="ONV1" s="80"/>
      <c r="ONW1" s="80"/>
      <c r="ONX1" s="80"/>
      <c r="ONY1" s="80"/>
      <c r="ONZ1" s="80"/>
      <c r="OOA1" s="80"/>
      <c r="OOB1" s="80"/>
      <c r="OOC1" s="80"/>
      <c r="OOD1" s="80"/>
      <c r="OOE1" s="80"/>
      <c r="OOF1" s="80"/>
      <c r="OOG1" s="80"/>
      <c r="OOH1" s="80"/>
      <c r="OOI1" s="80"/>
      <c r="OOJ1" s="80"/>
      <c r="OOK1" s="80"/>
      <c r="OOL1" s="80"/>
      <c r="OOM1" s="80"/>
      <c r="OON1" s="80"/>
      <c r="OOO1" s="80"/>
      <c r="OOP1" s="80"/>
      <c r="OOQ1" s="80"/>
      <c r="OOR1" s="80"/>
      <c r="OOS1" s="80"/>
      <c r="OOT1" s="80"/>
      <c r="OOU1" s="80"/>
      <c r="OOV1" s="80"/>
      <c r="OOW1" s="80"/>
      <c r="OOX1" s="80"/>
      <c r="OOY1" s="80"/>
      <c r="OOZ1" s="80"/>
      <c r="OPA1" s="80"/>
      <c r="OPB1" s="80"/>
      <c r="OPC1" s="80"/>
      <c r="OPD1" s="80"/>
      <c r="OPE1" s="80"/>
      <c r="OPF1" s="80"/>
      <c r="OPG1" s="80"/>
      <c r="OPH1" s="80"/>
      <c r="OPI1" s="80"/>
      <c r="OPJ1" s="80"/>
      <c r="OPK1" s="80"/>
      <c r="OPL1" s="80"/>
      <c r="OPM1" s="80"/>
      <c r="OPN1" s="80"/>
      <c r="OPO1" s="80"/>
      <c r="OPP1" s="80"/>
      <c r="OPQ1" s="80"/>
      <c r="OPR1" s="80"/>
      <c r="OPS1" s="80"/>
      <c r="OPT1" s="80"/>
      <c r="OPU1" s="80"/>
      <c r="OPV1" s="80"/>
      <c r="OPW1" s="80"/>
      <c r="OPX1" s="80"/>
      <c r="OPY1" s="80"/>
      <c r="OPZ1" s="80"/>
      <c r="OQA1" s="80"/>
      <c r="OQB1" s="80"/>
      <c r="OQC1" s="80"/>
      <c r="OQD1" s="80"/>
      <c r="OQE1" s="80"/>
      <c r="OQF1" s="80"/>
      <c r="OQG1" s="80"/>
      <c r="OQH1" s="80"/>
      <c r="OQI1" s="80"/>
      <c r="OQJ1" s="80"/>
      <c r="OQK1" s="80"/>
      <c r="OQL1" s="80"/>
      <c r="OQM1" s="80"/>
      <c r="OQN1" s="80"/>
      <c r="OQO1" s="80"/>
      <c r="OQP1" s="80"/>
      <c r="OQQ1" s="80"/>
      <c r="OQR1" s="80"/>
      <c r="OQS1" s="80"/>
      <c r="OQT1" s="80"/>
      <c r="OQU1" s="80"/>
      <c r="OQV1" s="80"/>
      <c r="OQW1" s="80"/>
      <c r="OQX1" s="80"/>
      <c r="OQY1" s="80"/>
      <c r="OQZ1" s="80"/>
      <c r="ORA1" s="80"/>
      <c r="ORB1" s="80"/>
      <c r="ORC1" s="80"/>
      <c r="ORD1" s="80"/>
      <c r="ORE1" s="80"/>
      <c r="ORF1" s="80"/>
      <c r="ORG1" s="80"/>
      <c r="ORH1" s="80"/>
      <c r="ORI1" s="80"/>
      <c r="ORJ1" s="80"/>
      <c r="ORK1" s="80"/>
      <c r="ORL1" s="80"/>
      <c r="ORM1" s="80"/>
      <c r="ORN1" s="80"/>
      <c r="ORO1" s="80"/>
      <c r="ORP1" s="80"/>
      <c r="ORQ1" s="80"/>
      <c r="ORR1" s="80"/>
      <c r="ORS1" s="80"/>
      <c r="ORT1" s="80"/>
      <c r="ORU1" s="80"/>
      <c r="ORV1" s="80"/>
      <c r="ORW1" s="80"/>
      <c r="ORX1" s="80"/>
      <c r="ORY1" s="80"/>
      <c r="ORZ1" s="80"/>
      <c r="OSA1" s="80"/>
      <c r="OSB1" s="80"/>
      <c r="OSC1" s="80"/>
      <c r="OSD1" s="80"/>
      <c r="OSE1" s="80"/>
      <c r="OSF1" s="80"/>
      <c r="OSG1" s="80"/>
      <c r="OSH1" s="80"/>
      <c r="OSI1" s="80"/>
      <c r="OSJ1" s="80"/>
      <c r="OSK1" s="80"/>
      <c r="OSL1" s="80"/>
      <c r="OSM1" s="80"/>
      <c r="OSN1" s="80"/>
      <c r="OSO1" s="80"/>
      <c r="OSP1" s="80"/>
      <c r="OSQ1" s="80"/>
      <c r="OSR1" s="80"/>
      <c r="OSS1" s="80"/>
      <c r="OST1" s="80"/>
      <c r="OSU1" s="80"/>
      <c r="OSV1" s="80"/>
      <c r="OSW1" s="80"/>
      <c r="OSX1" s="80"/>
      <c r="OSY1" s="80"/>
      <c r="OSZ1" s="80"/>
      <c r="OTA1" s="80"/>
      <c r="OTB1" s="80"/>
      <c r="OTC1" s="80"/>
      <c r="OTD1" s="80"/>
      <c r="OTE1" s="80"/>
      <c r="OTF1" s="80"/>
      <c r="OTG1" s="80"/>
      <c r="OTH1" s="80"/>
      <c r="OTI1" s="80"/>
      <c r="OTJ1" s="80"/>
      <c r="OTK1" s="80"/>
      <c r="OTL1" s="80"/>
      <c r="OTM1" s="80"/>
      <c r="OTN1" s="80"/>
      <c r="OTO1" s="80"/>
      <c r="OTP1" s="80"/>
      <c r="OTQ1" s="80"/>
      <c r="OTR1" s="80"/>
      <c r="OTS1" s="80"/>
      <c r="OTT1" s="80"/>
      <c r="OTU1" s="80"/>
      <c r="OTV1" s="80"/>
      <c r="OTW1" s="80"/>
      <c r="OTX1" s="80"/>
      <c r="OTY1" s="80"/>
      <c r="OTZ1" s="80"/>
      <c r="OUA1" s="80"/>
      <c r="OUB1" s="80"/>
      <c r="OUC1" s="80"/>
      <c r="OUD1" s="80"/>
      <c r="OUE1" s="80"/>
      <c r="OUF1" s="80"/>
      <c r="OUG1" s="80"/>
      <c r="OUH1" s="80"/>
      <c r="OUI1" s="80"/>
      <c r="OUJ1" s="80"/>
      <c r="OUK1" s="80"/>
      <c r="OUL1" s="80"/>
      <c r="OUM1" s="80"/>
      <c r="OUN1" s="80"/>
      <c r="OUO1" s="80"/>
      <c r="OUP1" s="80"/>
      <c r="OUQ1" s="80"/>
      <c r="OUR1" s="80"/>
      <c r="OUS1" s="80"/>
      <c r="OUT1" s="80"/>
      <c r="OUU1" s="80"/>
      <c r="OUV1" s="80"/>
      <c r="OUW1" s="80"/>
      <c r="OUX1" s="80"/>
      <c r="OUY1" s="80"/>
      <c r="OUZ1" s="80"/>
      <c r="OVA1" s="80"/>
      <c r="OVB1" s="80"/>
      <c r="OVC1" s="80"/>
      <c r="OVD1" s="80"/>
      <c r="OVE1" s="80"/>
      <c r="OVF1" s="80"/>
      <c r="OVG1" s="80"/>
      <c r="OVH1" s="80"/>
      <c r="OVI1" s="80"/>
      <c r="OVJ1" s="80"/>
      <c r="OVK1" s="80"/>
      <c r="OVL1" s="80"/>
      <c r="OVM1" s="80"/>
      <c r="OVN1" s="80"/>
      <c r="OVO1" s="80"/>
      <c r="OVP1" s="80"/>
      <c r="OVQ1" s="80"/>
      <c r="OVR1" s="80"/>
      <c r="OVS1" s="80"/>
      <c r="OVT1" s="80"/>
      <c r="OVU1" s="80"/>
      <c r="OVV1" s="80"/>
      <c r="OVW1" s="80"/>
      <c r="OVX1" s="80"/>
      <c r="OVY1" s="80"/>
      <c r="OVZ1" s="80"/>
      <c r="OWA1" s="80"/>
      <c r="OWB1" s="80"/>
      <c r="OWC1" s="80"/>
      <c r="OWD1" s="80"/>
      <c r="OWE1" s="80"/>
      <c r="OWF1" s="80"/>
      <c r="OWG1" s="80"/>
      <c r="OWH1" s="80"/>
      <c r="OWI1" s="80"/>
      <c r="OWJ1" s="80"/>
      <c r="OWK1" s="80"/>
      <c r="OWL1" s="80"/>
      <c r="OWM1" s="80"/>
      <c r="OWN1" s="80"/>
      <c r="OWO1" s="80"/>
      <c r="OWP1" s="80"/>
      <c r="OWQ1" s="80"/>
      <c r="OWR1" s="80"/>
      <c r="OWS1" s="80"/>
      <c r="OWT1" s="80"/>
      <c r="OWU1" s="80"/>
      <c r="OWV1" s="80"/>
      <c r="OWW1" s="80"/>
      <c r="OWX1" s="80"/>
      <c r="OWY1" s="80"/>
      <c r="OWZ1" s="80"/>
      <c r="OXA1" s="80"/>
      <c r="OXB1" s="80"/>
      <c r="OXC1" s="80"/>
      <c r="OXD1" s="80"/>
      <c r="OXE1" s="80"/>
      <c r="OXF1" s="80"/>
      <c r="OXG1" s="80"/>
      <c r="OXH1" s="80"/>
      <c r="OXI1" s="80"/>
      <c r="OXJ1" s="80"/>
      <c r="OXK1" s="80"/>
      <c r="OXL1" s="80"/>
      <c r="OXM1" s="80"/>
      <c r="OXN1" s="80"/>
      <c r="OXO1" s="80"/>
      <c r="OXP1" s="80"/>
      <c r="OXQ1" s="80"/>
      <c r="OXR1" s="80"/>
      <c r="OXS1" s="80"/>
      <c r="OXT1" s="80"/>
      <c r="OXU1" s="80"/>
      <c r="OXV1" s="80"/>
      <c r="OXW1" s="80"/>
      <c r="OXX1" s="80"/>
      <c r="OXY1" s="80"/>
      <c r="OXZ1" s="80"/>
      <c r="OYA1" s="80"/>
      <c r="OYB1" s="80"/>
      <c r="OYC1" s="80"/>
      <c r="OYD1" s="80"/>
      <c r="OYE1" s="80"/>
      <c r="OYF1" s="80"/>
      <c r="OYG1" s="80"/>
      <c r="OYH1" s="80"/>
      <c r="OYI1" s="80"/>
      <c r="OYJ1" s="80"/>
      <c r="OYK1" s="80"/>
      <c r="OYL1" s="80"/>
      <c r="OYM1" s="80"/>
      <c r="OYN1" s="80"/>
      <c r="OYO1" s="80"/>
      <c r="OYP1" s="80"/>
      <c r="OYQ1" s="80"/>
      <c r="OYR1" s="80"/>
      <c r="OYS1" s="80"/>
      <c r="OYT1" s="80"/>
      <c r="OYU1" s="80"/>
      <c r="OYV1" s="80"/>
      <c r="OYW1" s="80"/>
      <c r="OYX1" s="80"/>
      <c r="OYY1" s="80"/>
      <c r="OYZ1" s="80"/>
      <c r="OZA1" s="80"/>
      <c r="OZB1" s="80"/>
      <c r="OZC1" s="80"/>
      <c r="OZD1" s="80"/>
      <c r="OZE1" s="80"/>
      <c r="OZF1" s="80"/>
      <c r="OZG1" s="80"/>
      <c r="OZH1" s="80"/>
      <c r="OZI1" s="80"/>
      <c r="OZJ1" s="80"/>
      <c r="OZK1" s="80"/>
      <c r="OZL1" s="80"/>
      <c r="OZM1" s="80"/>
      <c r="OZN1" s="80"/>
      <c r="OZO1" s="80"/>
      <c r="OZP1" s="80"/>
      <c r="OZQ1" s="80"/>
      <c r="OZR1" s="80"/>
      <c r="OZS1" s="80"/>
      <c r="OZT1" s="80"/>
      <c r="OZU1" s="80"/>
      <c r="OZV1" s="80"/>
      <c r="OZW1" s="80"/>
      <c r="OZX1" s="80"/>
      <c r="OZY1" s="80"/>
      <c r="OZZ1" s="80"/>
      <c r="PAA1" s="80"/>
      <c r="PAB1" s="80"/>
      <c r="PAC1" s="80"/>
      <c r="PAD1" s="80"/>
      <c r="PAE1" s="80"/>
      <c r="PAF1" s="80"/>
      <c r="PAG1" s="80"/>
      <c r="PAH1" s="80"/>
      <c r="PAI1" s="80"/>
      <c r="PAJ1" s="80"/>
      <c r="PAK1" s="80"/>
      <c r="PAL1" s="80"/>
      <c r="PAM1" s="80"/>
      <c r="PAN1" s="80"/>
      <c r="PAO1" s="80"/>
      <c r="PAP1" s="80"/>
      <c r="PAQ1" s="80"/>
      <c r="PAR1" s="80"/>
      <c r="PAS1" s="80"/>
      <c r="PAT1" s="80"/>
      <c r="PAU1" s="80"/>
      <c r="PAV1" s="80"/>
      <c r="PAW1" s="80"/>
      <c r="PAX1" s="80"/>
      <c r="PAY1" s="80"/>
      <c r="PAZ1" s="80"/>
      <c r="PBA1" s="80"/>
      <c r="PBB1" s="80"/>
      <c r="PBC1" s="80"/>
      <c r="PBD1" s="80"/>
      <c r="PBE1" s="80"/>
      <c r="PBF1" s="80"/>
      <c r="PBG1" s="80"/>
      <c r="PBH1" s="80"/>
      <c r="PBI1" s="80"/>
      <c r="PBJ1" s="80"/>
      <c r="PBK1" s="80"/>
      <c r="PBL1" s="80"/>
      <c r="PBM1" s="80"/>
      <c r="PBN1" s="80"/>
      <c r="PBO1" s="80"/>
      <c r="PBP1" s="80"/>
      <c r="PBQ1" s="80"/>
      <c r="PBR1" s="80"/>
      <c r="PBS1" s="80"/>
      <c r="PBT1" s="80"/>
      <c r="PBU1" s="80"/>
      <c r="PBV1" s="80"/>
      <c r="PBW1" s="80"/>
      <c r="PBX1" s="80"/>
      <c r="PBY1" s="80"/>
      <c r="PBZ1" s="80"/>
      <c r="PCA1" s="80"/>
      <c r="PCB1" s="80"/>
      <c r="PCC1" s="80"/>
      <c r="PCD1" s="80"/>
      <c r="PCE1" s="80"/>
      <c r="PCF1" s="80"/>
      <c r="PCG1" s="80"/>
      <c r="PCH1" s="80"/>
      <c r="PCI1" s="80"/>
      <c r="PCJ1" s="80"/>
      <c r="PCK1" s="80"/>
      <c r="PCL1" s="80"/>
      <c r="PCM1" s="80"/>
      <c r="PCN1" s="80"/>
      <c r="PCO1" s="80"/>
      <c r="PCP1" s="80"/>
      <c r="PCQ1" s="80"/>
      <c r="PCR1" s="80"/>
      <c r="PCS1" s="80"/>
      <c r="PCT1" s="80"/>
      <c r="PCU1" s="80"/>
      <c r="PCV1" s="80"/>
      <c r="PCW1" s="80"/>
      <c r="PCX1" s="80"/>
      <c r="PCY1" s="80"/>
      <c r="PCZ1" s="80"/>
      <c r="PDA1" s="80"/>
      <c r="PDB1" s="80"/>
      <c r="PDC1" s="80"/>
      <c r="PDD1" s="80"/>
      <c r="PDE1" s="80"/>
      <c r="PDF1" s="80"/>
      <c r="PDG1" s="80"/>
      <c r="PDH1" s="80"/>
      <c r="PDI1" s="80"/>
      <c r="PDJ1" s="80"/>
      <c r="PDK1" s="80"/>
      <c r="PDL1" s="80"/>
      <c r="PDM1" s="80"/>
      <c r="PDN1" s="80"/>
      <c r="PDO1" s="80"/>
      <c r="PDP1" s="80"/>
      <c r="PDQ1" s="80"/>
      <c r="PDR1" s="80"/>
      <c r="PDS1" s="80"/>
      <c r="PDT1" s="80"/>
      <c r="PDU1" s="80"/>
      <c r="PDV1" s="80"/>
      <c r="PDW1" s="80"/>
      <c r="PDX1" s="80"/>
      <c r="PDY1" s="80"/>
      <c r="PDZ1" s="80"/>
      <c r="PEA1" s="80"/>
      <c r="PEB1" s="80"/>
      <c r="PEC1" s="80"/>
      <c r="PED1" s="80"/>
      <c r="PEE1" s="80"/>
      <c r="PEF1" s="80"/>
      <c r="PEG1" s="80"/>
      <c r="PEH1" s="80"/>
      <c r="PEI1" s="80"/>
      <c r="PEJ1" s="80"/>
      <c r="PEK1" s="80"/>
      <c r="PEL1" s="80"/>
      <c r="PEM1" s="80"/>
      <c r="PEN1" s="80"/>
      <c r="PEO1" s="80"/>
      <c r="PEP1" s="80"/>
      <c r="PEQ1" s="80"/>
      <c r="PER1" s="80"/>
      <c r="PES1" s="80"/>
      <c r="PET1" s="80"/>
      <c r="PEU1" s="80"/>
      <c r="PEV1" s="80"/>
      <c r="PEW1" s="80"/>
      <c r="PEX1" s="80"/>
      <c r="PEY1" s="80"/>
      <c r="PEZ1" s="80"/>
      <c r="PFA1" s="80"/>
      <c r="PFB1" s="80"/>
      <c r="PFC1" s="80"/>
      <c r="PFD1" s="80"/>
      <c r="PFE1" s="80"/>
      <c r="PFF1" s="80"/>
      <c r="PFG1" s="80"/>
      <c r="PFH1" s="80"/>
      <c r="PFI1" s="80"/>
      <c r="PFJ1" s="80"/>
      <c r="PFK1" s="80"/>
      <c r="PFL1" s="80"/>
      <c r="PFM1" s="80"/>
      <c r="PFN1" s="80"/>
      <c r="PFO1" s="80"/>
      <c r="PFP1" s="80"/>
      <c r="PFQ1" s="80"/>
      <c r="PFR1" s="80"/>
      <c r="PFS1" s="80"/>
      <c r="PFT1" s="80"/>
      <c r="PFU1" s="80"/>
      <c r="PFV1" s="80"/>
      <c r="PFW1" s="80"/>
      <c r="PFX1" s="80"/>
      <c r="PFY1" s="80"/>
      <c r="PFZ1" s="80"/>
      <c r="PGA1" s="80"/>
      <c r="PGB1" s="80"/>
      <c r="PGC1" s="80"/>
      <c r="PGD1" s="80"/>
      <c r="PGE1" s="80"/>
      <c r="PGF1" s="80"/>
      <c r="PGG1" s="80"/>
      <c r="PGH1" s="80"/>
      <c r="PGI1" s="80"/>
      <c r="PGJ1" s="80"/>
      <c r="PGK1" s="80"/>
      <c r="PGL1" s="80"/>
      <c r="PGM1" s="80"/>
      <c r="PGN1" s="80"/>
      <c r="PGO1" s="80"/>
      <c r="PGP1" s="80"/>
      <c r="PGQ1" s="80"/>
      <c r="PGR1" s="80"/>
      <c r="PGS1" s="80"/>
      <c r="PGT1" s="80"/>
      <c r="PGU1" s="80"/>
      <c r="PGV1" s="80"/>
      <c r="PGW1" s="80"/>
      <c r="PGX1" s="80"/>
      <c r="PGY1" s="80"/>
      <c r="PGZ1" s="80"/>
      <c r="PHA1" s="80"/>
      <c r="PHB1" s="80"/>
      <c r="PHC1" s="80"/>
      <c r="PHD1" s="80"/>
      <c r="PHE1" s="80"/>
      <c r="PHF1" s="80"/>
      <c r="PHG1" s="80"/>
      <c r="PHH1" s="80"/>
      <c r="PHI1" s="80"/>
      <c r="PHJ1" s="80"/>
      <c r="PHK1" s="80"/>
      <c r="PHL1" s="80"/>
      <c r="PHM1" s="80"/>
      <c r="PHN1" s="80"/>
      <c r="PHO1" s="80"/>
      <c r="PHP1" s="80"/>
      <c r="PHQ1" s="80"/>
      <c r="PHR1" s="80"/>
      <c r="PHS1" s="80"/>
      <c r="PHT1" s="80"/>
      <c r="PHU1" s="80"/>
      <c r="PHV1" s="80"/>
      <c r="PHW1" s="80"/>
      <c r="PHX1" s="80"/>
      <c r="PHY1" s="80"/>
      <c r="PHZ1" s="80"/>
      <c r="PIA1" s="80"/>
      <c r="PIB1" s="80"/>
      <c r="PIC1" s="80"/>
      <c r="PID1" s="80"/>
      <c r="PIE1" s="80"/>
      <c r="PIF1" s="80"/>
      <c r="PIG1" s="80"/>
      <c r="PIH1" s="80"/>
      <c r="PII1" s="80"/>
      <c r="PIJ1" s="80"/>
      <c r="PIK1" s="80"/>
      <c r="PIL1" s="80"/>
      <c r="PIM1" s="80"/>
      <c r="PIN1" s="80"/>
      <c r="PIO1" s="80"/>
      <c r="PIP1" s="80"/>
      <c r="PIQ1" s="80"/>
      <c r="PIR1" s="80"/>
      <c r="PIS1" s="80"/>
      <c r="PIT1" s="80"/>
      <c r="PIU1" s="80"/>
      <c r="PIV1" s="80"/>
      <c r="PIW1" s="80"/>
      <c r="PIX1" s="80"/>
      <c r="PIY1" s="80"/>
      <c r="PIZ1" s="80"/>
      <c r="PJA1" s="80"/>
      <c r="PJB1" s="80"/>
      <c r="PJC1" s="80"/>
      <c r="PJD1" s="80"/>
      <c r="PJE1" s="80"/>
      <c r="PJF1" s="80"/>
      <c r="PJG1" s="80"/>
      <c r="PJH1" s="80"/>
      <c r="PJI1" s="80"/>
      <c r="PJJ1" s="80"/>
      <c r="PJK1" s="80"/>
      <c r="PJL1" s="80"/>
      <c r="PJM1" s="80"/>
      <c r="PJN1" s="80"/>
      <c r="PJO1" s="80"/>
      <c r="PJP1" s="80"/>
      <c r="PJQ1" s="80"/>
      <c r="PJR1" s="80"/>
      <c r="PJS1" s="80"/>
      <c r="PJT1" s="80"/>
      <c r="PJU1" s="80"/>
      <c r="PJV1" s="80"/>
      <c r="PJW1" s="80"/>
      <c r="PJX1" s="80"/>
      <c r="PJY1" s="80"/>
      <c r="PJZ1" s="80"/>
      <c r="PKA1" s="80"/>
      <c r="PKB1" s="80"/>
      <c r="PKC1" s="80"/>
      <c r="PKD1" s="80"/>
      <c r="PKE1" s="80"/>
      <c r="PKF1" s="80"/>
      <c r="PKG1" s="80"/>
      <c r="PKH1" s="80"/>
      <c r="PKI1" s="80"/>
      <c r="PKJ1" s="80"/>
      <c r="PKK1" s="80"/>
      <c r="PKL1" s="80"/>
      <c r="PKM1" s="80"/>
      <c r="PKN1" s="80"/>
      <c r="PKO1" s="80"/>
      <c r="PKP1" s="80"/>
      <c r="PKQ1" s="80"/>
      <c r="PKR1" s="80"/>
      <c r="PKS1" s="80"/>
      <c r="PKT1" s="80"/>
      <c r="PKU1" s="80"/>
      <c r="PKV1" s="80"/>
      <c r="PKW1" s="80"/>
      <c r="PKX1" s="80"/>
      <c r="PKY1" s="80"/>
      <c r="PKZ1" s="80"/>
      <c r="PLA1" s="80"/>
      <c r="PLB1" s="80"/>
      <c r="PLC1" s="80"/>
      <c r="PLD1" s="80"/>
      <c r="PLE1" s="80"/>
      <c r="PLF1" s="80"/>
      <c r="PLG1" s="80"/>
      <c r="PLH1" s="80"/>
      <c r="PLI1" s="80"/>
      <c r="PLJ1" s="80"/>
      <c r="PLK1" s="80"/>
      <c r="PLL1" s="80"/>
      <c r="PLM1" s="80"/>
      <c r="PLN1" s="80"/>
      <c r="PLO1" s="80"/>
      <c r="PLP1" s="80"/>
      <c r="PLQ1" s="80"/>
      <c r="PLR1" s="80"/>
      <c r="PLS1" s="80"/>
      <c r="PLT1" s="80"/>
      <c r="PLU1" s="80"/>
      <c r="PLV1" s="80"/>
      <c r="PLW1" s="80"/>
      <c r="PLX1" s="80"/>
      <c r="PLY1" s="80"/>
      <c r="PLZ1" s="80"/>
      <c r="PMA1" s="80"/>
      <c r="PMB1" s="80"/>
      <c r="PMC1" s="80"/>
      <c r="PMD1" s="80"/>
      <c r="PME1" s="80"/>
      <c r="PMF1" s="80"/>
      <c r="PMG1" s="80"/>
      <c r="PMH1" s="80"/>
      <c r="PMI1" s="80"/>
      <c r="PMJ1" s="80"/>
      <c r="PMK1" s="80"/>
      <c r="PML1" s="80"/>
      <c r="PMM1" s="80"/>
      <c r="PMN1" s="80"/>
      <c r="PMO1" s="80"/>
      <c r="PMP1" s="80"/>
      <c r="PMQ1" s="80"/>
      <c r="PMR1" s="80"/>
      <c r="PMS1" s="80"/>
      <c r="PMT1" s="80"/>
      <c r="PMU1" s="80"/>
      <c r="PMV1" s="80"/>
      <c r="PMW1" s="80"/>
      <c r="PMX1" s="80"/>
      <c r="PMY1" s="80"/>
      <c r="PMZ1" s="80"/>
      <c r="PNA1" s="80"/>
      <c r="PNB1" s="80"/>
      <c r="PNC1" s="80"/>
      <c r="PND1" s="80"/>
      <c r="PNE1" s="80"/>
      <c r="PNF1" s="80"/>
      <c r="PNG1" s="80"/>
      <c r="PNH1" s="80"/>
      <c r="PNI1" s="80"/>
      <c r="PNJ1" s="80"/>
      <c r="PNK1" s="80"/>
      <c r="PNL1" s="80"/>
      <c r="PNM1" s="80"/>
      <c r="PNN1" s="80"/>
      <c r="PNO1" s="80"/>
      <c r="PNP1" s="80"/>
      <c r="PNQ1" s="80"/>
      <c r="PNR1" s="80"/>
      <c r="PNS1" s="80"/>
      <c r="PNT1" s="80"/>
      <c r="PNU1" s="80"/>
      <c r="PNV1" s="80"/>
      <c r="PNW1" s="80"/>
      <c r="PNX1" s="80"/>
      <c r="PNY1" s="80"/>
      <c r="PNZ1" s="80"/>
      <c r="POA1" s="80"/>
      <c r="POB1" s="80"/>
      <c r="POC1" s="80"/>
      <c r="POD1" s="80"/>
      <c r="POE1" s="80"/>
      <c r="POF1" s="80"/>
      <c r="POG1" s="80"/>
      <c r="POH1" s="80"/>
      <c r="POI1" s="80"/>
      <c r="POJ1" s="80"/>
      <c r="POK1" s="80"/>
      <c r="POL1" s="80"/>
      <c r="POM1" s="80"/>
      <c r="PON1" s="80"/>
      <c r="POO1" s="80"/>
      <c r="POP1" s="80"/>
      <c r="POQ1" s="80"/>
      <c r="POR1" s="80"/>
      <c r="POS1" s="80"/>
      <c r="POT1" s="80"/>
      <c r="POU1" s="80"/>
      <c r="POV1" s="80"/>
      <c r="POW1" s="80"/>
      <c r="POX1" s="80"/>
      <c r="POY1" s="80"/>
      <c r="POZ1" s="80"/>
      <c r="PPA1" s="80"/>
      <c r="PPB1" s="80"/>
      <c r="PPC1" s="80"/>
      <c r="PPD1" s="80"/>
      <c r="PPE1" s="80"/>
      <c r="PPF1" s="80"/>
      <c r="PPG1" s="80"/>
      <c r="PPH1" s="80"/>
      <c r="PPI1" s="80"/>
      <c r="PPJ1" s="80"/>
      <c r="PPK1" s="80"/>
      <c r="PPL1" s="80"/>
      <c r="PPM1" s="80"/>
      <c r="PPN1" s="80"/>
      <c r="PPO1" s="80"/>
      <c r="PPP1" s="80"/>
      <c r="PPQ1" s="80"/>
      <c r="PPR1" s="80"/>
      <c r="PPS1" s="80"/>
      <c r="PPT1" s="80"/>
      <c r="PPU1" s="80"/>
      <c r="PPV1" s="80"/>
      <c r="PPW1" s="80"/>
      <c r="PPX1" s="80"/>
      <c r="PPY1" s="80"/>
      <c r="PPZ1" s="80"/>
      <c r="PQA1" s="80"/>
      <c r="PQB1" s="80"/>
      <c r="PQC1" s="80"/>
      <c r="PQD1" s="80"/>
      <c r="PQE1" s="80"/>
      <c r="PQF1" s="80"/>
      <c r="PQG1" s="80"/>
      <c r="PQH1" s="80"/>
      <c r="PQI1" s="80"/>
      <c r="PQJ1" s="80"/>
      <c r="PQK1" s="80"/>
      <c r="PQL1" s="80"/>
      <c r="PQM1" s="80"/>
      <c r="PQN1" s="80"/>
      <c r="PQO1" s="80"/>
      <c r="PQP1" s="80"/>
      <c r="PQQ1" s="80"/>
      <c r="PQR1" s="80"/>
      <c r="PQS1" s="80"/>
      <c r="PQT1" s="80"/>
      <c r="PQU1" s="80"/>
      <c r="PQV1" s="80"/>
      <c r="PQW1" s="80"/>
      <c r="PQX1" s="80"/>
      <c r="PQY1" s="80"/>
      <c r="PQZ1" s="80"/>
      <c r="PRA1" s="80"/>
      <c r="PRB1" s="80"/>
      <c r="PRC1" s="80"/>
      <c r="PRD1" s="80"/>
      <c r="PRE1" s="80"/>
      <c r="PRF1" s="80"/>
      <c r="PRG1" s="80"/>
      <c r="PRH1" s="80"/>
      <c r="PRI1" s="80"/>
      <c r="PRJ1" s="80"/>
      <c r="PRK1" s="80"/>
      <c r="PRL1" s="80"/>
      <c r="PRM1" s="80"/>
      <c r="PRN1" s="80"/>
      <c r="PRO1" s="80"/>
      <c r="PRP1" s="80"/>
      <c r="PRQ1" s="80"/>
      <c r="PRR1" s="80"/>
      <c r="PRS1" s="80"/>
      <c r="PRT1" s="80"/>
      <c r="PRU1" s="80"/>
      <c r="PRV1" s="80"/>
      <c r="PRW1" s="80"/>
      <c r="PRX1" s="80"/>
      <c r="PRY1" s="80"/>
      <c r="PRZ1" s="80"/>
      <c r="PSA1" s="80"/>
      <c r="PSB1" s="80"/>
      <c r="PSC1" s="80"/>
      <c r="PSD1" s="80"/>
      <c r="PSE1" s="80"/>
      <c r="PSF1" s="80"/>
      <c r="PSG1" s="80"/>
      <c r="PSH1" s="80"/>
      <c r="PSI1" s="80"/>
      <c r="PSJ1" s="80"/>
      <c r="PSK1" s="80"/>
      <c r="PSL1" s="80"/>
      <c r="PSM1" s="80"/>
      <c r="PSN1" s="80"/>
      <c r="PSO1" s="80"/>
      <c r="PSP1" s="80"/>
      <c r="PSQ1" s="80"/>
      <c r="PSR1" s="80"/>
      <c r="PSS1" s="80"/>
      <c r="PST1" s="80"/>
      <c r="PSU1" s="80"/>
      <c r="PSV1" s="80"/>
      <c r="PSW1" s="80"/>
      <c r="PSX1" s="80"/>
      <c r="PSY1" s="80"/>
      <c r="PSZ1" s="80"/>
      <c r="PTA1" s="80"/>
      <c r="PTB1" s="80"/>
      <c r="PTC1" s="80"/>
      <c r="PTD1" s="80"/>
      <c r="PTE1" s="80"/>
      <c r="PTF1" s="80"/>
      <c r="PTG1" s="80"/>
      <c r="PTH1" s="80"/>
      <c r="PTI1" s="80"/>
      <c r="PTJ1" s="80"/>
      <c r="PTK1" s="80"/>
      <c r="PTL1" s="80"/>
      <c r="PTM1" s="80"/>
      <c r="PTN1" s="80"/>
      <c r="PTO1" s="80"/>
      <c r="PTP1" s="80"/>
      <c r="PTQ1" s="80"/>
      <c r="PTR1" s="80"/>
      <c r="PTS1" s="80"/>
      <c r="PTT1" s="80"/>
      <c r="PTU1" s="80"/>
      <c r="PTV1" s="80"/>
      <c r="PTW1" s="80"/>
      <c r="PTX1" s="80"/>
      <c r="PTY1" s="80"/>
      <c r="PTZ1" s="80"/>
      <c r="PUA1" s="80"/>
      <c r="PUB1" s="80"/>
      <c r="PUC1" s="80"/>
      <c r="PUD1" s="80"/>
      <c r="PUE1" s="80"/>
      <c r="PUF1" s="80"/>
      <c r="PUG1" s="80"/>
      <c r="PUH1" s="80"/>
      <c r="PUI1" s="80"/>
      <c r="PUJ1" s="80"/>
      <c r="PUK1" s="80"/>
      <c r="PUL1" s="80"/>
      <c r="PUM1" s="80"/>
      <c r="PUN1" s="80"/>
      <c r="PUO1" s="80"/>
      <c r="PUP1" s="80"/>
      <c r="PUQ1" s="80"/>
      <c r="PUR1" s="80"/>
      <c r="PUS1" s="80"/>
      <c r="PUT1" s="80"/>
      <c r="PUU1" s="80"/>
      <c r="PUV1" s="80"/>
      <c r="PUW1" s="80"/>
      <c r="PUX1" s="80"/>
      <c r="PUY1" s="80"/>
      <c r="PUZ1" s="80"/>
      <c r="PVA1" s="80"/>
      <c r="PVB1" s="80"/>
      <c r="PVC1" s="80"/>
      <c r="PVD1" s="80"/>
      <c r="PVE1" s="80"/>
      <c r="PVF1" s="80"/>
      <c r="PVG1" s="80"/>
      <c r="PVH1" s="80"/>
      <c r="PVI1" s="80"/>
      <c r="PVJ1" s="80"/>
      <c r="PVK1" s="80"/>
      <c r="PVL1" s="80"/>
      <c r="PVM1" s="80"/>
      <c r="PVN1" s="80"/>
      <c r="PVO1" s="80"/>
      <c r="PVP1" s="80"/>
      <c r="PVQ1" s="80"/>
      <c r="PVR1" s="80"/>
      <c r="PVS1" s="80"/>
      <c r="PVT1" s="80"/>
      <c r="PVU1" s="80"/>
      <c r="PVV1" s="80"/>
      <c r="PVW1" s="80"/>
      <c r="PVX1" s="80"/>
      <c r="PVY1" s="80"/>
      <c r="PVZ1" s="80"/>
      <c r="PWA1" s="80"/>
      <c r="PWB1" s="80"/>
      <c r="PWC1" s="80"/>
      <c r="PWD1" s="80"/>
      <c r="PWE1" s="80"/>
      <c r="PWF1" s="80"/>
      <c r="PWG1" s="80"/>
      <c r="PWH1" s="80"/>
      <c r="PWI1" s="80"/>
      <c r="PWJ1" s="80"/>
      <c r="PWK1" s="80"/>
      <c r="PWL1" s="80"/>
      <c r="PWM1" s="80"/>
      <c r="PWN1" s="80"/>
      <c r="PWO1" s="80"/>
      <c r="PWP1" s="80"/>
      <c r="PWQ1" s="80"/>
      <c r="PWR1" s="80"/>
      <c r="PWS1" s="80"/>
      <c r="PWT1" s="80"/>
      <c r="PWU1" s="80"/>
      <c r="PWV1" s="80"/>
      <c r="PWW1" s="80"/>
      <c r="PWX1" s="80"/>
      <c r="PWY1" s="80"/>
      <c r="PWZ1" s="80"/>
      <c r="PXA1" s="80"/>
      <c r="PXB1" s="80"/>
      <c r="PXC1" s="80"/>
      <c r="PXD1" s="80"/>
      <c r="PXE1" s="80"/>
      <c r="PXF1" s="80"/>
      <c r="PXG1" s="80"/>
      <c r="PXH1" s="80"/>
      <c r="PXI1" s="80"/>
      <c r="PXJ1" s="80"/>
      <c r="PXK1" s="80"/>
      <c r="PXL1" s="80"/>
      <c r="PXM1" s="80"/>
      <c r="PXN1" s="80"/>
      <c r="PXO1" s="80"/>
      <c r="PXP1" s="80"/>
      <c r="PXQ1" s="80"/>
      <c r="PXR1" s="80"/>
      <c r="PXS1" s="80"/>
      <c r="PXT1" s="80"/>
      <c r="PXU1" s="80"/>
      <c r="PXV1" s="80"/>
      <c r="PXW1" s="80"/>
      <c r="PXX1" s="80"/>
      <c r="PXY1" s="80"/>
      <c r="PXZ1" s="80"/>
      <c r="PYA1" s="80"/>
      <c r="PYB1" s="80"/>
      <c r="PYC1" s="80"/>
      <c r="PYD1" s="80"/>
      <c r="PYE1" s="80"/>
      <c r="PYF1" s="80"/>
      <c r="PYG1" s="80"/>
      <c r="PYH1" s="80"/>
      <c r="PYI1" s="80"/>
      <c r="PYJ1" s="80"/>
      <c r="PYK1" s="80"/>
      <c r="PYL1" s="80"/>
      <c r="PYM1" s="80"/>
      <c r="PYN1" s="80"/>
      <c r="PYO1" s="80"/>
      <c r="PYP1" s="80"/>
      <c r="PYQ1" s="80"/>
      <c r="PYR1" s="80"/>
      <c r="PYS1" s="80"/>
      <c r="PYT1" s="80"/>
      <c r="PYU1" s="80"/>
      <c r="PYV1" s="80"/>
      <c r="PYW1" s="80"/>
      <c r="PYX1" s="80"/>
      <c r="PYY1" s="80"/>
      <c r="PYZ1" s="80"/>
      <c r="PZA1" s="80"/>
      <c r="PZB1" s="80"/>
      <c r="PZC1" s="80"/>
      <c r="PZD1" s="80"/>
      <c r="PZE1" s="80"/>
      <c r="PZF1" s="80"/>
      <c r="PZG1" s="80"/>
      <c r="PZH1" s="80"/>
      <c r="PZI1" s="80"/>
      <c r="PZJ1" s="80"/>
      <c r="PZK1" s="80"/>
      <c r="PZL1" s="80"/>
      <c r="PZM1" s="80"/>
      <c r="PZN1" s="80"/>
      <c r="PZO1" s="80"/>
      <c r="PZP1" s="80"/>
      <c r="PZQ1" s="80"/>
      <c r="PZR1" s="80"/>
      <c r="PZS1" s="80"/>
      <c r="PZT1" s="80"/>
      <c r="PZU1" s="80"/>
      <c r="PZV1" s="80"/>
      <c r="PZW1" s="80"/>
      <c r="PZX1" s="80"/>
      <c r="PZY1" s="80"/>
      <c r="PZZ1" s="80"/>
      <c r="QAA1" s="80"/>
      <c r="QAB1" s="80"/>
      <c r="QAC1" s="80"/>
      <c r="QAD1" s="80"/>
      <c r="QAE1" s="80"/>
      <c r="QAF1" s="80"/>
      <c r="QAG1" s="80"/>
      <c r="QAH1" s="80"/>
      <c r="QAI1" s="80"/>
      <c r="QAJ1" s="80"/>
      <c r="QAK1" s="80"/>
      <c r="QAL1" s="80"/>
      <c r="QAM1" s="80"/>
      <c r="QAN1" s="80"/>
      <c r="QAO1" s="80"/>
      <c r="QAP1" s="80"/>
      <c r="QAQ1" s="80"/>
      <c r="QAR1" s="80"/>
      <c r="QAS1" s="80"/>
      <c r="QAT1" s="80"/>
      <c r="QAU1" s="80"/>
      <c r="QAV1" s="80"/>
      <c r="QAW1" s="80"/>
      <c r="QAX1" s="80"/>
      <c r="QAY1" s="80"/>
      <c r="QAZ1" s="80"/>
      <c r="QBA1" s="80"/>
      <c r="QBB1" s="80"/>
      <c r="QBC1" s="80"/>
      <c r="QBD1" s="80"/>
      <c r="QBE1" s="80"/>
      <c r="QBF1" s="80"/>
      <c r="QBG1" s="80"/>
      <c r="QBH1" s="80"/>
      <c r="QBI1" s="80"/>
      <c r="QBJ1" s="80"/>
      <c r="QBK1" s="80"/>
      <c r="QBL1" s="80"/>
      <c r="QBM1" s="80"/>
      <c r="QBN1" s="80"/>
      <c r="QBO1" s="80"/>
      <c r="QBP1" s="80"/>
      <c r="QBQ1" s="80"/>
      <c r="QBR1" s="80"/>
      <c r="QBS1" s="80"/>
      <c r="QBT1" s="80"/>
      <c r="QBU1" s="80"/>
      <c r="QBV1" s="80"/>
      <c r="QBW1" s="80"/>
      <c r="QBX1" s="80"/>
      <c r="QBY1" s="80"/>
      <c r="QBZ1" s="80"/>
      <c r="QCA1" s="80"/>
      <c r="QCB1" s="80"/>
      <c r="QCC1" s="80"/>
      <c r="QCD1" s="80"/>
      <c r="QCE1" s="80"/>
      <c r="QCF1" s="80"/>
      <c r="QCG1" s="80"/>
      <c r="QCH1" s="80"/>
      <c r="QCI1" s="80"/>
      <c r="QCJ1" s="80"/>
      <c r="QCK1" s="80"/>
      <c r="QCL1" s="80"/>
      <c r="QCM1" s="80"/>
      <c r="QCN1" s="80"/>
      <c r="QCO1" s="80"/>
      <c r="QCP1" s="80"/>
      <c r="QCQ1" s="80"/>
      <c r="QCR1" s="80"/>
      <c r="QCS1" s="80"/>
      <c r="QCT1" s="80"/>
      <c r="QCU1" s="80"/>
      <c r="QCV1" s="80"/>
      <c r="QCW1" s="80"/>
      <c r="QCX1" s="80"/>
      <c r="QCY1" s="80"/>
      <c r="QCZ1" s="80"/>
      <c r="QDA1" s="80"/>
      <c r="QDB1" s="80"/>
      <c r="QDC1" s="80"/>
      <c r="QDD1" s="80"/>
      <c r="QDE1" s="80"/>
      <c r="QDF1" s="80"/>
      <c r="QDG1" s="80"/>
      <c r="QDH1" s="80"/>
      <c r="QDI1" s="80"/>
      <c r="QDJ1" s="80"/>
      <c r="QDK1" s="80"/>
      <c r="QDL1" s="80"/>
      <c r="QDM1" s="80"/>
      <c r="QDN1" s="80"/>
      <c r="QDO1" s="80"/>
      <c r="QDP1" s="80"/>
      <c r="QDQ1" s="80"/>
      <c r="QDR1" s="80"/>
      <c r="QDS1" s="80"/>
      <c r="QDT1" s="80"/>
      <c r="QDU1" s="80"/>
      <c r="QDV1" s="80"/>
      <c r="QDW1" s="80"/>
      <c r="QDX1" s="80"/>
      <c r="QDY1" s="80"/>
      <c r="QDZ1" s="80"/>
      <c r="QEA1" s="80"/>
      <c r="QEB1" s="80"/>
      <c r="QEC1" s="80"/>
      <c r="QED1" s="80"/>
      <c r="QEE1" s="80"/>
      <c r="QEF1" s="80"/>
      <c r="QEG1" s="80"/>
      <c r="QEH1" s="80"/>
      <c r="QEI1" s="80"/>
      <c r="QEJ1" s="80"/>
      <c r="QEK1" s="80"/>
      <c r="QEL1" s="80"/>
      <c r="QEM1" s="80"/>
      <c r="QEN1" s="80"/>
      <c r="QEO1" s="80"/>
      <c r="QEP1" s="80"/>
      <c r="QEQ1" s="80"/>
      <c r="QER1" s="80"/>
      <c r="QES1" s="80"/>
      <c r="QET1" s="80"/>
      <c r="QEU1" s="80"/>
      <c r="QEV1" s="80"/>
      <c r="QEW1" s="80"/>
      <c r="QEX1" s="80"/>
      <c r="QEY1" s="80"/>
      <c r="QEZ1" s="80"/>
      <c r="QFA1" s="80"/>
      <c r="QFB1" s="80"/>
      <c r="QFC1" s="80"/>
      <c r="QFD1" s="80"/>
      <c r="QFE1" s="80"/>
      <c r="QFF1" s="80"/>
      <c r="QFG1" s="80"/>
      <c r="QFH1" s="80"/>
      <c r="QFI1" s="80"/>
      <c r="QFJ1" s="80"/>
      <c r="QFK1" s="80"/>
      <c r="QFL1" s="80"/>
      <c r="QFM1" s="80"/>
      <c r="QFN1" s="80"/>
      <c r="QFO1" s="80"/>
      <c r="QFP1" s="80"/>
      <c r="QFQ1" s="80"/>
      <c r="QFR1" s="80"/>
      <c r="QFS1" s="80"/>
      <c r="QFT1" s="80"/>
      <c r="QFU1" s="80"/>
      <c r="QFV1" s="80"/>
      <c r="QFW1" s="80"/>
      <c r="QFX1" s="80"/>
      <c r="QFY1" s="80"/>
      <c r="QFZ1" s="80"/>
      <c r="QGA1" s="80"/>
      <c r="QGB1" s="80"/>
      <c r="QGC1" s="80"/>
      <c r="QGD1" s="80"/>
      <c r="QGE1" s="80"/>
      <c r="QGF1" s="80"/>
      <c r="QGG1" s="80"/>
      <c r="QGH1" s="80"/>
      <c r="QGI1" s="80"/>
      <c r="QGJ1" s="80"/>
      <c r="QGK1" s="80"/>
      <c r="QGL1" s="80"/>
      <c r="QGM1" s="80"/>
      <c r="QGN1" s="80"/>
      <c r="QGO1" s="80"/>
      <c r="QGP1" s="80"/>
      <c r="QGQ1" s="80"/>
      <c r="QGR1" s="80"/>
      <c r="QGS1" s="80"/>
      <c r="QGT1" s="80"/>
      <c r="QGU1" s="80"/>
      <c r="QGV1" s="80"/>
      <c r="QGW1" s="80"/>
      <c r="QGX1" s="80"/>
      <c r="QGY1" s="80"/>
      <c r="QGZ1" s="80"/>
      <c r="QHA1" s="80"/>
      <c r="QHB1" s="80"/>
      <c r="QHC1" s="80"/>
      <c r="QHD1" s="80"/>
      <c r="QHE1" s="80"/>
      <c r="QHF1" s="80"/>
      <c r="QHG1" s="80"/>
      <c r="QHH1" s="80"/>
      <c r="QHI1" s="80"/>
      <c r="QHJ1" s="80"/>
      <c r="QHK1" s="80"/>
      <c r="QHL1" s="80"/>
      <c r="QHM1" s="80"/>
      <c r="QHN1" s="80"/>
      <c r="QHO1" s="80"/>
      <c r="QHP1" s="80"/>
      <c r="QHQ1" s="80"/>
      <c r="QHR1" s="80"/>
      <c r="QHS1" s="80"/>
      <c r="QHT1" s="80"/>
      <c r="QHU1" s="80"/>
      <c r="QHV1" s="80"/>
      <c r="QHW1" s="80"/>
      <c r="QHX1" s="80"/>
      <c r="QHY1" s="80"/>
      <c r="QHZ1" s="80"/>
      <c r="QIA1" s="80"/>
      <c r="QIB1" s="80"/>
      <c r="QIC1" s="80"/>
      <c r="QID1" s="80"/>
      <c r="QIE1" s="80"/>
      <c r="QIF1" s="80"/>
      <c r="QIG1" s="80"/>
      <c r="QIH1" s="80"/>
      <c r="QII1" s="80"/>
      <c r="QIJ1" s="80"/>
      <c r="QIK1" s="80"/>
      <c r="QIL1" s="80"/>
      <c r="QIM1" s="80"/>
      <c r="QIN1" s="80"/>
      <c r="QIO1" s="80"/>
      <c r="QIP1" s="80"/>
      <c r="QIQ1" s="80"/>
      <c r="QIR1" s="80"/>
      <c r="QIS1" s="80"/>
      <c r="QIT1" s="80"/>
      <c r="QIU1" s="80"/>
      <c r="QIV1" s="80"/>
      <c r="QIW1" s="80"/>
      <c r="QIX1" s="80"/>
      <c r="QIY1" s="80"/>
      <c r="QIZ1" s="80"/>
      <c r="QJA1" s="80"/>
      <c r="QJB1" s="80"/>
      <c r="QJC1" s="80"/>
      <c r="QJD1" s="80"/>
      <c r="QJE1" s="80"/>
      <c r="QJF1" s="80"/>
      <c r="QJG1" s="80"/>
      <c r="QJH1" s="80"/>
      <c r="QJI1" s="80"/>
      <c r="QJJ1" s="80"/>
      <c r="QJK1" s="80"/>
      <c r="QJL1" s="80"/>
      <c r="QJM1" s="80"/>
      <c r="QJN1" s="80"/>
      <c r="QJO1" s="80"/>
      <c r="QJP1" s="80"/>
      <c r="QJQ1" s="80"/>
      <c r="QJR1" s="80"/>
      <c r="QJS1" s="80"/>
      <c r="QJT1" s="80"/>
      <c r="QJU1" s="80"/>
      <c r="QJV1" s="80"/>
      <c r="QJW1" s="80"/>
      <c r="QJX1" s="80"/>
      <c r="QJY1" s="80"/>
      <c r="QJZ1" s="80"/>
      <c r="QKA1" s="80"/>
      <c r="QKB1" s="80"/>
      <c r="QKC1" s="80"/>
      <c r="QKD1" s="80"/>
      <c r="QKE1" s="80"/>
      <c r="QKF1" s="80"/>
      <c r="QKG1" s="80"/>
      <c r="QKH1" s="80"/>
      <c r="QKI1" s="80"/>
      <c r="QKJ1" s="80"/>
      <c r="QKK1" s="80"/>
      <c r="QKL1" s="80"/>
      <c r="QKM1" s="80"/>
      <c r="QKN1" s="80"/>
      <c r="QKO1" s="80"/>
      <c r="QKP1" s="80"/>
      <c r="QKQ1" s="80"/>
      <c r="QKR1" s="80"/>
      <c r="QKS1" s="80"/>
      <c r="QKT1" s="80"/>
      <c r="QKU1" s="80"/>
      <c r="QKV1" s="80"/>
      <c r="QKW1" s="80"/>
      <c r="QKX1" s="80"/>
      <c r="QKY1" s="80"/>
      <c r="QKZ1" s="80"/>
      <c r="QLA1" s="80"/>
      <c r="QLB1" s="80"/>
      <c r="QLC1" s="80"/>
      <c r="QLD1" s="80"/>
      <c r="QLE1" s="80"/>
      <c r="QLF1" s="80"/>
      <c r="QLG1" s="80"/>
      <c r="QLH1" s="80"/>
      <c r="QLI1" s="80"/>
      <c r="QLJ1" s="80"/>
      <c r="QLK1" s="80"/>
      <c r="QLL1" s="80"/>
      <c r="QLM1" s="80"/>
      <c r="QLN1" s="80"/>
      <c r="QLO1" s="80"/>
      <c r="QLP1" s="80"/>
      <c r="QLQ1" s="80"/>
      <c r="QLR1" s="80"/>
      <c r="QLS1" s="80"/>
      <c r="QLT1" s="80"/>
      <c r="QLU1" s="80"/>
      <c r="QLV1" s="80"/>
      <c r="QLW1" s="80"/>
      <c r="QLX1" s="80"/>
      <c r="QLY1" s="80"/>
      <c r="QLZ1" s="80"/>
      <c r="QMA1" s="80"/>
      <c r="QMB1" s="80"/>
      <c r="QMC1" s="80"/>
      <c r="QMD1" s="80"/>
      <c r="QME1" s="80"/>
      <c r="QMF1" s="80"/>
      <c r="QMG1" s="80"/>
      <c r="QMH1" s="80"/>
      <c r="QMI1" s="80"/>
      <c r="QMJ1" s="80"/>
      <c r="QMK1" s="80"/>
      <c r="QML1" s="80"/>
      <c r="QMM1" s="80"/>
      <c r="QMN1" s="80"/>
      <c r="QMO1" s="80"/>
      <c r="QMP1" s="80"/>
      <c r="QMQ1" s="80"/>
      <c r="QMR1" s="80"/>
      <c r="QMS1" s="80"/>
      <c r="QMT1" s="80"/>
      <c r="QMU1" s="80"/>
      <c r="QMV1" s="80"/>
      <c r="QMW1" s="80"/>
      <c r="QMX1" s="80"/>
      <c r="QMY1" s="80"/>
      <c r="QMZ1" s="80"/>
      <c r="QNA1" s="80"/>
      <c r="QNB1" s="80"/>
      <c r="QNC1" s="80"/>
      <c r="QND1" s="80"/>
      <c r="QNE1" s="80"/>
      <c r="QNF1" s="80"/>
      <c r="QNG1" s="80"/>
      <c r="QNH1" s="80"/>
      <c r="QNI1" s="80"/>
      <c r="QNJ1" s="80"/>
      <c r="QNK1" s="80"/>
      <c r="QNL1" s="80"/>
      <c r="QNM1" s="80"/>
      <c r="QNN1" s="80"/>
      <c r="QNO1" s="80"/>
      <c r="QNP1" s="80"/>
      <c r="QNQ1" s="80"/>
      <c r="QNR1" s="80"/>
      <c r="QNS1" s="80"/>
      <c r="QNT1" s="80"/>
      <c r="QNU1" s="80"/>
      <c r="QNV1" s="80"/>
      <c r="QNW1" s="80"/>
      <c r="QNX1" s="80"/>
      <c r="QNY1" s="80"/>
      <c r="QNZ1" s="80"/>
      <c r="QOA1" s="80"/>
      <c r="QOB1" s="80"/>
      <c r="QOC1" s="80"/>
      <c r="QOD1" s="80"/>
      <c r="QOE1" s="80"/>
      <c r="QOF1" s="80"/>
      <c r="QOG1" s="80"/>
      <c r="QOH1" s="80"/>
      <c r="QOI1" s="80"/>
      <c r="QOJ1" s="80"/>
      <c r="QOK1" s="80"/>
      <c r="QOL1" s="80"/>
      <c r="QOM1" s="80"/>
      <c r="QON1" s="80"/>
      <c r="QOO1" s="80"/>
      <c r="QOP1" s="80"/>
      <c r="QOQ1" s="80"/>
      <c r="QOR1" s="80"/>
      <c r="QOS1" s="80"/>
      <c r="QOT1" s="80"/>
      <c r="QOU1" s="80"/>
      <c r="QOV1" s="80"/>
      <c r="QOW1" s="80"/>
      <c r="QOX1" s="80"/>
      <c r="QOY1" s="80"/>
      <c r="QOZ1" s="80"/>
      <c r="QPA1" s="80"/>
      <c r="QPB1" s="80"/>
      <c r="QPC1" s="80"/>
      <c r="QPD1" s="80"/>
      <c r="QPE1" s="80"/>
      <c r="QPF1" s="80"/>
      <c r="QPG1" s="80"/>
      <c r="QPH1" s="80"/>
      <c r="QPI1" s="80"/>
      <c r="QPJ1" s="80"/>
      <c r="QPK1" s="80"/>
      <c r="QPL1" s="80"/>
      <c r="QPM1" s="80"/>
      <c r="QPN1" s="80"/>
      <c r="QPO1" s="80"/>
      <c r="QPP1" s="80"/>
      <c r="QPQ1" s="80"/>
      <c r="QPR1" s="80"/>
      <c r="QPS1" s="80"/>
      <c r="QPT1" s="80"/>
      <c r="QPU1" s="80"/>
      <c r="QPV1" s="80"/>
      <c r="QPW1" s="80"/>
      <c r="QPX1" s="80"/>
      <c r="QPY1" s="80"/>
      <c r="QPZ1" s="80"/>
      <c r="QQA1" s="80"/>
      <c r="QQB1" s="80"/>
      <c r="QQC1" s="80"/>
      <c r="QQD1" s="80"/>
      <c r="QQE1" s="80"/>
      <c r="QQF1" s="80"/>
      <c r="QQG1" s="80"/>
      <c r="QQH1" s="80"/>
      <c r="QQI1" s="80"/>
      <c r="QQJ1" s="80"/>
      <c r="QQK1" s="80"/>
      <c r="QQL1" s="80"/>
      <c r="QQM1" s="80"/>
      <c r="QQN1" s="80"/>
      <c r="QQO1" s="80"/>
      <c r="QQP1" s="80"/>
      <c r="QQQ1" s="80"/>
      <c r="QQR1" s="80"/>
      <c r="QQS1" s="80"/>
      <c r="QQT1" s="80"/>
      <c r="QQU1" s="80"/>
      <c r="QQV1" s="80"/>
      <c r="QQW1" s="80"/>
      <c r="QQX1" s="80"/>
      <c r="QQY1" s="80"/>
      <c r="QQZ1" s="80"/>
      <c r="QRA1" s="80"/>
      <c r="QRB1" s="80"/>
      <c r="QRC1" s="80"/>
      <c r="QRD1" s="80"/>
      <c r="QRE1" s="80"/>
      <c r="QRF1" s="80"/>
      <c r="QRG1" s="80"/>
      <c r="QRH1" s="80"/>
      <c r="QRI1" s="80"/>
      <c r="QRJ1" s="80"/>
      <c r="QRK1" s="80"/>
      <c r="QRL1" s="80"/>
      <c r="QRM1" s="80"/>
      <c r="QRN1" s="80"/>
      <c r="QRO1" s="80"/>
      <c r="QRP1" s="80"/>
      <c r="QRQ1" s="80"/>
      <c r="QRR1" s="80"/>
      <c r="QRS1" s="80"/>
      <c r="QRT1" s="80"/>
      <c r="QRU1" s="80"/>
      <c r="QRV1" s="80"/>
      <c r="QRW1" s="80"/>
      <c r="QRX1" s="80"/>
      <c r="QRY1" s="80"/>
      <c r="QRZ1" s="80"/>
      <c r="QSA1" s="80"/>
      <c r="QSB1" s="80"/>
      <c r="QSC1" s="80"/>
      <c r="QSD1" s="80"/>
      <c r="QSE1" s="80"/>
      <c r="QSF1" s="80"/>
      <c r="QSG1" s="80"/>
      <c r="QSH1" s="80"/>
      <c r="QSI1" s="80"/>
      <c r="QSJ1" s="80"/>
      <c r="QSK1" s="80"/>
      <c r="QSL1" s="80"/>
      <c r="QSM1" s="80"/>
      <c r="QSN1" s="80"/>
      <c r="QSO1" s="80"/>
      <c r="QSP1" s="80"/>
      <c r="QSQ1" s="80"/>
      <c r="QSR1" s="80"/>
      <c r="QSS1" s="80"/>
      <c r="QST1" s="80"/>
      <c r="QSU1" s="80"/>
      <c r="QSV1" s="80"/>
      <c r="QSW1" s="80"/>
      <c r="QSX1" s="80"/>
      <c r="QSY1" s="80"/>
      <c r="QSZ1" s="80"/>
      <c r="QTA1" s="80"/>
      <c r="QTB1" s="80"/>
      <c r="QTC1" s="80"/>
      <c r="QTD1" s="80"/>
      <c r="QTE1" s="80"/>
      <c r="QTF1" s="80"/>
      <c r="QTG1" s="80"/>
      <c r="QTH1" s="80"/>
      <c r="QTI1" s="80"/>
      <c r="QTJ1" s="80"/>
      <c r="QTK1" s="80"/>
      <c r="QTL1" s="80"/>
      <c r="QTM1" s="80"/>
      <c r="QTN1" s="80"/>
      <c r="QTO1" s="80"/>
      <c r="QTP1" s="80"/>
      <c r="QTQ1" s="80"/>
      <c r="QTR1" s="80"/>
      <c r="QTS1" s="80"/>
      <c r="QTT1" s="80"/>
      <c r="QTU1" s="80"/>
      <c r="QTV1" s="80"/>
      <c r="QTW1" s="80"/>
      <c r="QTX1" s="80"/>
      <c r="QTY1" s="80"/>
      <c r="QTZ1" s="80"/>
      <c r="QUA1" s="80"/>
      <c r="QUB1" s="80"/>
      <c r="QUC1" s="80"/>
      <c r="QUD1" s="80"/>
      <c r="QUE1" s="80"/>
      <c r="QUF1" s="80"/>
      <c r="QUG1" s="80"/>
      <c r="QUH1" s="80"/>
      <c r="QUI1" s="80"/>
      <c r="QUJ1" s="80"/>
      <c r="QUK1" s="80"/>
      <c r="QUL1" s="80"/>
      <c r="QUM1" s="80"/>
      <c r="QUN1" s="80"/>
      <c r="QUO1" s="80"/>
      <c r="QUP1" s="80"/>
      <c r="QUQ1" s="80"/>
      <c r="QUR1" s="80"/>
      <c r="QUS1" s="80"/>
      <c r="QUT1" s="80"/>
      <c r="QUU1" s="80"/>
      <c r="QUV1" s="80"/>
      <c r="QUW1" s="80"/>
      <c r="QUX1" s="80"/>
      <c r="QUY1" s="80"/>
      <c r="QUZ1" s="80"/>
      <c r="QVA1" s="80"/>
      <c r="QVB1" s="80"/>
      <c r="QVC1" s="80"/>
      <c r="QVD1" s="80"/>
      <c r="QVE1" s="80"/>
      <c r="QVF1" s="80"/>
      <c r="QVG1" s="80"/>
      <c r="QVH1" s="80"/>
      <c r="QVI1" s="80"/>
      <c r="QVJ1" s="80"/>
      <c r="QVK1" s="80"/>
      <c r="QVL1" s="80"/>
      <c r="QVM1" s="80"/>
      <c r="QVN1" s="80"/>
      <c r="QVO1" s="80"/>
      <c r="QVP1" s="80"/>
      <c r="QVQ1" s="80"/>
      <c r="QVR1" s="80"/>
      <c r="QVS1" s="80"/>
      <c r="QVT1" s="80"/>
      <c r="QVU1" s="80"/>
      <c r="QVV1" s="80"/>
      <c r="QVW1" s="80"/>
      <c r="QVX1" s="80"/>
      <c r="QVY1" s="80"/>
      <c r="QVZ1" s="80"/>
      <c r="QWA1" s="80"/>
      <c r="QWB1" s="80"/>
      <c r="QWC1" s="80"/>
      <c r="QWD1" s="80"/>
      <c r="QWE1" s="80"/>
      <c r="QWF1" s="80"/>
      <c r="QWG1" s="80"/>
      <c r="QWH1" s="80"/>
      <c r="QWI1" s="80"/>
      <c r="QWJ1" s="80"/>
      <c r="QWK1" s="80"/>
      <c r="QWL1" s="80"/>
      <c r="QWM1" s="80"/>
      <c r="QWN1" s="80"/>
      <c r="QWO1" s="80"/>
      <c r="QWP1" s="80"/>
      <c r="QWQ1" s="80"/>
      <c r="QWR1" s="80"/>
      <c r="QWS1" s="80"/>
      <c r="QWT1" s="80"/>
      <c r="QWU1" s="80"/>
      <c r="QWV1" s="80"/>
      <c r="QWW1" s="80"/>
      <c r="QWX1" s="80"/>
      <c r="QWY1" s="80"/>
      <c r="QWZ1" s="80"/>
      <c r="QXA1" s="80"/>
      <c r="QXB1" s="80"/>
      <c r="QXC1" s="80"/>
      <c r="QXD1" s="80"/>
      <c r="QXE1" s="80"/>
      <c r="QXF1" s="80"/>
      <c r="QXG1" s="80"/>
      <c r="QXH1" s="80"/>
      <c r="QXI1" s="80"/>
      <c r="QXJ1" s="80"/>
      <c r="QXK1" s="80"/>
      <c r="QXL1" s="80"/>
      <c r="QXM1" s="80"/>
      <c r="QXN1" s="80"/>
      <c r="QXO1" s="80"/>
      <c r="QXP1" s="80"/>
      <c r="QXQ1" s="80"/>
      <c r="QXR1" s="80"/>
      <c r="QXS1" s="80"/>
      <c r="QXT1" s="80"/>
      <c r="QXU1" s="80"/>
      <c r="QXV1" s="80"/>
      <c r="QXW1" s="80"/>
      <c r="QXX1" s="80"/>
      <c r="QXY1" s="80"/>
      <c r="QXZ1" s="80"/>
      <c r="QYA1" s="80"/>
      <c r="QYB1" s="80"/>
      <c r="QYC1" s="80"/>
      <c r="QYD1" s="80"/>
      <c r="QYE1" s="80"/>
      <c r="QYF1" s="80"/>
      <c r="QYG1" s="80"/>
      <c r="QYH1" s="80"/>
      <c r="QYI1" s="80"/>
      <c r="QYJ1" s="80"/>
      <c r="QYK1" s="80"/>
      <c r="QYL1" s="80"/>
      <c r="QYM1" s="80"/>
      <c r="QYN1" s="80"/>
      <c r="QYO1" s="80"/>
      <c r="QYP1" s="80"/>
      <c r="QYQ1" s="80"/>
      <c r="QYR1" s="80"/>
      <c r="QYS1" s="80"/>
      <c r="QYT1" s="80"/>
      <c r="QYU1" s="80"/>
      <c r="QYV1" s="80"/>
      <c r="QYW1" s="80"/>
      <c r="QYX1" s="80"/>
      <c r="QYY1" s="80"/>
      <c r="QYZ1" s="80"/>
      <c r="QZA1" s="80"/>
      <c r="QZB1" s="80"/>
      <c r="QZC1" s="80"/>
      <c r="QZD1" s="80"/>
      <c r="QZE1" s="80"/>
      <c r="QZF1" s="80"/>
      <c r="QZG1" s="80"/>
      <c r="QZH1" s="80"/>
      <c r="QZI1" s="80"/>
      <c r="QZJ1" s="80"/>
      <c r="QZK1" s="80"/>
      <c r="QZL1" s="80"/>
      <c r="QZM1" s="80"/>
      <c r="QZN1" s="80"/>
      <c r="QZO1" s="80"/>
      <c r="QZP1" s="80"/>
      <c r="QZQ1" s="80"/>
      <c r="QZR1" s="80"/>
      <c r="QZS1" s="80"/>
      <c r="QZT1" s="80"/>
      <c r="QZU1" s="80"/>
      <c r="QZV1" s="80"/>
      <c r="QZW1" s="80"/>
      <c r="QZX1" s="80"/>
      <c r="QZY1" s="80"/>
      <c r="QZZ1" s="80"/>
      <c r="RAA1" s="80"/>
      <c r="RAB1" s="80"/>
      <c r="RAC1" s="80"/>
      <c r="RAD1" s="80"/>
      <c r="RAE1" s="80"/>
      <c r="RAF1" s="80"/>
      <c r="RAG1" s="80"/>
      <c r="RAH1" s="80"/>
      <c r="RAI1" s="80"/>
      <c r="RAJ1" s="80"/>
      <c r="RAK1" s="80"/>
      <c r="RAL1" s="80"/>
      <c r="RAM1" s="80"/>
      <c r="RAN1" s="80"/>
      <c r="RAO1" s="80"/>
      <c r="RAP1" s="80"/>
      <c r="RAQ1" s="80"/>
      <c r="RAR1" s="80"/>
      <c r="RAS1" s="80"/>
      <c r="RAT1" s="80"/>
      <c r="RAU1" s="80"/>
      <c r="RAV1" s="80"/>
      <c r="RAW1" s="80"/>
      <c r="RAX1" s="80"/>
      <c r="RAY1" s="80"/>
      <c r="RAZ1" s="80"/>
      <c r="RBA1" s="80"/>
      <c r="RBB1" s="80"/>
      <c r="RBC1" s="80"/>
      <c r="RBD1" s="80"/>
      <c r="RBE1" s="80"/>
      <c r="RBF1" s="80"/>
      <c r="RBG1" s="80"/>
      <c r="RBH1" s="80"/>
      <c r="RBI1" s="80"/>
      <c r="RBJ1" s="80"/>
      <c r="RBK1" s="80"/>
      <c r="RBL1" s="80"/>
      <c r="RBM1" s="80"/>
      <c r="RBN1" s="80"/>
      <c r="RBO1" s="80"/>
      <c r="RBP1" s="80"/>
      <c r="RBQ1" s="80"/>
      <c r="RBR1" s="80"/>
      <c r="RBS1" s="80"/>
      <c r="RBT1" s="80"/>
      <c r="RBU1" s="80"/>
      <c r="RBV1" s="80"/>
      <c r="RBW1" s="80"/>
      <c r="RBX1" s="80"/>
      <c r="RBY1" s="80"/>
      <c r="RBZ1" s="80"/>
      <c r="RCA1" s="80"/>
      <c r="RCB1" s="80"/>
      <c r="RCC1" s="80"/>
      <c r="RCD1" s="80"/>
      <c r="RCE1" s="80"/>
      <c r="RCF1" s="80"/>
      <c r="RCG1" s="80"/>
      <c r="RCH1" s="80"/>
      <c r="RCI1" s="80"/>
      <c r="RCJ1" s="80"/>
      <c r="RCK1" s="80"/>
      <c r="RCL1" s="80"/>
      <c r="RCM1" s="80"/>
      <c r="RCN1" s="80"/>
      <c r="RCO1" s="80"/>
      <c r="RCP1" s="80"/>
      <c r="RCQ1" s="80"/>
      <c r="RCR1" s="80"/>
      <c r="RCS1" s="80"/>
      <c r="RCT1" s="80"/>
      <c r="RCU1" s="80"/>
      <c r="RCV1" s="80"/>
      <c r="RCW1" s="80"/>
      <c r="RCX1" s="80"/>
      <c r="RCY1" s="80"/>
      <c r="RCZ1" s="80"/>
      <c r="RDA1" s="80"/>
      <c r="RDB1" s="80"/>
      <c r="RDC1" s="80"/>
      <c r="RDD1" s="80"/>
      <c r="RDE1" s="80"/>
      <c r="RDF1" s="80"/>
      <c r="RDG1" s="80"/>
      <c r="RDH1" s="80"/>
      <c r="RDI1" s="80"/>
      <c r="RDJ1" s="80"/>
      <c r="RDK1" s="80"/>
      <c r="RDL1" s="80"/>
      <c r="RDM1" s="80"/>
      <c r="RDN1" s="80"/>
      <c r="RDO1" s="80"/>
      <c r="RDP1" s="80"/>
      <c r="RDQ1" s="80"/>
      <c r="RDR1" s="80"/>
      <c r="RDS1" s="80"/>
      <c r="RDT1" s="80"/>
      <c r="RDU1" s="80"/>
      <c r="RDV1" s="80"/>
      <c r="RDW1" s="80"/>
      <c r="RDX1" s="80"/>
      <c r="RDY1" s="80"/>
      <c r="RDZ1" s="80"/>
      <c r="REA1" s="80"/>
      <c r="REB1" s="80"/>
      <c r="REC1" s="80"/>
      <c r="RED1" s="80"/>
      <c r="REE1" s="80"/>
      <c r="REF1" s="80"/>
      <c r="REG1" s="80"/>
      <c r="REH1" s="80"/>
      <c r="REI1" s="80"/>
      <c r="REJ1" s="80"/>
      <c r="REK1" s="80"/>
      <c r="REL1" s="80"/>
      <c r="REM1" s="80"/>
      <c r="REN1" s="80"/>
      <c r="REO1" s="80"/>
      <c r="REP1" s="80"/>
      <c r="REQ1" s="80"/>
      <c r="RER1" s="80"/>
      <c r="RES1" s="80"/>
      <c r="RET1" s="80"/>
      <c r="REU1" s="80"/>
      <c r="REV1" s="80"/>
      <c r="REW1" s="80"/>
      <c r="REX1" s="80"/>
      <c r="REY1" s="80"/>
      <c r="REZ1" s="80"/>
      <c r="RFA1" s="80"/>
      <c r="RFB1" s="80"/>
      <c r="RFC1" s="80"/>
      <c r="RFD1" s="80"/>
      <c r="RFE1" s="80"/>
      <c r="RFF1" s="80"/>
      <c r="RFG1" s="80"/>
      <c r="RFH1" s="80"/>
      <c r="RFI1" s="80"/>
      <c r="RFJ1" s="80"/>
      <c r="RFK1" s="80"/>
      <c r="RFL1" s="80"/>
      <c r="RFM1" s="80"/>
      <c r="RFN1" s="80"/>
      <c r="RFO1" s="80"/>
      <c r="RFP1" s="80"/>
      <c r="RFQ1" s="80"/>
      <c r="RFR1" s="80"/>
      <c r="RFS1" s="80"/>
      <c r="RFT1" s="80"/>
      <c r="RFU1" s="80"/>
      <c r="RFV1" s="80"/>
      <c r="RFW1" s="80"/>
      <c r="RFX1" s="80"/>
      <c r="RFY1" s="80"/>
      <c r="RFZ1" s="80"/>
      <c r="RGA1" s="80"/>
      <c r="RGB1" s="80"/>
      <c r="RGC1" s="80"/>
      <c r="RGD1" s="80"/>
      <c r="RGE1" s="80"/>
      <c r="RGF1" s="80"/>
      <c r="RGG1" s="80"/>
      <c r="RGH1" s="80"/>
      <c r="RGI1" s="80"/>
      <c r="RGJ1" s="80"/>
      <c r="RGK1" s="80"/>
      <c r="RGL1" s="80"/>
      <c r="RGM1" s="80"/>
      <c r="RGN1" s="80"/>
      <c r="RGO1" s="80"/>
      <c r="RGP1" s="80"/>
      <c r="RGQ1" s="80"/>
      <c r="RGR1" s="80"/>
      <c r="RGS1" s="80"/>
      <c r="RGT1" s="80"/>
      <c r="RGU1" s="80"/>
      <c r="RGV1" s="80"/>
      <c r="RGW1" s="80"/>
      <c r="RGX1" s="80"/>
      <c r="RGY1" s="80"/>
      <c r="RGZ1" s="80"/>
      <c r="RHA1" s="80"/>
      <c r="RHB1" s="80"/>
      <c r="RHC1" s="80"/>
      <c r="RHD1" s="80"/>
      <c r="RHE1" s="80"/>
      <c r="RHF1" s="80"/>
      <c r="RHG1" s="80"/>
      <c r="RHH1" s="80"/>
      <c r="RHI1" s="80"/>
      <c r="RHJ1" s="80"/>
      <c r="RHK1" s="80"/>
      <c r="RHL1" s="80"/>
      <c r="RHM1" s="80"/>
      <c r="RHN1" s="80"/>
      <c r="RHO1" s="80"/>
      <c r="RHP1" s="80"/>
      <c r="RHQ1" s="80"/>
      <c r="RHR1" s="80"/>
      <c r="RHS1" s="80"/>
      <c r="RHT1" s="80"/>
      <c r="RHU1" s="80"/>
      <c r="RHV1" s="80"/>
      <c r="RHW1" s="80"/>
      <c r="RHX1" s="80"/>
      <c r="RHY1" s="80"/>
      <c r="RHZ1" s="80"/>
      <c r="RIA1" s="80"/>
      <c r="RIB1" s="80"/>
      <c r="RIC1" s="80"/>
      <c r="RID1" s="80"/>
      <c r="RIE1" s="80"/>
      <c r="RIF1" s="80"/>
      <c r="RIG1" s="80"/>
      <c r="RIH1" s="80"/>
      <c r="RII1" s="80"/>
      <c r="RIJ1" s="80"/>
      <c r="RIK1" s="80"/>
      <c r="RIL1" s="80"/>
      <c r="RIM1" s="80"/>
      <c r="RIN1" s="80"/>
      <c r="RIO1" s="80"/>
      <c r="RIP1" s="80"/>
      <c r="RIQ1" s="80"/>
      <c r="RIR1" s="80"/>
      <c r="RIS1" s="80"/>
      <c r="RIT1" s="80"/>
      <c r="RIU1" s="80"/>
      <c r="RIV1" s="80"/>
      <c r="RIW1" s="80"/>
      <c r="RIX1" s="80"/>
      <c r="RIY1" s="80"/>
      <c r="RIZ1" s="80"/>
      <c r="RJA1" s="80"/>
      <c r="RJB1" s="80"/>
      <c r="RJC1" s="80"/>
      <c r="RJD1" s="80"/>
      <c r="RJE1" s="80"/>
      <c r="RJF1" s="80"/>
      <c r="RJG1" s="80"/>
      <c r="RJH1" s="80"/>
      <c r="RJI1" s="80"/>
      <c r="RJJ1" s="80"/>
      <c r="RJK1" s="80"/>
      <c r="RJL1" s="80"/>
      <c r="RJM1" s="80"/>
      <c r="RJN1" s="80"/>
      <c r="RJO1" s="80"/>
      <c r="RJP1" s="80"/>
      <c r="RJQ1" s="80"/>
      <c r="RJR1" s="80"/>
      <c r="RJS1" s="80"/>
      <c r="RJT1" s="80"/>
      <c r="RJU1" s="80"/>
      <c r="RJV1" s="80"/>
      <c r="RJW1" s="80"/>
      <c r="RJX1" s="80"/>
      <c r="RJY1" s="80"/>
      <c r="RJZ1" s="80"/>
      <c r="RKA1" s="80"/>
      <c r="RKB1" s="80"/>
      <c r="RKC1" s="80"/>
      <c r="RKD1" s="80"/>
      <c r="RKE1" s="80"/>
      <c r="RKF1" s="80"/>
      <c r="RKG1" s="80"/>
      <c r="RKH1" s="80"/>
      <c r="RKI1" s="80"/>
      <c r="RKJ1" s="80"/>
      <c r="RKK1" s="80"/>
      <c r="RKL1" s="80"/>
      <c r="RKM1" s="80"/>
      <c r="RKN1" s="80"/>
      <c r="RKO1" s="80"/>
      <c r="RKP1" s="80"/>
      <c r="RKQ1" s="80"/>
      <c r="RKR1" s="80"/>
      <c r="RKS1" s="80"/>
      <c r="RKT1" s="80"/>
      <c r="RKU1" s="80"/>
      <c r="RKV1" s="80"/>
      <c r="RKW1" s="80"/>
      <c r="RKX1" s="80"/>
      <c r="RKY1" s="80"/>
      <c r="RKZ1" s="80"/>
      <c r="RLA1" s="80"/>
      <c r="RLB1" s="80"/>
      <c r="RLC1" s="80"/>
      <c r="RLD1" s="80"/>
      <c r="RLE1" s="80"/>
      <c r="RLF1" s="80"/>
      <c r="RLG1" s="80"/>
      <c r="RLH1" s="80"/>
      <c r="RLI1" s="80"/>
      <c r="RLJ1" s="80"/>
      <c r="RLK1" s="80"/>
      <c r="RLL1" s="80"/>
      <c r="RLM1" s="80"/>
      <c r="RLN1" s="80"/>
      <c r="RLO1" s="80"/>
      <c r="RLP1" s="80"/>
      <c r="RLQ1" s="80"/>
      <c r="RLR1" s="80"/>
      <c r="RLS1" s="80"/>
      <c r="RLT1" s="80"/>
      <c r="RLU1" s="80"/>
      <c r="RLV1" s="80"/>
      <c r="RLW1" s="80"/>
      <c r="RLX1" s="80"/>
      <c r="RLY1" s="80"/>
      <c r="RLZ1" s="80"/>
      <c r="RMA1" s="80"/>
      <c r="RMB1" s="80"/>
      <c r="RMC1" s="80"/>
      <c r="RMD1" s="80"/>
      <c r="RME1" s="80"/>
      <c r="RMF1" s="80"/>
      <c r="RMG1" s="80"/>
      <c r="RMH1" s="80"/>
      <c r="RMI1" s="80"/>
      <c r="RMJ1" s="80"/>
      <c r="RMK1" s="80"/>
      <c r="RML1" s="80"/>
      <c r="RMM1" s="80"/>
      <c r="RMN1" s="80"/>
      <c r="RMO1" s="80"/>
      <c r="RMP1" s="80"/>
      <c r="RMQ1" s="80"/>
      <c r="RMR1" s="80"/>
      <c r="RMS1" s="80"/>
      <c r="RMT1" s="80"/>
      <c r="RMU1" s="80"/>
      <c r="RMV1" s="80"/>
      <c r="RMW1" s="80"/>
      <c r="RMX1" s="80"/>
      <c r="RMY1" s="80"/>
      <c r="RMZ1" s="80"/>
      <c r="RNA1" s="80"/>
      <c r="RNB1" s="80"/>
      <c r="RNC1" s="80"/>
      <c r="RND1" s="80"/>
      <c r="RNE1" s="80"/>
      <c r="RNF1" s="80"/>
      <c r="RNG1" s="80"/>
      <c r="RNH1" s="80"/>
      <c r="RNI1" s="80"/>
      <c r="RNJ1" s="80"/>
      <c r="RNK1" s="80"/>
      <c r="RNL1" s="80"/>
      <c r="RNM1" s="80"/>
      <c r="RNN1" s="80"/>
      <c r="RNO1" s="80"/>
      <c r="RNP1" s="80"/>
      <c r="RNQ1" s="80"/>
      <c r="RNR1" s="80"/>
      <c r="RNS1" s="80"/>
      <c r="RNT1" s="80"/>
      <c r="RNU1" s="80"/>
      <c r="RNV1" s="80"/>
      <c r="RNW1" s="80"/>
      <c r="RNX1" s="80"/>
      <c r="RNY1" s="80"/>
      <c r="RNZ1" s="80"/>
      <c r="ROA1" s="80"/>
      <c r="ROB1" s="80"/>
      <c r="ROC1" s="80"/>
      <c r="ROD1" s="80"/>
      <c r="ROE1" s="80"/>
      <c r="ROF1" s="80"/>
      <c r="ROG1" s="80"/>
      <c r="ROH1" s="80"/>
      <c r="ROI1" s="80"/>
      <c r="ROJ1" s="80"/>
      <c r="ROK1" s="80"/>
      <c r="ROL1" s="80"/>
      <c r="ROM1" s="80"/>
      <c r="RON1" s="80"/>
      <c r="ROO1" s="80"/>
      <c r="ROP1" s="80"/>
      <c r="ROQ1" s="80"/>
      <c r="ROR1" s="80"/>
      <c r="ROS1" s="80"/>
      <c r="ROT1" s="80"/>
      <c r="ROU1" s="80"/>
      <c r="ROV1" s="80"/>
      <c r="ROW1" s="80"/>
      <c r="ROX1" s="80"/>
      <c r="ROY1" s="80"/>
      <c r="ROZ1" s="80"/>
      <c r="RPA1" s="80"/>
      <c r="RPB1" s="80"/>
      <c r="RPC1" s="80"/>
      <c r="RPD1" s="80"/>
      <c r="RPE1" s="80"/>
      <c r="RPF1" s="80"/>
      <c r="RPG1" s="80"/>
      <c r="RPH1" s="80"/>
      <c r="RPI1" s="80"/>
      <c r="RPJ1" s="80"/>
      <c r="RPK1" s="80"/>
      <c r="RPL1" s="80"/>
      <c r="RPM1" s="80"/>
      <c r="RPN1" s="80"/>
      <c r="RPO1" s="80"/>
      <c r="RPP1" s="80"/>
      <c r="RPQ1" s="80"/>
      <c r="RPR1" s="80"/>
      <c r="RPS1" s="80"/>
      <c r="RPT1" s="80"/>
      <c r="RPU1" s="80"/>
      <c r="RPV1" s="80"/>
      <c r="RPW1" s="80"/>
      <c r="RPX1" s="80"/>
      <c r="RPY1" s="80"/>
      <c r="RPZ1" s="80"/>
      <c r="RQA1" s="80"/>
      <c r="RQB1" s="80"/>
      <c r="RQC1" s="80"/>
      <c r="RQD1" s="80"/>
      <c r="RQE1" s="80"/>
      <c r="RQF1" s="80"/>
      <c r="RQG1" s="80"/>
      <c r="RQH1" s="80"/>
      <c r="RQI1" s="80"/>
      <c r="RQJ1" s="80"/>
      <c r="RQK1" s="80"/>
      <c r="RQL1" s="80"/>
      <c r="RQM1" s="80"/>
      <c r="RQN1" s="80"/>
      <c r="RQO1" s="80"/>
      <c r="RQP1" s="80"/>
      <c r="RQQ1" s="80"/>
      <c r="RQR1" s="80"/>
      <c r="RQS1" s="80"/>
      <c r="RQT1" s="80"/>
      <c r="RQU1" s="80"/>
      <c r="RQV1" s="80"/>
      <c r="RQW1" s="80"/>
      <c r="RQX1" s="80"/>
      <c r="RQY1" s="80"/>
      <c r="RQZ1" s="80"/>
      <c r="RRA1" s="80"/>
      <c r="RRB1" s="80"/>
      <c r="RRC1" s="80"/>
      <c r="RRD1" s="80"/>
      <c r="RRE1" s="80"/>
      <c r="RRF1" s="80"/>
      <c r="RRG1" s="80"/>
      <c r="RRH1" s="80"/>
      <c r="RRI1" s="80"/>
      <c r="RRJ1" s="80"/>
      <c r="RRK1" s="80"/>
      <c r="RRL1" s="80"/>
      <c r="RRM1" s="80"/>
      <c r="RRN1" s="80"/>
      <c r="RRO1" s="80"/>
      <c r="RRP1" s="80"/>
      <c r="RRQ1" s="80"/>
      <c r="RRR1" s="80"/>
      <c r="RRS1" s="80"/>
      <c r="RRT1" s="80"/>
      <c r="RRU1" s="80"/>
      <c r="RRV1" s="80"/>
      <c r="RRW1" s="80"/>
      <c r="RRX1" s="80"/>
      <c r="RRY1" s="80"/>
      <c r="RRZ1" s="80"/>
      <c r="RSA1" s="80"/>
      <c r="RSB1" s="80"/>
      <c r="RSC1" s="80"/>
      <c r="RSD1" s="80"/>
      <c r="RSE1" s="80"/>
      <c r="RSF1" s="80"/>
      <c r="RSG1" s="80"/>
      <c r="RSH1" s="80"/>
      <c r="RSI1" s="80"/>
      <c r="RSJ1" s="80"/>
      <c r="RSK1" s="80"/>
      <c r="RSL1" s="80"/>
      <c r="RSM1" s="80"/>
      <c r="RSN1" s="80"/>
      <c r="RSO1" s="80"/>
      <c r="RSP1" s="80"/>
      <c r="RSQ1" s="80"/>
      <c r="RSR1" s="80"/>
      <c r="RSS1" s="80"/>
      <c r="RST1" s="80"/>
      <c r="RSU1" s="80"/>
      <c r="RSV1" s="80"/>
      <c r="RSW1" s="80"/>
      <c r="RSX1" s="80"/>
      <c r="RSY1" s="80"/>
      <c r="RSZ1" s="80"/>
      <c r="RTA1" s="80"/>
      <c r="RTB1" s="80"/>
      <c r="RTC1" s="80"/>
      <c r="RTD1" s="80"/>
      <c r="RTE1" s="80"/>
      <c r="RTF1" s="80"/>
      <c r="RTG1" s="80"/>
      <c r="RTH1" s="80"/>
      <c r="RTI1" s="80"/>
      <c r="RTJ1" s="80"/>
      <c r="RTK1" s="80"/>
      <c r="RTL1" s="80"/>
      <c r="RTM1" s="80"/>
      <c r="RTN1" s="80"/>
      <c r="RTO1" s="80"/>
      <c r="RTP1" s="80"/>
      <c r="RTQ1" s="80"/>
      <c r="RTR1" s="80"/>
      <c r="RTS1" s="80"/>
      <c r="RTT1" s="80"/>
      <c r="RTU1" s="80"/>
      <c r="RTV1" s="80"/>
      <c r="RTW1" s="80"/>
      <c r="RTX1" s="80"/>
      <c r="RTY1" s="80"/>
      <c r="RTZ1" s="80"/>
      <c r="RUA1" s="80"/>
      <c r="RUB1" s="80"/>
      <c r="RUC1" s="80"/>
      <c r="RUD1" s="80"/>
      <c r="RUE1" s="80"/>
      <c r="RUF1" s="80"/>
      <c r="RUG1" s="80"/>
      <c r="RUH1" s="80"/>
      <c r="RUI1" s="80"/>
      <c r="RUJ1" s="80"/>
      <c r="RUK1" s="80"/>
      <c r="RUL1" s="80"/>
      <c r="RUM1" s="80"/>
      <c r="RUN1" s="80"/>
      <c r="RUO1" s="80"/>
      <c r="RUP1" s="80"/>
      <c r="RUQ1" s="80"/>
      <c r="RUR1" s="80"/>
      <c r="RUS1" s="80"/>
      <c r="RUT1" s="80"/>
      <c r="RUU1" s="80"/>
      <c r="RUV1" s="80"/>
      <c r="RUW1" s="80"/>
      <c r="RUX1" s="80"/>
      <c r="RUY1" s="80"/>
      <c r="RUZ1" s="80"/>
      <c r="RVA1" s="80"/>
      <c r="RVB1" s="80"/>
      <c r="RVC1" s="80"/>
      <c r="RVD1" s="80"/>
      <c r="RVE1" s="80"/>
      <c r="RVF1" s="80"/>
      <c r="RVG1" s="80"/>
      <c r="RVH1" s="80"/>
      <c r="RVI1" s="80"/>
      <c r="RVJ1" s="80"/>
      <c r="RVK1" s="80"/>
      <c r="RVL1" s="80"/>
      <c r="RVM1" s="80"/>
      <c r="RVN1" s="80"/>
      <c r="RVO1" s="80"/>
      <c r="RVP1" s="80"/>
      <c r="RVQ1" s="80"/>
      <c r="RVR1" s="80"/>
      <c r="RVS1" s="80"/>
      <c r="RVT1" s="80"/>
      <c r="RVU1" s="80"/>
      <c r="RVV1" s="80"/>
      <c r="RVW1" s="80"/>
      <c r="RVX1" s="80"/>
      <c r="RVY1" s="80"/>
      <c r="RVZ1" s="80"/>
      <c r="RWA1" s="80"/>
      <c r="RWB1" s="80"/>
      <c r="RWC1" s="80"/>
      <c r="RWD1" s="80"/>
      <c r="RWE1" s="80"/>
      <c r="RWF1" s="80"/>
      <c r="RWG1" s="80"/>
      <c r="RWH1" s="80"/>
      <c r="RWI1" s="80"/>
      <c r="RWJ1" s="80"/>
      <c r="RWK1" s="80"/>
      <c r="RWL1" s="80"/>
      <c r="RWM1" s="80"/>
      <c r="RWN1" s="80"/>
      <c r="RWO1" s="80"/>
      <c r="RWP1" s="80"/>
      <c r="RWQ1" s="80"/>
      <c r="RWR1" s="80"/>
      <c r="RWS1" s="80"/>
      <c r="RWT1" s="80"/>
      <c r="RWU1" s="80"/>
      <c r="RWV1" s="80"/>
      <c r="RWW1" s="80"/>
      <c r="RWX1" s="80"/>
      <c r="RWY1" s="80"/>
      <c r="RWZ1" s="80"/>
      <c r="RXA1" s="80"/>
      <c r="RXB1" s="80"/>
      <c r="RXC1" s="80"/>
      <c r="RXD1" s="80"/>
      <c r="RXE1" s="80"/>
      <c r="RXF1" s="80"/>
      <c r="RXG1" s="80"/>
      <c r="RXH1" s="80"/>
      <c r="RXI1" s="80"/>
      <c r="RXJ1" s="80"/>
      <c r="RXK1" s="80"/>
      <c r="RXL1" s="80"/>
      <c r="RXM1" s="80"/>
      <c r="RXN1" s="80"/>
      <c r="RXO1" s="80"/>
      <c r="RXP1" s="80"/>
      <c r="RXQ1" s="80"/>
      <c r="RXR1" s="80"/>
      <c r="RXS1" s="80"/>
      <c r="RXT1" s="80"/>
      <c r="RXU1" s="80"/>
      <c r="RXV1" s="80"/>
      <c r="RXW1" s="80"/>
      <c r="RXX1" s="80"/>
      <c r="RXY1" s="80"/>
      <c r="RXZ1" s="80"/>
      <c r="RYA1" s="80"/>
      <c r="RYB1" s="80"/>
      <c r="RYC1" s="80"/>
      <c r="RYD1" s="80"/>
      <c r="RYE1" s="80"/>
      <c r="RYF1" s="80"/>
      <c r="RYG1" s="80"/>
      <c r="RYH1" s="80"/>
      <c r="RYI1" s="80"/>
      <c r="RYJ1" s="80"/>
      <c r="RYK1" s="80"/>
      <c r="RYL1" s="80"/>
      <c r="RYM1" s="80"/>
      <c r="RYN1" s="80"/>
      <c r="RYO1" s="80"/>
      <c r="RYP1" s="80"/>
      <c r="RYQ1" s="80"/>
      <c r="RYR1" s="80"/>
      <c r="RYS1" s="80"/>
      <c r="RYT1" s="80"/>
      <c r="RYU1" s="80"/>
      <c r="RYV1" s="80"/>
      <c r="RYW1" s="80"/>
      <c r="RYX1" s="80"/>
      <c r="RYY1" s="80"/>
      <c r="RYZ1" s="80"/>
      <c r="RZA1" s="80"/>
      <c r="RZB1" s="80"/>
      <c r="RZC1" s="80"/>
      <c r="RZD1" s="80"/>
      <c r="RZE1" s="80"/>
      <c r="RZF1" s="80"/>
      <c r="RZG1" s="80"/>
      <c r="RZH1" s="80"/>
      <c r="RZI1" s="80"/>
      <c r="RZJ1" s="80"/>
      <c r="RZK1" s="80"/>
      <c r="RZL1" s="80"/>
      <c r="RZM1" s="80"/>
      <c r="RZN1" s="80"/>
      <c r="RZO1" s="80"/>
      <c r="RZP1" s="80"/>
      <c r="RZQ1" s="80"/>
      <c r="RZR1" s="80"/>
      <c r="RZS1" s="80"/>
      <c r="RZT1" s="80"/>
      <c r="RZU1" s="80"/>
      <c r="RZV1" s="80"/>
      <c r="RZW1" s="80"/>
      <c r="RZX1" s="80"/>
      <c r="RZY1" s="80"/>
      <c r="RZZ1" s="80"/>
      <c r="SAA1" s="80"/>
      <c r="SAB1" s="80"/>
      <c r="SAC1" s="80"/>
      <c r="SAD1" s="80"/>
      <c r="SAE1" s="80"/>
      <c r="SAF1" s="80"/>
      <c r="SAG1" s="80"/>
      <c r="SAH1" s="80"/>
      <c r="SAI1" s="80"/>
      <c r="SAJ1" s="80"/>
      <c r="SAK1" s="80"/>
      <c r="SAL1" s="80"/>
      <c r="SAM1" s="80"/>
      <c r="SAN1" s="80"/>
      <c r="SAO1" s="80"/>
      <c r="SAP1" s="80"/>
      <c r="SAQ1" s="80"/>
      <c r="SAR1" s="80"/>
      <c r="SAS1" s="80"/>
      <c r="SAT1" s="80"/>
      <c r="SAU1" s="80"/>
      <c r="SAV1" s="80"/>
      <c r="SAW1" s="80"/>
      <c r="SAX1" s="80"/>
      <c r="SAY1" s="80"/>
      <c r="SAZ1" s="80"/>
      <c r="SBA1" s="80"/>
      <c r="SBB1" s="80"/>
      <c r="SBC1" s="80"/>
      <c r="SBD1" s="80"/>
      <c r="SBE1" s="80"/>
      <c r="SBF1" s="80"/>
      <c r="SBG1" s="80"/>
      <c r="SBH1" s="80"/>
      <c r="SBI1" s="80"/>
      <c r="SBJ1" s="80"/>
      <c r="SBK1" s="80"/>
      <c r="SBL1" s="80"/>
      <c r="SBM1" s="80"/>
      <c r="SBN1" s="80"/>
      <c r="SBO1" s="80"/>
      <c r="SBP1" s="80"/>
      <c r="SBQ1" s="80"/>
      <c r="SBR1" s="80"/>
      <c r="SBS1" s="80"/>
      <c r="SBT1" s="80"/>
      <c r="SBU1" s="80"/>
      <c r="SBV1" s="80"/>
      <c r="SBW1" s="80"/>
      <c r="SBX1" s="80"/>
      <c r="SBY1" s="80"/>
      <c r="SBZ1" s="80"/>
      <c r="SCA1" s="80"/>
      <c r="SCB1" s="80"/>
      <c r="SCC1" s="80"/>
      <c r="SCD1" s="80"/>
      <c r="SCE1" s="80"/>
      <c r="SCF1" s="80"/>
      <c r="SCG1" s="80"/>
      <c r="SCH1" s="80"/>
      <c r="SCI1" s="80"/>
      <c r="SCJ1" s="80"/>
      <c r="SCK1" s="80"/>
      <c r="SCL1" s="80"/>
      <c r="SCM1" s="80"/>
      <c r="SCN1" s="80"/>
      <c r="SCO1" s="80"/>
      <c r="SCP1" s="80"/>
      <c r="SCQ1" s="80"/>
      <c r="SCR1" s="80"/>
      <c r="SCS1" s="80"/>
      <c r="SCT1" s="80"/>
      <c r="SCU1" s="80"/>
      <c r="SCV1" s="80"/>
      <c r="SCW1" s="80"/>
      <c r="SCX1" s="80"/>
      <c r="SCY1" s="80"/>
      <c r="SCZ1" s="80"/>
      <c r="SDA1" s="80"/>
      <c r="SDB1" s="80"/>
      <c r="SDC1" s="80"/>
      <c r="SDD1" s="80"/>
      <c r="SDE1" s="80"/>
      <c r="SDF1" s="80"/>
      <c r="SDG1" s="80"/>
      <c r="SDH1" s="80"/>
      <c r="SDI1" s="80"/>
      <c r="SDJ1" s="80"/>
      <c r="SDK1" s="80"/>
      <c r="SDL1" s="80"/>
      <c r="SDM1" s="80"/>
      <c r="SDN1" s="80"/>
      <c r="SDO1" s="80"/>
      <c r="SDP1" s="80"/>
      <c r="SDQ1" s="80"/>
      <c r="SDR1" s="80"/>
      <c r="SDS1" s="80"/>
      <c r="SDT1" s="80"/>
      <c r="SDU1" s="80"/>
      <c r="SDV1" s="80"/>
      <c r="SDW1" s="80"/>
      <c r="SDX1" s="80"/>
      <c r="SDY1" s="80"/>
      <c r="SDZ1" s="80"/>
      <c r="SEA1" s="80"/>
      <c r="SEB1" s="80"/>
      <c r="SEC1" s="80"/>
      <c r="SED1" s="80"/>
      <c r="SEE1" s="80"/>
      <c r="SEF1" s="80"/>
      <c r="SEG1" s="80"/>
      <c r="SEH1" s="80"/>
      <c r="SEI1" s="80"/>
      <c r="SEJ1" s="80"/>
      <c r="SEK1" s="80"/>
      <c r="SEL1" s="80"/>
      <c r="SEM1" s="80"/>
      <c r="SEN1" s="80"/>
      <c r="SEO1" s="80"/>
      <c r="SEP1" s="80"/>
      <c r="SEQ1" s="80"/>
      <c r="SER1" s="80"/>
      <c r="SES1" s="80"/>
      <c r="SET1" s="80"/>
      <c r="SEU1" s="80"/>
      <c r="SEV1" s="80"/>
      <c r="SEW1" s="80"/>
      <c r="SEX1" s="80"/>
      <c r="SEY1" s="80"/>
      <c r="SEZ1" s="80"/>
      <c r="SFA1" s="80"/>
      <c r="SFB1" s="80"/>
      <c r="SFC1" s="80"/>
      <c r="SFD1" s="80"/>
      <c r="SFE1" s="80"/>
      <c r="SFF1" s="80"/>
      <c r="SFG1" s="80"/>
      <c r="SFH1" s="80"/>
      <c r="SFI1" s="80"/>
      <c r="SFJ1" s="80"/>
      <c r="SFK1" s="80"/>
      <c r="SFL1" s="80"/>
      <c r="SFM1" s="80"/>
      <c r="SFN1" s="80"/>
      <c r="SFO1" s="80"/>
      <c r="SFP1" s="80"/>
      <c r="SFQ1" s="80"/>
      <c r="SFR1" s="80"/>
      <c r="SFS1" s="80"/>
      <c r="SFT1" s="80"/>
      <c r="SFU1" s="80"/>
      <c r="SFV1" s="80"/>
      <c r="SFW1" s="80"/>
      <c r="SFX1" s="80"/>
      <c r="SFY1" s="80"/>
      <c r="SFZ1" s="80"/>
      <c r="SGA1" s="80"/>
      <c r="SGB1" s="80"/>
      <c r="SGC1" s="80"/>
      <c r="SGD1" s="80"/>
      <c r="SGE1" s="80"/>
      <c r="SGF1" s="80"/>
      <c r="SGG1" s="80"/>
      <c r="SGH1" s="80"/>
      <c r="SGI1" s="80"/>
      <c r="SGJ1" s="80"/>
      <c r="SGK1" s="80"/>
      <c r="SGL1" s="80"/>
      <c r="SGM1" s="80"/>
      <c r="SGN1" s="80"/>
      <c r="SGO1" s="80"/>
      <c r="SGP1" s="80"/>
      <c r="SGQ1" s="80"/>
      <c r="SGR1" s="80"/>
      <c r="SGS1" s="80"/>
      <c r="SGT1" s="80"/>
      <c r="SGU1" s="80"/>
      <c r="SGV1" s="80"/>
      <c r="SGW1" s="80"/>
      <c r="SGX1" s="80"/>
      <c r="SGY1" s="80"/>
      <c r="SGZ1" s="80"/>
      <c r="SHA1" s="80"/>
      <c r="SHB1" s="80"/>
      <c r="SHC1" s="80"/>
      <c r="SHD1" s="80"/>
      <c r="SHE1" s="80"/>
      <c r="SHF1" s="80"/>
      <c r="SHG1" s="80"/>
      <c r="SHH1" s="80"/>
      <c r="SHI1" s="80"/>
      <c r="SHJ1" s="80"/>
      <c r="SHK1" s="80"/>
      <c r="SHL1" s="80"/>
      <c r="SHM1" s="80"/>
      <c r="SHN1" s="80"/>
      <c r="SHO1" s="80"/>
      <c r="SHP1" s="80"/>
      <c r="SHQ1" s="80"/>
      <c r="SHR1" s="80"/>
      <c r="SHS1" s="80"/>
      <c r="SHT1" s="80"/>
      <c r="SHU1" s="80"/>
      <c r="SHV1" s="80"/>
      <c r="SHW1" s="80"/>
      <c r="SHX1" s="80"/>
      <c r="SHY1" s="80"/>
      <c r="SHZ1" s="80"/>
      <c r="SIA1" s="80"/>
      <c r="SIB1" s="80"/>
      <c r="SIC1" s="80"/>
      <c r="SID1" s="80"/>
      <c r="SIE1" s="80"/>
      <c r="SIF1" s="80"/>
      <c r="SIG1" s="80"/>
      <c r="SIH1" s="80"/>
      <c r="SII1" s="80"/>
      <c r="SIJ1" s="80"/>
      <c r="SIK1" s="80"/>
      <c r="SIL1" s="80"/>
      <c r="SIM1" s="80"/>
      <c r="SIN1" s="80"/>
      <c r="SIO1" s="80"/>
      <c r="SIP1" s="80"/>
      <c r="SIQ1" s="80"/>
      <c r="SIR1" s="80"/>
      <c r="SIS1" s="80"/>
      <c r="SIT1" s="80"/>
      <c r="SIU1" s="80"/>
      <c r="SIV1" s="80"/>
      <c r="SIW1" s="80"/>
      <c r="SIX1" s="80"/>
      <c r="SIY1" s="80"/>
      <c r="SIZ1" s="80"/>
      <c r="SJA1" s="80"/>
      <c r="SJB1" s="80"/>
      <c r="SJC1" s="80"/>
      <c r="SJD1" s="80"/>
      <c r="SJE1" s="80"/>
      <c r="SJF1" s="80"/>
      <c r="SJG1" s="80"/>
      <c r="SJH1" s="80"/>
      <c r="SJI1" s="80"/>
      <c r="SJJ1" s="80"/>
      <c r="SJK1" s="80"/>
      <c r="SJL1" s="80"/>
      <c r="SJM1" s="80"/>
      <c r="SJN1" s="80"/>
      <c r="SJO1" s="80"/>
      <c r="SJP1" s="80"/>
      <c r="SJQ1" s="80"/>
      <c r="SJR1" s="80"/>
      <c r="SJS1" s="80"/>
      <c r="SJT1" s="80"/>
      <c r="SJU1" s="80"/>
      <c r="SJV1" s="80"/>
      <c r="SJW1" s="80"/>
      <c r="SJX1" s="80"/>
      <c r="SJY1" s="80"/>
      <c r="SJZ1" s="80"/>
      <c r="SKA1" s="80"/>
      <c r="SKB1" s="80"/>
      <c r="SKC1" s="80"/>
      <c r="SKD1" s="80"/>
      <c r="SKE1" s="80"/>
      <c r="SKF1" s="80"/>
      <c r="SKG1" s="80"/>
      <c r="SKH1" s="80"/>
      <c r="SKI1" s="80"/>
      <c r="SKJ1" s="80"/>
      <c r="SKK1" s="80"/>
      <c r="SKL1" s="80"/>
      <c r="SKM1" s="80"/>
      <c r="SKN1" s="80"/>
      <c r="SKO1" s="80"/>
      <c r="SKP1" s="80"/>
      <c r="SKQ1" s="80"/>
      <c r="SKR1" s="80"/>
      <c r="SKS1" s="80"/>
      <c r="SKT1" s="80"/>
      <c r="SKU1" s="80"/>
      <c r="SKV1" s="80"/>
      <c r="SKW1" s="80"/>
      <c r="SKX1" s="80"/>
      <c r="SKY1" s="80"/>
      <c r="SKZ1" s="80"/>
      <c r="SLA1" s="80"/>
      <c r="SLB1" s="80"/>
      <c r="SLC1" s="80"/>
      <c r="SLD1" s="80"/>
      <c r="SLE1" s="80"/>
      <c r="SLF1" s="80"/>
      <c r="SLG1" s="80"/>
      <c r="SLH1" s="80"/>
      <c r="SLI1" s="80"/>
      <c r="SLJ1" s="80"/>
      <c r="SLK1" s="80"/>
      <c r="SLL1" s="80"/>
      <c r="SLM1" s="80"/>
      <c r="SLN1" s="80"/>
      <c r="SLO1" s="80"/>
      <c r="SLP1" s="80"/>
      <c r="SLQ1" s="80"/>
      <c r="SLR1" s="80"/>
      <c r="SLS1" s="80"/>
      <c r="SLT1" s="80"/>
      <c r="SLU1" s="80"/>
      <c r="SLV1" s="80"/>
      <c r="SLW1" s="80"/>
      <c r="SLX1" s="80"/>
      <c r="SLY1" s="80"/>
      <c r="SLZ1" s="80"/>
      <c r="SMA1" s="80"/>
      <c r="SMB1" s="80"/>
      <c r="SMC1" s="80"/>
      <c r="SMD1" s="80"/>
      <c r="SME1" s="80"/>
      <c r="SMF1" s="80"/>
      <c r="SMG1" s="80"/>
      <c r="SMH1" s="80"/>
      <c r="SMI1" s="80"/>
      <c r="SMJ1" s="80"/>
      <c r="SMK1" s="80"/>
      <c r="SML1" s="80"/>
      <c r="SMM1" s="80"/>
      <c r="SMN1" s="80"/>
      <c r="SMO1" s="80"/>
      <c r="SMP1" s="80"/>
      <c r="SMQ1" s="80"/>
      <c r="SMR1" s="80"/>
      <c r="SMS1" s="80"/>
      <c r="SMT1" s="80"/>
      <c r="SMU1" s="80"/>
      <c r="SMV1" s="80"/>
      <c r="SMW1" s="80"/>
      <c r="SMX1" s="80"/>
      <c r="SMY1" s="80"/>
      <c r="SMZ1" s="80"/>
      <c r="SNA1" s="80"/>
      <c r="SNB1" s="80"/>
      <c r="SNC1" s="80"/>
      <c r="SND1" s="80"/>
      <c r="SNE1" s="80"/>
      <c r="SNF1" s="80"/>
      <c r="SNG1" s="80"/>
      <c r="SNH1" s="80"/>
      <c r="SNI1" s="80"/>
      <c r="SNJ1" s="80"/>
      <c r="SNK1" s="80"/>
      <c r="SNL1" s="80"/>
      <c r="SNM1" s="80"/>
      <c r="SNN1" s="80"/>
      <c r="SNO1" s="80"/>
      <c r="SNP1" s="80"/>
      <c r="SNQ1" s="80"/>
      <c r="SNR1" s="80"/>
      <c r="SNS1" s="80"/>
      <c r="SNT1" s="80"/>
      <c r="SNU1" s="80"/>
      <c r="SNV1" s="80"/>
      <c r="SNW1" s="80"/>
      <c r="SNX1" s="80"/>
      <c r="SNY1" s="80"/>
      <c r="SNZ1" s="80"/>
      <c r="SOA1" s="80"/>
      <c r="SOB1" s="80"/>
      <c r="SOC1" s="80"/>
      <c r="SOD1" s="80"/>
      <c r="SOE1" s="80"/>
      <c r="SOF1" s="80"/>
      <c r="SOG1" s="80"/>
      <c r="SOH1" s="80"/>
      <c r="SOI1" s="80"/>
      <c r="SOJ1" s="80"/>
      <c r="SOK1" s="80"/>
      <c r="SOL1" s="80"/>
      <c r="SOM1" s="80"/>
      <c r="SON1" s="80"/>
      <c r="SOO1" s="80"/>
      <c r="SOP1" s="80"/>
      <c r="SOQ1" s="80"/>
      <c r="SOR1" s="80"/>
      <c r="SOS1" s="80"/>
      <c r="SOT1" s="80"/>
      <c r="SOU1" s="80"/>
      <c r="SOV1" s="80"/>
      <c r="SOW1" s="80"/>
      <c r="SOX1" s="80"/>
      <c r="SOY1" s="80"/>
      <c r="SOZ1" s="80"/>
      <c r="SPA1" s="80"/>
      <c r="SPB1" s="80"/>
      <c r="SPC1" s="80"/>
      <c r="SPD1" s="80"/>
      <c r="SPE1" s="80"/>
      <c r="SPF1" s="80"/>
      <c r="SPG1" s="80"/>
      <c r="SPH1" s="80"/>
      <c r="SPI1" s="80"/>
      <c r="SPJ1" s="80"/>
      <c r="SPK1" s="80"/>
      <c r="SPL1" s="80"/>
      <c r="SPM1" s="80"/>
      <c r="SPN1" s="80"/>
      <c r="SPO1" s="80"/>
      <c r="SPP1" s="80"/>
      <c r="SPQ1" s="80"/>
      <c r="SPR1" s="80"/>
      <c r="SPS1" s="80"/>
      <c r="SPT1" s="80"/>
      <c r="SPU1" s="80"/>
      <c r="SPV1" s="80"/>
      <c r="SPW1" s="80"/>
      <c r="SPX1" s="80"/>
      <c r="SPY1" s="80"/>
      <c r="SPZ1" s="80"/>
      <c r="SQA1" s="80"/>
      <c r="SQB1" s="80"/>
      <c r="SQC1" s="80"/>
      <c r="SQD1" s="80"/>
      <c r="SQE1" s="80"/>
      <c r="SQF1" s="80"/>
      <c r="SQG1" s="80"/>
      <c r="SQH1" s="80"/>
      <c r="SQI1" s="80"/>
      <c r="SQJ1" s="80"/>
      <c r="SQK1" s="80"/>
      <c r="SQL1" s="80"/>
      <c r="SQM1" s="80"/>
      <c r="SQN1" s="80"/>
      <c r="SQO1" s="80"/>
      <c r="SQP1" s="80"/>
      <c r="SQQ1" s="80"/>
      <c r="SQR1" s="80"/>
      <c r="SQS1" s="80"/>
      <c r="SQT1" s="80"/>
      <c r="SQU1" s="80"/>
      <c r="SQV1" s="80"/>
      <c r="SQW1" s="80"/>
      <c r="SQX1" s="80"/>
      <c r="SQY1" s="80"/>
      <c r="SQZ1" s="80"/>
      <c r="SRA1" s="80"/>
      <c r="SRB1" s="80"/>
      <c r="SRC1" s="80"/>
      <c r="SRD1" s="80"/>
      <c r="SRE1" s="80"/>
      <c r="SRF1" s="80"/>
      <c r="SRG1" s="80"/>
      <c r="SRH1" s="80"/>
      <c r="SRI1" s="80"/>
      <c r="SRJ1" s="80"/>
      <c r="SRK1" s="80"/>
      <c r="SRL1" s="80"/>
      <c r="SRM1" s="80"/>
      <c r="SRN1" s="80"/>
      <c r="SRO1" s="80"/>
      <c r="SRP1" s="80"/>
      <c r="SRQ1" s="80"/>
      <c r="SRR1" s="80"/>
      <c r="SRS1" s="80"/>
      <c r="SRT1" s="80"/>
      <c r="SRU1" s="80"/>
      <c r="SRV1" s="80"/>
      <c r="SRW1" s="80"/>
      <c r="SRX1" s="80"/>
      <c r="SRY1" s="80"/>
      <c r="SRZ1" s="80"/>
      <c r="SSA1" s="80"/>
      <c r="SSB1" s="80"/>
      <c r="SSC1" s="80"/>
      <c r="SSD1" s="80"/>
      <c r="SSE1" s="80"/>
      <c r="SSF1" s="80"/>
      <c r="SSG1" s="80"/>
      <c r="SSH1" s="80"/>
      <c r="SSI1" s="80"/>
      <c r="SSJ1" s="80"/>
      <c r="SSK1" s="80"/>
      <c r="SSL1" s="80"/>
      <c r="SSM1" s="80"/>
      <c r="SSN1" s="80"/>
      <c r="SSO1" s="80"/>
      <c r="SSP1" s="80"/>
      <c r="SSQ1" s="80"/>
      <c r="SSR1" s="80"/>
      <c r="SSS1" s="80"/>
      <c r="SST1" s="80"/>
      <c r="SSU1" s="80"/>
      <c r="SSV1" s="80"/>
      <c r="SSW1" s="80"/>
      <c r="SSX1" s="80"/>
      <c r="SSY1" s="80"/>
      <c r="SSZ1" s="80"/>
      <c r="STA1" s="80"/>
      <c r="STB1" s="80"/>
      <c r="STC1" s="80"/>
      <c r="STD1" s="80"/>
      <c r="STE1" s="80"/>
      <c r="STF1" s="80"/>
      <c r="STG1" s="80"/>
      <c r="STH1" s="80"/>
      <c r="STI1" s="80"/>
      <c r="STJ1" s="80"/>
      <c r="STK1" s="80"/>
      <c r="STL1" s="80"/>
      <c r="STM1" s="80"/>
      <c r="STN1" s="80"/>
      <c r="STO1" s="80"/>
      <c r="STP1" s="80"/>
      <c r="STQ1" s="80"/>
      <c r="STR1" s="80"/>
      <c r="STS1" s="80"/>
      <c r="STT1" s="80"/>
      <c r="STU1" s="80"/>
      <c r="STV1" s="80"/>
      <c r="STW1" s="80"/>
      <c r="STX1" s="80"/>
      <c r="STY1" s="80"/>
      <c r="STZ1" s="80"/>
      <c r="SUA1" s="80"/>
      <c r="SUB1" s="80"/>
      <c r="SUC1" s="80"/>
      <c r="SUD1" s="80"/>
      <c r="SUE1" s="80"/>
      <c r="SUF1" s="80"/>
      <c r="SUG1" s="80"/>
      <c r="SUH1" s="80"/>
      <c r="SUI1" s="80"/>
      <c r="SUJ1" s="80"/>
      <c r="SUK1" s="80"/>
      <c r="SUL1" s="80"/>
      <c r="SUM1" s="80"/>
      <c r="SUN1" s="80"/>
      <c r="SUO1" s="80"/>
      <c r="SUP1" s="80"/>
      <c r="SUQ1" s="80"/>
      <c r="SUR1" s="80"/>
      <c r="SUS1" s="80"/>
      <c r="SUT1" s="80"/>
      <c r="SUU1" s="80"/>
      <c r="SUV1" s="80"/>
      <c r="SUW1" s="80"/>
      <c r="SUX1" s="80"/>
      <c r="SUY1" s="80"/>
      <c r="SUZ1" s="80"/>
      <c r="SVA1" s="80"/>
      <c r="SVB1" s="80"/>
      <c r="SVC1" s="80"/>
      <c r="SVD1" s="80"/>
      <c r="SVE1" s="80"/>
      <c r="SVF1" s="80"/>
      <c r="SVG1" s="80"/>
      <c r="SVH1" s="80"/>
      <c r="SVI1" s="80"/>
      <c r="SVJ1" s="80"/>
      <c r="SVK1" s="80"/>
      <c r="SVL1" s="80"/>
      <c r="SVM1" s="80"/>
      <c r="SVN1" s="80"/>
      <c r="SVO1" s="80"/>
      <c r="SVP1" s="80"/>
      <c r="SVQ1" s="80"/>
      <c r="SVR1" s="80"/>
      <c r="SVS1" s="80"/>
      <c r="SVT1" s="80"/>
      <c r="SVU1" s="80"/>
      <c r="SVV1" s="80"/>
      <c r="SVW1" s="80"/>
      <c r="SVX1" s="80"/>
      <c r="SVY1" s="80"/>
      <c r="SVZ1" s="80"/>
      <c r="SWA1" s="80"/>
      <c r="SWB1" s="80"/>
      <c r="SWC1" s="80"/>
      <c r="SWD1" s="80"/>
      <c r="SWE1" s="80"/>
      <c r="SWF1" s="80"/>
      <c r="SWG1" s="80"/>
      <c r="SWH1" s="80"/>
      <c r="SWI1" s="80"/>
      <c r="SWJ1" s="80"/>
      <c r="SWK1" s="80"/>
      <c r="SWL1" s="80"/>
      <c r="SWM1" s="80"/>
      <c r="SWN1" s="80"/>
      <c r="SWO1" s="80"/>
      <c r="SWP1" s="80"/>
      <c r="SWQ1" s="80"/>
      <c r="SWR1" s="80"/>
      <c r="SWS1" s="80"/>
      <c r="SWT1" s="80"/>
      <c r="SWU1" s="80"/>
      <c r="SWV1" s="80"/>
      <c r="SWW1" s="80"/>
      <c r="SWX1" s="80"/>
      <c r="SWY1" s="80"/>
      <c r="SWZ1" s="80"/>
      <c r="SXA1" s="80"/>
      <c r="SXB1" s="80"/>
      <c r="SXC1" s="80"/>
      <c r="SXD1" s="80"/>
      <c r="SXE1" s="80"/>
      <c r="SXF1" s="80"/>
      <c r="SXG1" s="80"/>
      <c r="SXH1" s="80"/>
      <c r="SXI1" s="80"/>
      <c r="SXJ1" s="80"/>
      <c r="SXK1" s="80"/>
      <c r="SXL1" s="80"/>
      <c r="SXM1" s="80"/>
      <c r="SXN1" s="80"/>
      <c r="SXO1" s="80"/>
      <c r="SXP1" s="80"/>
      <c r="SXQ1" s="80"/>
      <c r="SXR1" s="80"/>
      <c r="SXS1" s="80"/>
      <c r="SXT1" s="80"/>
      <c r="SXU1" s="80"/>
      <c r="SXV1" s="80"/>
      <c r="SXW1" s="80"/>
      <c r="SXX1" s="80"/>
      <c r="SXY1" s="80"/>
      <c r="SXZ1" s="80"/>
      <c r="SYA1" s="80"/>
      <c r="SYB1" s="80"/>
      <c r="SYC1" s="80"/>
      <c r="SYD1" s="80"/>
      <c r="SYE1" s="80"/>
      <c r="SYF1" s="80"/>
      <c r="SYG1" s="80"/>
      <c r="SYH1" s="80"/>
      <c r="SYI1" s="80"/>
      <c r="SYJ1" s="80"/>
      <c r="SYK1" s="80"/>
      <c r="SYL1" s="80"/>
      <c r="SYM1" s="80"/>
      <c r="SYN1" s="80"/>
      <c r="SYO1" s="80"/>
      <c r="SYP1" s="80"/>
      <c r="SYQ1" s="80"/>
      <c r="SYR1" s="80"/>
      <c r="SYS1" s="80"/>
      <c r="SYT1" s="80"/>
      <c r="SYU1" s="80"/>
      <c r="SYV1" s="80"/>
      <c r="SYW1" s="80"/>
      <c r="SYX1" s="80"/>
      <c r="SYY1" s="80"/>
      <c r="SYZ1" s="80"/>
      <c r="SZA1" s="80"/>
      <c r="SZB1" s="80"/>
      <c r="SZC1" s="80"/>
      <c r="SZD1" s="80"/>
      <c r="SZE1" s="80"/>
      <c r="SZF1" s="80"/>
      <c r="SZG1" s="80"/>
      <c r="SZH1" s="80"/>
      <c r="SZI1" s="80"/>
      <c r="SZJ1" s="80"/>
      <c r="SZK1" s="80"/>
      <c r="SZL1" s="80"/>
      <c r="SZM1" s="80"/>
      <c r="SZN1" s="80"/>
      <c r="SZO1" s="80"/>
      <c r="SZP1" s="80"/>
      <c r="SZQ1" s="80"/>
      <c r="SZR1" s="80"/>
      <c r="SZS1" s="80"/>
      <c r="SZT1" s="80"/>
      <c r="SZU1" s="80"/>
      <c r="SZV1" s="80"/>
      <c r="SZW1" s="80"/>
      <c r="SZX1" s="80"/>
      <c r="SZY1" s="80"/>
      <c r="SZZ1" s="80"/>
      <c r="TAA1" s="80"/>
      <c r="TAB1" s="80"/>
      <c r="TAC1" s="80"/>
      <c r="TAD1" s="80"/>
      <c r="TAE1" s="80"/>
      <c r="TAF1" s="80"/>
      <c r="TAG1" s="80"/>
      <c r="TAH1" s="80"/>
      <c r="TAI1" s="80"/>
      <c r="TAJ1" s="80"/>
      <c r="TAK1" s="80"/>
      <c r="TAL1" s="80"/>
      <c r="TAM1" s="80"/>
      <c r="TAN1" s="80"/>
      <c r="TAO1" s="80"/>
      <c r="TAP1" s="80"/>
      <c r="TAQ1" s="80"/>
      <c r="TAR1" s="80"/>
      <c r="TAS1" s="80"/>
      <c r="TAT1" s="80"/>
      <c r="TAU1" s="80"/>
      <c r="TAV1" s="80"/>
      <c r="TAW1" s="80"/>
      <c r="TAX1" s="80"/>
      <c r="TAY1" s="80"/>
      <c r="TAZ1" s="80"/>
      <c r="TBA1" s="80"/>
      <c r="TBB1" s="80"/>
      <c r="TBC1" s="80"/>
      <c r="TBD1" s="80"/>
      <c r="TBE1" s="80"/>
      <c r="TBF1" s="80"/>
      <c r="TBG1" s="80"/>
      <c r="TBH1" s="80"/>
      <c r="TBI1" s="80"/>
      <c r="TBJ1" s="80"/>
      <c r="TBK1" s="80"/>
      <c r="TBL1" s="80"/>
      <c r="TBM1" s="80"/>
      <c r="TBN1" s="80"/>
      <c r="TBO1" s="80"/>
      <c r="TBP1" s="80"/>
      <c r="TBQ1" s="80"/>
      <c r="TBR1" s="80"/>
      <c r="TBS1" s="80"/>
      <c r="TBT1" s="80"/>
      <c r="TBU1" s="80"/>
      <c r="TBV1" s="80"/>
      <c r="TBW1" s="80"/>
      <c r="TBX1" s="80"/>
      <c r="TBY1" s="80"/>
      <c r="TBZ1" s="80"/>
      <c r="TCA1" s="80"/>
      <c r="TCB1" s="80"/>
      <c r="TCC1" s="80"/>
      <c r="TCD1" s="80"/>
      <c r="TCE1" s="80"/>
      <c r="TCF1" s="80"/>
      <c r="TCG1" s="80"/>
      <c r="TCH1" s="80"/>
      <c r="TCI1" s="80"/>
      <c r="TCJ1" s="80"/>
      <c r="TCK1" s="80"/>
      <c r="TCL1" s="80"/>
      <c r="TCM1" s="80"/>
      <c r="TCN1" s="80"/>
      <c r="TCO1" s="80"/>
      <c r="TCP1" s="80"/>
      <c r="TCQ1" s="80"/>
      <c r="TCR1" s="80"/>
      <c r="TCS1" s="80"/>
      <c r="TCT1" s="80"/>
      <c r="TCU1" s="80"/>
      <c r="TCV1" s="80"/>
      <c r="TCW1" s="80"/>
      <c r="TCX1" s="80"/>
      <c r="TCY1" s="80"/>
      <c r="TCZ1" s="80"/>
      <c r="TDA1" s="80"/>
      <c r="TDB1" s="80"/>
      <c r="TDC1" s="80"/>
      <c r="TDD1" s="80"/>
      <c r="TDE1" s="80"/>
      <c r="TDF1" s="80"/>
      <c r="TDG1" s="80"/>
      <c r="TDH1" s="80"/>
      <c r="TDI1" s="80"/>
      <c r="TDJ1" s="80"/>
      <c r="TDK1" s="80"/>
      <c r="TDL1" s="80"/>
      <c r="TDM1" s="80"/>
      <c r="TDN1" s="80"/>
      <c r="TDO1" s="80"/>
      <c r="TDP1" s="80"/>
      <c r="TDQ1" s="80"/>
      <c r="TDR1" s="80"/>
      <c r="TDS1" s="80"/>
      <c r="TDT1" s="80"/>
      <c r="TDU1" s="80"/>
      <c r="TDV1" s="80"/>
      <c r="TDW1" s="80"/>
      <c r="TDX1" s="80"/>
      <c r="TDY1" s="80"/>
      <c r="TDZ1" s="80"/>
      <c r="TEA1" s="80"/>
      <c r="TEB1" s="80"/>
      <c r="TEC1" s="80"/>
      <c r="TED1" s="80"/>
      <c r="TEE1" s="80"/>
      <c r="TEF1" s="80"/>
      <c r="TEG1" s="80"/>
      <c r="TEH1" s="80"/>
      <c r="TEI1" s="80"/>
      <c r="TEJ1" s="80"/>
      <c r="TEK1" s="80"/>
      <c r="TEL1" s="80"/>
      <c r="TEM1" s="80"/>
      <c r="TEN1" s="80"/>
      <c r="TEO1" s="80"/>
      <c r="TEP1" s="80"/>
      <c r="TEQ1" s="80"/>
      <c r="TER1" s="80"/>
      <c r="TES1" s="80"/>
      <c r="TET1" s="80"/>
      <c r="TEU1" s="80"/>
      <c r="TEV1" s="80"/>
      <c r="TEW1" s="80"/>
      <c r="TEX1" s="80"/>
      <c r="TEY1" s="80"/>
      <c r="TEZ1" s="80"/>
      <c r="TFA1" s="80"/>
      <c r="TFB1" s="80"/>
      <c r="TFC1" s="80"/>
      <c r="TFD1" s="80"/>
      <c r="TFE1" s="80"/>
      <c r="TFF1" s="80"/>
      <c r="TFG1" s="80"/>
      <c r="TFH1" s="80"/>
      <c r="TFI1" s="80"/>
      <c r="TFJ1" s="80"/>
      <c r="TFK1" s="80"/>
      <c r="TFL1" s="80"/>
      <c r="TFM1" s="80"/>
      <c r="TFN1" s="80"/>
      <c r="TFO1" s="80"/>
      <c r="TFP1" s="80"/>
      <c r="TFQ1" s="80"/>
      <c r="TFR1" s="80"/>
      <c r="TFS1" s="80"/>
      <c r="TFT1" s="80"/>
      <c r="TFU1" s="80"/>
      <c r="TFV1" s="80"/>
      <c r="TFW1" s="80"/>
      <c r="TFX1" s="80"/>
      <c r="TFY1" s="80"/>
      <c r="TFZ1" s="80"/>
      <c r="TGA1" s="80"/>
      <c r="TGB1" s="80"/>
      <c r="TGC1" s="80"/>
      <c r="TGD1" s="80"/>
      <c r="TGE1" s="80"/>
      <c r="TGF1" s="80"/>
      <c r="TGG1" s="80"/>
      <c r="TGH1" s="80"/>
      <c r="TGI1" s="80"/>
      <c r="TGJ1" s="80"/>
      <c r="TGK1" s="80"/>
      <c r="TGL1" s="80"/>
      <c r="TGM1" s="80"/>
      <c r="TGN1" s="80"/>
      <c r="TGO1" s="80"/>
      <c r="TGP1" s="80"/>
      <c r="TGQ1" s="80"/>
      <c r="TGR1" s="80"/>
      <c r="TGS1" s="80"/>
      <c r="TGT1" s="80"/>
      <c r="TGU1" s="80"/>
      <c r="TGV1" s="80"/>
      <c r="TGW1" s="80"/>
      <c r="TGX1" s="80"/>
      <c r="TGY1" s="80"/>
      <c r="TGZ1" s="80"/>
      <c r="THA1" s="80"/>
      <c r="THB1" s="80"/>
      <c r="THC1" s="80"/>
      <c r="THD1" s="80"/>
      <c r="THE1" s="80"/>
      <c r="THF1" s="80"/>
      <c r="THG1" s="80"/>
      <c r="THH1" s="80"/>
      <c r="THI1" s="80"/>
      <c r="THJ1" s="80"/>
      <c r="THK1" s="80"/>
      <c r="THL1" s="80"/>
      <c r="THM1" s="80"/>
      <c r="THN1" s="80"/>
      <c r="THO1" s="80"/>
      <c r="THP1" s="80"/>
      <c r="THQ1" s="80"/>
      <c r="THR1" s="80"/>
      <c r="THS1" s="80"/>
      <c r="THT1" s="80"/>
      <c r="THU1" s="80"/>
      <c r="THV1" s="80"/>
      <c r="THW1" s="80"/>
      <c r="THX1" s="80"/>
      <c r="THY1" s="80"/>
      <c r="THZ1" s="80"/>
      <c r="TIA1" s="80"/>
      <c r="TIB1" s="80"/>
      <c r="TIC1" s="80"/>
      <c r="TID1" s="80"/>
      <c r="TIE1" s="80"/>
      <c r="TIF1" s="80"/>
      <c r="TIG1" s="80"/>
      <c r="TIH1" s="80"/>
      <c r="TII1" s="80"/>
      <c r="TIJ1" s="80"/>
      <c r="TIK1" s="80"/>
      <c r="TIL1" s="80"/>
      <c r="TIM1" s="80"/>
      <c r="TIN1" s="80"/>
      <c r="TIO1" s="80"/>
      <c r="TIP1" s="80"/>
      <c r="TIQ1" s="80"/>
      <c r="TIR1" s="80"/>
      <c r="TIS1" s="80"/>
      <c r="TIT1" s="80"/>
      <c r="TIU1" s="80"/>
      <c r="TIV1" s="80"/>
      <c r="TIW1" s="80"/>
      <c r="TIX1" s="80"/>
      <c r="TIY1" s="80"/>
      <c r="TIZ1" s="80"/>
      <c r="TJA1" s="80"/>
      <c r="TJB1" s="80"/>
      <c r="TJC1" s="80"/>
      <c r="TJD1" s="80"/>
      <c r="TJE1" s="80"/>
      <c r="TJF1" s="80"/>
      <c r="TJG1" s="80"/>
      <c r="TJH1" s="80"/>
      <c r="TJI1" s="80"/>
      <c r="TJJ1" s="80"/>
      <c r="TJK1" s="80"/>
      <c r="TJL1" s="80"/>
      <c r="TJM1" s="80"/>
      <c r="TJN1" s="80"/>
      <c r="TJO1" s="80"/>
      <c r="TJP1" s="80"/>
      <c r="TJQ1" s="80"/>
      <c r="TJR1" s="80"/>
      <c r="TJS1" s="80"/>
      <c r="TJT1" s="80"/>
      <c r="TJU1" s="80"/>
      <c r="TJV1" s="80"/>
      <c r="TJW1" s="80"/>
      <c r="TJX1" s="80"/>
      <c r="TJY1" s="80"/>
      <c r="TJZ1" s="80"/>
      <c r="TKA1" s="80"/>
      <c r="TKB1" s="80"/>
      <c r="TKC1" s="80"/>
      <c r="TKD1" s="80"/>
      <c r="TKE1" s="80"/>
      <c r="TKF1" s="80"/>
      <c r="TKG1" s="80"/>
      <c r="TKH1" s="80"/>
      <c r="TKI1" s="80"/>
      <c r="TKJ1" s="80"/>
      <c r="TKK1" s="80"/>
      <c r="TKL1" s="80"/>
      <c r="TKM1" s="80"/>
      <c r="TKN1" s="80"/>
      <c r="TKO1" s="80"/>
      <c r="TKP1" s="80"/>
      <c r="TKQ1" s="80"/>
      <c r="TKR1" s="80"/>
      <c r="TKS1" s="80"/>
      <c r="TKT1" s="80"/>
      <c r="TKU1" s="80"/>
      <c r="TKV1" s="80"/>
      <c r="TKW1" s="80"/>
      <c r="TKX1" s="80"/>
      <c r="TKY1" s="80"/>
      <c r="TKZ1" s="80"/>
      <c r="TLA1" s="80"/>
      <c r="TLB1" s="80"/>
      <c r="TLC1" s="80"/>
      <c r="TLD1" s="80"/>
      <c r="TLE1" s="80"/>
      <c r="TLF1" s="80"/>
      <c r="TLG1" s="80"/>
      <c r="TLH1" s="80"/>
      <c r="TLI1" s="80"/>
      <c r="TLJ1" s="80"/>
      <c r="TLK1" s="80"/>
      <c r="TLL1" s="80"/>
      <c r="TLM1" s="80"/>
      <c r="TLN1" s="80"/>
      <c r="TLO1" s="80"/>
      <c r="TLP1" s="80"/>
      <c r="TLQ1" s="80"/>
      <c r="TLR1" s="80"/>
      <c r="TLS1" s="80"/>
      <c r="TLT1" s="80"/>
      <c r="TLU1" s="80"/>
      <c r="TLV1" s="80"/>
      <c r="TLW1" s="80"/>
      <c r="TLX1" s="80"/>
      <c r="TLY1" s="80"/>
      <c r="TLZ1" s="80"/>
      <c r="TMA1" s="80"/>
      <c r="TMB1" s="80"/>
      <c r="TMC1" s="80"/>
      <c r="TMD1" s="80"/>
      <c r="TME1" s="80"/>
      <c r="TMF1" s="80"/>
      <c r="TMG1" s="80"/>
      <c r="TMH1" s="80"/>
      <c r="TMI1" s="80"/>
      <c r="TMJ1" s="80"/>
      <c r="TMK1" s="80"/>
      <c r="TML1" s="80"/>
      <c r="TMM1" s="80"/>
      <c r="TMN1" s="80"/>
      <c r="TMO1" s="80"/>
      <c r="TMP1" s="80"/>
      <c r="TMQ1" s="80"/>
      <c r="TMR1" s="80"/>
      <c r="TMS1" s="80"/>
      <c r="TMT1" s="80"/>
      <c r="TMU1" s="80"/>
      <c r="TMV1" s="80"/>
      <c r="TMW1" s="80"/>
      <c r="TMX1" s="80"/>
      <c r="TMY1" s="80"/>
      <c r="TMZ1" s="80"/>
      <c r="TNA1" s="80"/>
      <c r="TNB1" s="80"/>
      <c r="TNC1" s="80"/>
      <c r="TND1" s="80"/>
      <c r="TNE1" s="80"/>
      <c r="TNF1" s="80"/>
      <c r="TNG1" s="80"/>
      <c r="TNH1" s="80"/>
      <c r="TNI1" s="80"/>
      <c r="TNJ1" s="80"/>
      <c r="TNK1" s="80"/>
      <c r="TNL1" s="80"/>
      <c r="TNM1" s="80"/>
      <c r="TNN1" s="80"/>
      <c r="TNO1" s="80"/>
      <c r="TNP1" s="80"/>
      <c r="TNQ1" s="80"/>
      <c r="TNR1" s="80"/>
      <c r="TNS1" s="80"/>
      <c r="TNT1" s="80"/>
      <c r="TNU1" s="80"/>
      <c r="TNV1" s="80"/>
      <c r="TNW1" s="80"/>
      <c r="TNX1" s="80"/>
      <c r="TNY1" s="80"/>
      <c r="TNZ1" s="80"/>
      <c r="TOA1" s="80"/>
      <c r="TOB1" s="80"/>
      <c r="TOC1" s="80"/>
      <c r="TOD1" s="80"/>
      <c r="TOE1" s="80"/>
      <c r="TOF1" s="80"/>
      <c r="TOG1" s="80"/>
      <c r="TOH1" s="80"/>
      <c r="TOI1" s="80"/>
      <c r="TOJ1" s="80"/>
      <c r="TOK1" s="80"/>
      <c r="TOL1" s="80"/>
      <c r="TOM1" s="80"/>
      <c r="TON1" s="80"/>
      <c r="TOO1" s="80"/>
      <c r="TOP1" s="80"/>
      <c r="TOQ1" s="80"/>
      <c r="TOR1" s="80"/>
      <c r="TOS1" s="80"/>
      <c r="TOT1" s="80"/>
      <c r="TOU1" s="80"/>
      <c r="TOV1" s="80"/>
      <c r="TOW1" s="80"/>
      <c r="TOX1" s="80"/>
      <c r="TOY1" s="80"/>
      <c r="TOZ1" s="80"/>
      <c r="TPA1" s="80"/>
      <c r="TPB1" s="80"/>
      <c r="TPC1" s="80"/>
      <c r="TPD1" s="80"/>
      <c r="TPE1" s="80"/>
      <c r="TPF1" s="80"/>
      <c r="TPG1" s="80"/>
      <c r="TPH1" s="80"/>
      <c r="TPI1" s="80"/>
      <c r="TPJ1" s="80"/>
      <c r="TPK1" s="80"/>
      <c r="TPL1" s="80"/>
      <c r="TPM1" s="80"/>
      <c r="TPN1" s="80"/>
      <c r="TPO1" s="80"/>
      <c r="TPP1" s="80"/>
      <c r="TPQ1" s="80"/>
      <c r="TPR1" s="80"/>
      <c r="TPS1" s="80"/>
      <c r="TPT1" s="80"/>
      <c r="TPU1" s="80"/>
      <c r="TPV1" s="80"/>
      <c r="TPW1" s="80"/>
      <c r="TPX1" s="80"/>
      <c r="TPY1" s="80"/>
      <c r="TPZ1" s="80"/>
      <c r="TQA1" s="80"/>
      <c r="TQB1" s="80"/>
      <c r="TQC1" s="80"/>
      <c r="TQD1" s="80"/>
      <c r="TQE1" s="80"/>
      <c r="TQF1" s="80"/>
      <c r="TQG1" s="80"/>
      <c r="TQH1" s="80"/>
      <c r="TQI1" s="80"/>
      <c r="TQJ1" s="80"/>
      <c r="TQK1" s="80"/>
      <c r="TQL1" s="80"/>
      <c r="TQM1" s="80"/>
      <c r="TQN1" s="80"/>
      <c r="TQO1" s="80"/>
      <c r="TQP1" s="80"/>
      <c r="TQQ1" s="80"/>
      <c r="TQR1" s="80"/>
      <c r="TQS1" s="80"/>
      <c r="TQT1" s="80"/>
      <c r="TQU1" s="80"/>
      <c r="TQV1" s="80"/>
      <c r="TQW1" s="80"/>
      <c r="TQX1" s="80"/>
      <c r="TQY1" s="80"/>
      <c r="TQZ1" s="80"/>
      <c r="TRA1" s="80"/>
      <c r="TRB1" s="80"/>
      <c r="TRC1" s="80"/>
      <c r="TRD1" s="80"/>
      <c r="TRE1" s="80"/>
      <c r="TRF1" s="80"/>
      <c r="TRG1" s="80"/>
      <c r="TRH1" s="80"/>
      <c r="TRI1" s="80"/>
      <c r="TRJ1" s="80"/>
      <c r="TRK1" s="80"/>
      <c r="TRL1" s="80"/>
      <c r="TRM1" s="80"/>
      <c r="TRN1" s="80"/>
      <c r="TRO1" s="80"/>
      <c r="TRP1" s="80"/>
      <c r="TRQ1" s="80"/>
      <c r="TRR1" s="80"/>
      <c r="TRS1" s="80"/>
      <c r="TRT1" s="80"/>
      <c r="TRU1" s="80"/>
      <c r="TRV1" s="80"/>
      <c r="TRW1" s="80"/>
      <c r="TRX1" s="80"/>
      <c r="TRY1" s="80"/>
      <c r="TRZ1" s="80"/>
      <c r="TSA1" s="80"/>
      <c r="TSB1" s="80"/>
      <c r="TSC1" s="80"/>
      <c r="TSD1" s="80"/>
      <c r="TSE1" s="80"/>
      <c r="TSF1" s="80"/>
      <c r="TSG1" s="80"/>
      <c r="TSH1" s="80"/>
      <c r="TSI1" s="80"/>
      <c r="TSJ1" s="80"/>
      <c r="TSK1" s="80"/>
      <c r="TSL1" s="80"/>
      <c r="TSM1" s="80"/>
      <c r="TSN1" s="80"/>
      <c r="TSO1" s="80"/>
      <c r="TSP1" s="80"/>
      <c r="TSQ1" s="80"/>
      <c r="TSR1" s="80"/>
      <c r="TSS1" s="80"/>
      <c r="TST1" s="80"/>
      <c r="TSU1" s="80"/>
      <c r="TSV1" s="80"/>
      <c r="TSW1" s="80"/>
      <c r="TSX1" s="80"/>
      <c r="TSY1" s="80"/>
      <c r="TSZ1" s="80"/>
      <c r="TTA1" s="80"/>
      <c r="TTB1" s="80"/>
      <c r="TTC1" s="80"/>
      <c r="TTD1" s="80"/>
      <c r="TTE1" s="80"/>
      <c r="TTF1" s="80"/>
      <c r="TTG1" s="80"/>
      <c r="TTH1" s="80"/>
      <c r="TTI1" s="80"/>
      <c r="TTJ1" s="80"/>
      <c r="TTK1" s="80"/>
      <c r="TTL1" s="80"/>
      <c r="TTM1" s="80"/>
      <c r="TTN1" s="80"/>
      <c r="TTO1" s="80"/>
      <c r="TTP1" s="80"/>
      <c r="TTQ1" s="80"/>
      <c r="TTR1" s="80"/>
      <c r="TTS1" s="80"/>
      <c r="TTT1" s="80"/>
      <c r="TTU1" s="80"/>
      <c r="TTV1" s="80"/>
      <c r="TTW1" s="80"/>
      <c r="TTX1" s="80"/>
      <c r="TTY1" s="80"/>
      <c r="TTZ1" s="80"/>
      <c r="TUA1" s="80"/>
      <c r="TUB1" s="80"/>
      <c r="TUC1" s="80"/>
      <c r="TUD1" s="80"/>
      <c r="TUE1" s="80"/>
      <c r="TUF1" s="80"/>
      <c r="TUG1" s="80"/>
      <c r="TUH1" s="80"/>
      <c r="TUI1" s="80"/>
      <c r="TUJ1" s="80"/>
      <c r="TUK1" s="80"/>
      <c r="TUL1" s="80"/>
      <c r="TUM1" s="80"/>
      <c r="TUN1" s="80"/>
      <c r="TUO1" s="80"/>
      <c r="TUP1" s="80"/>
      <c r="TUQ1" s="80"/>
      <c r="TUR1" s="80"/>
      <c r="TUS1" s="80"/>
      <c r="TUT1" s="80"/>
      <c r="TUU1" s="80"/>
      <c r="TUV1" s="80"/>
      <c r="TUW1" s="80"/>
      <c r="TUX1" s="80"/>
      <c r="TUY1" s="80"/>
      <c r="TUZ1" s="80"/>
      <c r="TVA1" s="80"/>
      <c r="TVB1" s="80"/>
      <c r="TVC1" s="80"/>
      <c r="TVD1" s="80"/>
      <c r="TVE1" s="80"/>
      <c r="TVF1" s="80"/>
      <c r="TVG1" s="80"/>
      <c r="TVH1" s="80"/>
      <c r="TVI1" s="80"/>
      <c r="TVJ1" s="80"/>
      <c r="TVK1" s="80"/>
      <c r="TVL1" s="80"/>
      <c r="TVM1" s="80"/>
      <c r="TVN1" s="80"/>
      <c r="TVO1" s="80"/>
      <c r="TVP1" s="80"/>
      <c r="TVQ1" s="80"/>
      <c r="TVR1" s="80"/>
      <c r="TVS1" s="80"/>
      <c r="TVT1" s="80"/>
      <c r="TVU1" s="80"/>
      <c r="TVV1" s="80"/>
      <c r="TVW1" s="80"/>
      <c r="TVX1" s="80"/>
      <c r="TVY1" s="80"/>
      <c r="TVZ1" s="80"/>
      <c r="TWA1" s="80"/>
      <c r="TWB1" s="80"/>
      <c r="TWC1" s="80"/>
      <c r="TWD1" s="80"/>
      <c r="TWE1" s="80"/>
      <c r="TWF1" s="80"/>
      <c r="TWG1" s="80"/>
      <c r="TWH1" s="80"/>
      <c r="TWI1" s="80"/>
      <c r="TWJ1" s="80"/>
      <c r="TWK1" s="80"/>
      <c r="TWL1" s="80"/>
      <c r="TWM1" s="80"/>
      <c r="TWN1" s="80"/>
      <c r="TWO1" s="80"/>
      <c r="TWP1" s="80"/>
      <c r="TWQ1" s="80"/>
      <c r="TWR1" s="80"/>
      <c r="TWS1" s="80"/>
      <c r="TWT1" s="80"/>
      <c r="TWU1" s="80"/>
      <c r="TWV1" s="80"/>
      <c r="TWW1" s="80"/>
      <c r="TWX1" s="80"/>
      <c r="TWY1" s="80"/>
      <c r="TWZ1" s="80"/>
      <c r="TXA1" s="80"/>
      <c r="TXB1" s="80"/>
      <c r="TXC1" s="80"/>
      <c r="TXD1" s="80"/>
      <c r="TXE1" s="80"/>
      <c r="TXF1" s="80"/>
      <c r="TXG1" s="80"/>
      <c r="TXH1" s="80"/>
      <c r="TXI1" s="80"/>
      <c r="TXJ1" s="80"/>
      <c r="TXK1" s="80"/>
      <c r="TXL1" s="80"/>
      <c r="TXM1" s="80"/>
      <c r="TXN1" s="80"/>
      <c r="TXO1" s="80"/>
      <c r="TXP1" s="80"/>
      <c r="TXQ1" s="80"/>
      <c r="TXR1" s="80"/>
      <c r="TXS1" s="80"/>
      <c r="TXT1" s="80"/>
      <c r="TXU1" s="80"/>
      <c r="TXV1" s="80"/>
      <c r="TXW1" s="80"/>
      <c r="TXX1" s="80"/>
      <c r="TXY1" s="80"/>
      <c r="TXZ1" s="80"/>
      <c r="TYA1" s="80"/>
      <c r="TYB1" s="80"/>
      <c r="TYC1" s="80"/>
      <c r="TYD1" s="80"/>
      <c r="TYE1" s="80"/>
      <c r="TYF1" s="80"/>
      <c r="TYG1" s="80"/>
      <c r="TYH1" s="80"/>
      <c r="TYI1" s="80"/>
      <c r="TYJ1" s="80"/>
      <c r="TYK1" s="80"/>
      <c r="TYL1" s="80"/>
      <c r="TYM1" s="80"/>
      <c r="TYN1" s="80"/>
      <c r="TYO1" s="80"/>
      <c r="TYP1" s="80"/>
      <c r="TYQ1" s="80"/>
      <c r="TYR1" s="80"/>
      <c r="TYS1" s="80"/>
      <c r="TYT1" s="80"/>
      <c r="TYU1" s="80"/>
      <c r="TYV1" s="80"/>
      <c r="TYW1" s="80"/>
      <c r="TYX1" s="80"/>
      <c r="TYY1" s="80"/>
      <c r="TYZ1" s="80"/>
      <c r="TZA1" s="80"/>
      <c r="TZB1" s="80"/>
      <c r="TZC1" s="80"/>
      <c r="TZD1" s="80"/>
      <c r="TZE1" s="80"/>
      <c r="TZF1" s="80"/>
      <c r="TZG1" s="80"/>
      <c r="TZH1" s="80"/>
      <c r="TZI1" s="80"/>
      <c r="TZJ1" s="80"/>
      <c r="TZK1" s="80"/>
      <c r="TZL1" s="80"/>
      <c r="TZM1" s="80"/>
      <c r="TZN1" s="80"/>
      <c r="TZO1" s="80"/>
      <c r="TZP1" s="80"/>
      <c r="TZQ1" s="80"/>
      <c r="TZR1" s="80"/>
      <c r="TZS1" s="80"/>
      <c r="TZT1" s="80"/>
      <c r="TZU1" s="80"/>
      <c r="TZV1" s="80"/>
      <c r="TZW1" s="80"/>
      <c r="TZX1" s="80"/>
      <c r="TZY1" s="80"/>
      <c r="TZZ1" s="80"/>
      <c r="UAA1" s="80"/>
      <c r="UAB1" s="80"/>
      <c r="UAC1" s="80"/>
      <c r="UAD1" s="80"/>
      <c r="UAE1" s="80"/>
      <c r="UAF1" s="80"/>
      <c r="UAG1" s="80"/>
      <c r="UAH1" s="80"/>
      <c r="UAI1" s="80"/>
      <c r="UAJ1" s="80"/>
      <c r="UAK1" s="80"/>
      <c r="UAL1" s="80"/>
      <c r="UAM1" s="80"/>
      <c r="UAN1" s="80"/>
      <c r="UAO1" s="80"/>
      <c r="UAP1" s="80"/>
      <c r="UAQ1" s="80"/>
      <c r="UAR1" s="80"/>
      <c r="UAS1" s="80"/>
      <c r="UAT1" s="80"/>
      <c r="UAU1" s="80"/>
      <c r="UAV1" s="80"/>
      <c r="UAW1" s="80"/>
      <c r="UAX1" s="80"/>
      <c r="UAY1" s="80"/>
      <c r="UAZ1" s="80"/>
      <c r="UBA1" s="80"/>
      <c r="UBB1" s="80"/>
      <c r="UBC1" s="80"/>
      <c r="UBD1" s="80"/>
      <c r="UBE1" s="80"/>
      <c r="UBF1" s="80"/>
      <c r="UBG1" s="80"/>
      <c r="UBH1" s="80"/>
      <c r="UBI1" s="80"/>
      <c r="UBJ1" s="80"/>
      <c r="UBK1" s="80"/>
      <c r="UBL1" s="80"/>
      <c r="UBM1" s="80"/>
      <c r="UBN1" s="80"/>
      <c r="UBO1" s="80"/>
      <c r="UBP1" s="80"/>
      <c r="UBQ1" s="80"/>
      <c r="UBR1" s="80"/>
      <c r="UBS1" s="80"/>
      <c r="UBT1" s="80"/>
      <c r="UBU1" s="80"/>
      <c r="UBV1" s="80"/>
      <c r="UBW1" s="80"/>
      <c r="UBX1" s="80"/>
      <c r="UBY1" s="80"/>
      <c r="UBZ1" s="80"/>
      <c r="UCA1" s="80"/>
      <c r="UCB1" s="80"/>
      <c r="UCC1" s="80"/>
      <c r="UCD1" s="80"/>
      <c r="UCE1" s="80"/>
      <c r="UCF1" s="80"/>
      <c r="UCG1" s="80"/>
      <c r="UCH1" s="80"/>
      <c r="UCI1" s="80"/>
      <c r="UCJ1" s="80"/>
      <c r="UCK1" s="80"/>
      <c r="UCL1" s="80"/>
      <c r="UCM1" s="80"/>
      <c r="UCN1" s="80"/>
      <c r="UCO1" s="80"/>
      <c r="UCP1" s="80"/>
      <c r="UCQ1" s="80"/>
      <c r="UCR1" s="80"/>
      <c r="UCS1" s="80"/>
      <c r="UCT1" s="80"/>
      <c r="UCU1" s="80"/>
      <c r="UCV1" s="80"/>
      <c r="UCW1" s="80"/>
      <c r="UCX1" s="80"/>
      <c r="UCY1" s="80"/>
      <c r="UCZ1" s="80"/>
      <c r="UDA1" s="80"/>
      <c r="UDB1" s="80"/>
      <c r="UDC1" s="80"/>
      <c r="UDD1" s="80"/>
      <c r="UDE1" s="80"/>
      <c r="UDF1" s="80"/>
      <c r="UDG1" s="80"/>
      <c r="UDH1" s="80"/>
      <c r="UDI1" s="80"/>
      <c r="UDJ1" s="80"/>
      <c r="UDK1" s="80"/>
      <c r="UDL1" s="80"/>
      <c r="UDM1" s="80"/>
      <c r="UDN1" s="80"/>
      <c r="UDO1" s="80"/>
      <c r="UDP1" s="80"/>
      <c r="UDQ1" s="80"/>
      <c r="UDR1" s="80"/>
      <c r="UDS1" s="80"/>
      <c r="UDT1" s="80"/>
      <c r="UDU1" s="80"/>
      <c r="UDV1" s="80"/>
      <c r="UDW1" s="80"/>
      <c r="UDX1" s="80"/>
      <c r="UDY1" s="80"/>
      <c r="UDZ1" s="80"/>
      <c r="UEA1" s="80"/>
      <c r="UEB1" s="80"/>
      <c r="UEC1" s="80"/>
      <c r="UED1" s="80"/>
      <c r="UEE1" s="80"/>
      <c r="UEF1" s="80"/>
      <c r="UEG1" s="80"/>
      <c r="UEH1" s="80"/>
      <c r="UEI1" s="80"/>
      <c r="UEJ1" s="80"/>
      <c r="UEK1" s="80"/>
      <c r="UEL1" s="80"/>
      <c r="UEM1" s="80"/>
      <c r="UEN1" s="80"/>
      <c r="UEO1" s="80"/>
      <c r="UEP1" s="80"/>
      <c r="UEQ1" s="80"/>
      <c r="UER1" s="80"/>
      <c r="UES1" s="80"/>
      <c r="UET1" s="80"/>
      <c r="UEU1" s="80"/>
      <c r="UEV1" s="80"/>
      <c r="UEW1" s="80"/>
      <c r="UEX1" s="80"/>
      <c r="UEY1" s="80"/>
      <c r="UEZ1" s="80"/>
      <c r="UFA1" s="80"/>
      <c r="UFB1" s="80"/>
      <c r="UFC1" s="80"/>
      <c r="UFD1" s="80"/>
      <c r="UFE1" s="80"/>
      <c r="UFF1" s="80"/>
      <c r="UFG1" s="80"/>
      <c r="UFH1" s="80"/>
      <c r="UFI1" s="80"/>
      <c r="UFJ1" s="80"/>
      <c r="UFK1" s="80"/>
      <c r="UFL1" s="80"/>
      <c r="UFM1" s="80"/>
      <c r="UFN1" s="80"/>
      <c r="UFO1" s="80"/>
      <c r="UFP1" s="80"/>
      <c r="UFQ1" s="80"/>
      <c r="UFR1" s="80"/>
      <c r="UFS1" s="80"/>
      <c r="UFT1" s="80"/>
      <c r="UFU1" s="80"/>
      <c r="UFV1" s="80"/>
      <c r="UFW1" s="80"/>
      <c r="UFX1" s="80"/>
      <c r="UFY1" s="80"/>
      <c r="UFZ1" s="80"/>
      <c r="UGA1" s="80"/>
      <c r="UGB1" s="80"/>
      <c r="UGC1" s="80"/>
      <c r="UGD1" s="80"/>
      <c r="UGE1" s="80"/>
      <c r="UGF1" s="80"/>
      <c r="UGG1" s="80"/>
      <c r="UGH1" s="80"/>
      <c r="UGI1" s="80"/>
      <c r="UGJ1" s="80"/>
      <c r="UGK1" s="80"/>
      <c r="UGL1" s="80"/>
      <c r="UGM1" s="80"/>
      <c r="UGN1" s="80"/>
      <c r="UGO1" s="80"/>
      <c r="UGP1" s="80"/>
      <c r="UGQ1" s="80"/>
      <c r="UGR1" s="80"/>
      <c r="UGS1" s="80"/>
      <c r="UGT1" s="80"/>
      <c r="UGU1" s="80"/>
      <c r="UGV1" s="80"/>
      <c r="UGW1" s="80"/>
      <c r="UGX1" s="80"/>
      <c r="UGY1" s="80"/>
      <c r="UGZ1" s="80"/>
      <c r="UHA1" s="80"/>
      <c r="UHB1" s="80"/>
      <c r="UHC1" s="80"/>
      <c r="UHD1" s="80"/>
      <c r="UHE1" s="80"/>
      <c r="UHF1" s="80"/>
      <c r="UHG1" s="80"/>
      <c r="UHH1" s="80"/>
      <c r="UHI1" s="80"/>
      <c r="UHJ1" s="80"/>
      <c r="UHK1" s="80"/>
      <c r="UHL1" s="80"/>
      <c r="UHM1" s="80"/>
      <c r="UHN1" s="80"/>
      <c r="UHO1" s="80"/>
      <c r="UHP1" s="80"/>
      <c r="UHQ1" s="80"/>
      <c r="UHR1" s="80"/>
      <c r="UHS1" s="80"/>
      <c r="UHT1" s="80"/>
      <c r="UHU1" s="80"/>
      <c r="UHV1" s="80"/>
      <c r="UHW1" s="80"/>
      <c r="UHX1" s="80"/>
      <c r="UHY1" s="80"/>
      <c r="UHZ1" s="80"/>
      <c r="UIA1" s="80"/>
      <c r="UIB1" s="80"/>
      <c r="UIC1" s="80"/>
      <c r="UID1" s="80"/>
      <c r="UIE1" s="80"/>
      <c r="UIF1" s="80"/>
      <c r="UIG1" s="80"/>
      <c r="UIH1" s="80"/>
      <c r="UII1" s="80"/>
      <c r="UIJ1" s="80"/>
      <c r="UIK1" s="80"/>
      <c r="UIL1" s="80"/>
      <c r="UIM1" s="80"/>
      <c r="UIN1" s="80"/>
      <c r="UIO1" s="80"/>
      <c r="UIP1" s="80"/>
      <c r="UIQ1" s="80"/>
      <c r="UIR1" s="80"/>
      <c r="UIS1" s="80"/>
      <c r="UIT1" s="80"/>
      <c r="UIU1" s="80"/>
      <c r="UIV1" s="80"/>
      <c r="UIW1" s="80"/>
      <c r="UIX1" s="80"/>
      <c r="UIY1" s="80"/>
      <c r="UIZ1" s="80"/>
      <c r="UJA1" s="80"/>
      <c r="UJB1" s="80"/>
      <c r="UJC1" s="80"/>
      <c r="UJD1" s="80"/>
      <c r="UJE1" s="80"/>
      <c r="UJF1" s="80"/>
      <c r="UJG1" s="80"/>
      <c r="UJH1" s="80"/>
      <c r="UJI1" s="80"/>
      <c r="UJJ1" s="80"/>
      <c r="UJK1" s="80"/>
      <c r="UJL1" s="80"/>
      <c r="UJM1" s="80"/>
      <c r="UJN1" s="80"/>
      <c r="UJO1" s="80"/>
      <c r="UJP1" s="80"/>
      <c r="UJQ1" s="80"/>
      <c r="UJR1" s="80"/>
      <c r="UJS1" s="80"/>
      <c r="UJT1" s="80"/>
      <c r="UJU1" s="80"/>
      <c r="UJV1" s="80"/>
      <c r="UJW1" s="80"/>
      <c r="UJX1" s="80"/>
      <c r="UJY1" s="80"/>
      <c r="UJZ1" s="80"/>
      <c r="UKA1" s="80"/>
      <c r="UKB1" s="80"/>
      <c r="UKC1" s="80"/>
      <c r="UKD1" s="80"/>
      <c r="UKE1" s="80"/>
      <c r="UKF1" s="80"/>
      <c r="UKG1" s="80"/>
      <c r="UKH1" s="80"/>
      <c r="UKI1" s="80"/>
      <c r="UKJ1" s="80"/>
      <c r="UKK1" s="80"/>
      <c r="UKL1" s="80"/>
      <c r="UKM1" s="80"/>
      <c r="UKN1" s="80"/>
      <c r="UKO1" s="80"/>
      <c r="UKP1" s="80"/>
      <c r="UKQ1" s="80"/>
      <c r="UKR1" s="80"/>
      <c r="UKS1" s="80"/>
      <c r="UKT1" s="80"/>
      <c r="UKU1" s="80"/>
      <c r="UKV1" s="80"/>
      <c r="UKW1" s="80"/>
      <c r="UKX1" s="80"/>
      <c r="UKY1" s="80"/>
      <c r="UKZ1" s="80"/>
      <c r="ULA1" s="80"/>
      <c r="ULB1" s="80"/>
      <c r="ULC1" s="80"/>
      <c r="ULD1" s="80"/>
      <c r="ULE1" s="80"/>
      <c r="ULF1" s="80"/>
      <c r="ULG1" s="80"/>
      <c r="ULH1" s="80"/>
      <c r="ULI1" s="80"/>
      <c r="ULJ1" s="80"/>
      <c r="ULK1" s="80"/>
      <c r="ULL1" s="80"/>
      <c r="ULM1" s="80"/>
      <c r="ULN1" s="80"/>
      <c r="ULO1" s="80"/>
      <c r="ULP1" s="80"/>
      <c r="ULQ1" s="80"/>
      <c r="ULR1" s="80"/>
      <c r="ULS1" s="80"/>
      <c r="ULT1" s="80"/>
      <c r="ULU1" s="80"/>
      <c r="ULV1" s="80"/>
      <c r="ULW1" s="80"/>
      <c r="ULX1" s="80"/>
      <c r="ULY1" s="80"/>
      <c r="ULZ1" s="80"/>
      <c r="UMA1" s="80"/>
      <c r="UMB1" s="80"/>
      <c r="UMC1" s="80"/>
      <c r="UMD1" s="80"/>
      <c r="UME1" s="80"/>
      <c r="UMF1" s="80"/>
      <c r="UMG1" s="80"/>
      <c r="UMH1" s="80"/>
      <c r="UMI1" s="80"/>
      <c r="UMJ1" s="80"/>
      <c r="UMK1" s="80"/>
      <c r="UML1" s="80"/>
      <c r="UMM1" s="80"/>
      <c r="UMN1" s="80"/>
      <c r="UMO1" s="80"/>
      <c r="UMP1" s="80"/>
      <c r="UMQ1" s="80"/>
      <c r="UMR1" s="80"/>
      <c r="UMS1" s="80"/>
      <c r="UMT1" s="80"/>
      <c r="UMU1" s="80"/>
      <c r="UMV1" s="80"/>
      <c r="UMW1" s="80"/>
      <c r="UMX1" s="80"/>
      <c r="UMY1" s="80"/>
      <c r="UMZ1" s="80"/>
      <c r="UNA1" s="80"/>
      <c r="UNB1" s="80"/>
      <c r="UNC1" s="80"/>
      <c r="UND1" s="80"/>
      <c r="UNE1" s="80"/>
      <c r="UNF1" s="80"/>
      <c r="UNG1" s="80"/>
      <c r="UNH1" s="80"/>
      <c r="UNI1" s="80"/>
      <c r="UNJ1" s="80"/>
      <c r="UNK1" s="80"/>
      <c r="UNL1" s="80"/>
      <c r="UNM1" s="80"/>
      <c r="UNN1" s="80"/>
      <c r="UNO1" s="80"/>
      <c r="UNP1" s="80"/>
      <c r="UNQ1" s="80"/>
      <c r="UNR1" s="80"/>
      <c r="UNS1" s="80"/>
      <c r="UNT1" s="80"/>
      <c r="UNU1" s="80"/>
      <c r="UNV1" s="80"/>
      <c r="UNW1" s="80"/>
      <c r="UNX1" s="80"/>
      <c r="UNY1" s="80"/>
      <c r="UNZ1" s="80"/>
      <c r="UOA1" s="80"/>
      <c r="UOB1" s="80"/>
      <c r="UOC1" s="80"/>
      <c r="UOD1" s="80"/>
      <c r="UOE1" s="80"/>
      <c r="UOF1" s="80"/>
      <c r="UOG1" s="80"/>
      <c r="UOH1" s="80"/>
      <c r="UOI1" s="80"/>
      <c r="UOJ1" s="80"/>
      <c r="UOK1" s="80"/>
      <c r="UOL1" s="80"/>
      <c r="UOM1" s="80"/>
      <c r="UON1" s="80"/>
      <c r="UOO1" s="80"/>
      <c r="UOP1" s="80"/>
      <c r="UOQ1" s="80"/>
      <c r="UOR1" s="80"/>
      <c r="UOS1" s="80"/>
      <c r="UOT1" s="80"/>
      <c r="UOU1" s="80"/>
      <c r="UOV1" s="80"/>
      <c r="UOW1" s="80"/>
      <c r="UOX1" s="80"/>
      <c r="UOY1" s="80"/>
      <c r="UOZ1" s="80"/>
      <c r="UPA1" s="80"/>
      <c r="UPB1" s="80"/>
      <c r="UPC1" s="80"/>
      <c r="UPD1" s="80"/>
      <c r="UPE1" s="80"/>
      <c r="UPF1" s="80"/>
      <c r="UPG1" s="80"/>
      <c r="UPH1" s="80"/>
      <c r="UPI1" s="80"/>
      <c r="UPJ1" s="80"/>
      <c r="UPK1" s="80"/>
      <c r="UPL1" s="80"/>
      <c r="UPM1" s="80"/>
      <c r="UPN1" s="80"/>
      <c r="UPO1" s="80"/>
      <c r="UPP1" s="80"/>
      <c r="UPQ1" s="80"/>
      <c r="UPR1" s="80"/>
      <c r="UPS1" s="80"/>
      <c r="UPT1" s="80"/>
      <c r="UPU1" s="80"/>
      <c r="UPV1" s="80"/>
      <c r="UPW1" s="80"/>
      <c r="UPX1" s="80"/>
      <c r="UPY1" s="80"/>
      <c r="UPZ1" s="80"/>
      <c r="UQA1" s="80"/>
      <c r="UQB1" s="80"/>
      <c r="UQC1" s="80"/>
      <c r="UQD1" s="80"/>
      <c r="UQE1" s="80"/>
      <c r="UQF1" s="80"/>
      <c r="UQG1" s="80"/>
      <c r="UQH1" s="80"/>
      <c r="UQI1" s="80"/>
      <c r="UQJ1" s="80"/>
      <c r="UQK1" s="80"/>
      <c r="UQL1" s="80"/>
      <c r="UQM1" s="80"/>
      <c r="UQN1" s="80"/>
      <c r="UQO1" s="80"/>
      <c r="UQP1" s="80"/>
      <c r="UQQ1" s="80"/>
      <c r="UQR1" s="80"/>
      <c r="UQS1" s="80"/>
      <c r="UQT1" s="80"/>
      <c r="UQU1" s="80"/>
      <c r="UQV1" s="80"/>
      <c r="UQW1" s="80"/>
      <c r="UQX1" s="80"/>
      <c r="UQY1" s="80"/>
      <c r="UQZ1" s="80"/>
      <c r="URA1" s="80"/>
      <c r="URB1" s="80"/>
      <c r="URC1" s="80"/>
      <c r="URD1" s="80"/>
      <c r="URE1" s="80"/>
      <c r="URF1" s="80"/>
      <c r="URG1" s="80"/>
      <c r="URH1" s="80"/>
      <c r="URI1" s="80"/>
      <c r="URJ1" s="80"/>
      <c r="URK1" s="80"/>
      <c r="URL1" s="80"/>
      <c r="URM1" s="80"/>
      <c r="URN1" s="80"/>
      <c r="URO1" s="80"/>
      <c r="URP1" s="80"/>
      <c r="URQ1" s="80"/>
      <c r="URR1" s="80"/>
      <c r="URS1" s="80"/>
      <c r="URT1" s="80"/>
      <c r="URU1" s="80"/>
      <c r="URV1" s="80"/>
      <c r="URW1" s="80"/>
      <c r="URX1" s="80"/>
      <c r="URY1" s="80"/>
      <c r="URZ1" s="80"/>
      <c r="USA1" s="80"/>
      <c r="USB1" s="80"/>
      <c r="USC1" s="80"/>
      <c r="USD1" s="80"/>
      <c r="USE1" s="80"/>
      <c r="USF1" s="80"/>
      <c r="USG1" s="80"/>
      <c r="USH1" s="80"/>
      <c r="USI1" s="80"/>
      <c r="USJ1" s="80"/>
      <c r="USK1" s="80"/>
      <c r="USL1" s="80"/>
      <c r="USM1" s="80"/>
      <c r="USN1" s="80"/>
      <c r="USO1" s="80"/>
      <c r="USP1" s="80"/>
      <c r="USQ1" s="80"/>
      <c r="USR1" s="80"/>
      <c r="USS1" s="80"/>
      <c r="UST1" s="80"/>
      <c r="USU1" s="80"/>
      <c r="USV1" s="80"/>
      <c r="USW1" s="80"/>
      <c r="USX1" s="80"/>
      <c r="USY1" s="80"/>
      <c r="USZ1" s="80"/>
      <c r="UTA1" s="80"/>
      <c r="UTB1" s="80"/>
      <c r="UTC1" s="80"/>
      <c r="UTD1" s="80"/>
      <c r="UTE1" s="80"/>
      <c r="UTF1" s="80"/>
      <c r="UTG1" s="80"/>
      <c r="UTH1" s="80"/>
      <c r="UTI1" s="80"/>
      <c r="UTJ1" s="80"/>
      <c r="UTK1" s="80"/>
      <c r="UTL1" s="80"/>
      <c r="UTM1" s="80"/>
      <c r="UTN1" s="80"/>
      <c r="UTO1" s="80"/>
      <c r="UTP1" s="80"/>
      <c r="UTQ1" s="80"/>
      <c r="UTR1" s="80"/>
      <c r="UTS1" s="80"/>
      <c r="UTT1" s="80"/>
      <c r="UTU1" s="80"/>
      <c r="UTV1" s="80"/>
      <c r="UTW1" s="80"/>
      <c r="UTX1" s="80"/>
      <c r="UTY1" s="80"/>
      <c r="UTZ1" s="80"/>
      <c r="UUA1" s="80"/>
      <c r="UUB1" s="80"/>
      <c r="UUC1" s="80"/>
      <c r="UUD1" s="80"/>
      <c r="UUE1" s="80"/>
      <c r="UUF1" s="80"/>
      <c r="UUG1" s="80"/>
      <c r="UUH1" s="80"/>
      <c r="UUI1" s="80"/>
      <c r="UUJ1" s="80"/>
      <c r="UUK1" s="80"/>
      <c r="UUL1" s="80"/>
      <c r="UUM1" s="80"/>
      <c r="UUN1" s="80"/>
      <c r="UUO1" s="80"/>
      <c r="UUP1" s="80"/>
      <c r="UUQ1" s="80"/>
      <c r="UUR1" s="80"/>
      <c r="UUS1" s="80"/>
      <c r="UUT1" s="80"/>
      <c r="UUU1" s="80"/>
      <c r="UUV1" s="80"/>
      <c r="UUW1" s="80"/>
      <c r="UUX1" s="80"/>
      <c r="UUY1" s="80"/>
      <c r="UUZ1" s="80"/>
      <c r="UVA1" s="80"/>
      <c r="UVB1" s="80"/>
      <c r="UVC1" s="80"/>
      <c r="UVD1" s="80"/>
      <c r="UVE1" s="80"/>
      <c r="UVF1" s="80"/>
      <c r="UVG1" s="80"/>
      <c r="UVH1" s="80"/>
      <c r="UVI1" s="80"/>
      <c r="UVJ1" s="80"/>
      <c r="UVK1" s="80"/>
      <c r="UVL1" s="80"/>
      <c r="UVM1" s="80"/>
      <c r="UVN1" s="80"/>
      <c r="UVO1" s="80"/>
      <c r="UVP1" s="80"/>
      <c r="UVQ1" s="80"/>
      <c r="UVR1" s="80"/>
      <c r="UVS1" s="80"/>
      <c r="UVT1" s="80"/>
      <c r="UVU1" s="80"/>
      <c r="UVV1" s="80"/>
      <c r="UVW1" s="80"/>
      <c r="UVX1" s="80"/>
      <c r="UVY1" s="80"/>
      <c r="UVZ1" s="80"/>
      <c r="UWA1" s="80"/>
      <c r="UWB1" s="80"/>
      <c r="UWC1" s="80"/>
      <c r="UWD1" s="80"/>
      <c r="UWE1" s="80"/>
      <c r="UWF1" s="80"/>
      <c r="UWG1" s="80"/>
      <c r="UWH1" s="80"/>
      <c r="UWI1" s="80"/>
      <c r="UWJ1" s="80"/>
      <c r="UWK1" s="80"/>
      <c r="UWL1" s="80"/>
      <c r="UWM1" s="80"/>
      <c r="UWN1" s="80"/>
      <c r="UWO1" s="80"/>
      <c r="UWP1" s="80"/>
      <c r="UWQ1" s="80"/>
      <c r="UWR1" s="80"/>
      <c r="UWS1" s="80"/>
      <c r="UWT1" s="80"/>
      <c r="UWU1" s="80"/>
      <c r="UWV1" s="80"/>
      <c r="UWW1" s="80"/>
      <c r="UWX1" s="80"/>
      <c r="UWY1" s="80"/>
      <c r="UWZ1" s="80"/>
      <c r="UXA1" s="80"/>
      <c r="UXB1" s="80"/>
      <c r="UXC1" s="80"/>
      <c r="UXD1" s="80"/>
      <c r="UXE1" s="80"/>
      <c r="UXF1" s="80"/>
      <c r="UXG1" s="80"/>
      <c r="UXH1" s="80"/>
      <c r="UXI1" s="80"/>
      <c r="UXJ1" s="80"/>
      <c r="UXK1" s="80"/>
      <c r="UXL1" s="80"/>
      <c r="UXM1" s="80"/>
      <c r="UXN1" s="80"/>
      <c r="UXO1" s="80"/>
      <c r="UXP1" s="80"/>
      <c r="UXQ1" s="80"/>
      <c r="UXR1" s="80"/>
      <c r="UXS1" s="80"/>
      <c r="UXT1" s="80"/>
      <c r="UXU1" s="80"/>
      <c r="UXV1" s="80"/>
      <c r="UXW1" s="80"/>
      <c r="UXX1" s="80"/>
      <c r="UXY1" s="80"/>
      <c r="UXZ1" s="80"/>
      <c r="UYA1" s="80"/>
      <c r="UYB1" s="80"/>
      <c r="UYC1" s="80"/>
      <c r="UYD1" s="80"/>
      <c r="UYE1" s="80"/>
      <c r="UYF1" s="80"/>
      <c r="UYG1" s="80"/>
      <c r="UYH1" s="80"/>
      <c r="UYI1" s="80"/>
      <c r="UYJ1" s="80"/>
      <c r="UYK1" s="80"/>
      <c r="UYL1" s="80"/>
      <c r="UYM1" s="80"/>
      <c r="UYN1" s="80"/>
      <c r="UYO1" s="80"/>
      <c r="UYP1" s="80"/>
      <c r="UYQ1" s="80"/>
      <c r="UYR1" s="80"/>
      <c r="UYS1" s="80"/>
      <c r="UYT1" s="80"/>
      <c r="UYU1" s="80"/>
      <c r="UYV1" s="80"/>
      <c r="UYW1" s="80"/>
      <c r="UYX1" s="80"/>
      <c r="UYY1" s="80"/>
      <c r="UYZ1" s="80"/>
      <c r="UZA1" s="80"/>
      <c r="UZB1" s="80"/>
      <c r="UZC1" s="80"/>
      <c r="UZD1" s="80"/>
      <c r="UZE1" s="80"/>
      <c r="UZF1" s="80"/>
      <c r="UZG1" s="80"/>
      <c r="UZH1" s="80"/>
      <c r="UZI1" s="80"/>
      <c r="UZJ1" s="80"/>
      <c r="UZK1" s="80"/>
      <c r="UZL1" s="80"/>
      <c r="UZM1" s="80"/>
      <c r="UZN1" s="80"/>
      <c r="UZO1" s="80"/>
      <c r="UZP1" s="80"/>
      <c r="UZQ1" s="80"/>
      <c r="UZR1" s="80"/>
      <c r="UZS1" s="80"/>
      <c r="UZT1" s="80"/>
      <c r="UZU1" s="80"/>
      <c r="UZV1" s="80"/>
      <c r="UZW1" s="80"/>
      <c r="UZX1" s="80"/>
      <c r="UZY1" s="80"/>
      <c r="UZZ1" s="80"/>
      <c r="VAA1" s="80"/>
      <c r="VAB1" s="80"/>
      <c r="VAC1" s="80"/>
      <c r="VAD1" s="80"/>
      <c r="VAE1" s="80"/>
      <c r="VAF1" s="80"/>
      <c r="VAG1" s="80"/>
      <c r="VAH1" s="80"/>
      <c r="VAI1" s="80"/>
      <c r="VAJ1" s="80"/>
      <c r="VAK1" s="80"/>
      <c r="VAL1" s="80"/>
      <c r="VAM1" s="80"/>
      <c r="VAN1" s="80"/>
      <c r="VAO1" s="80"/>
      <c r="VAP1" s="80"/>
      <c r="VAQ1" s="80"/>
      <c r="VAR1" s="80"/>
      <c r="VAS1" s="80"/>
      <c r="VAT1" s="80"/>
      <c r="VAU1" s="80"/>
      <c r="VAV1" s="80"/>
      <c r="VAW1" s="80"/>
      <c r="VAX1" s="80"/>
      <c r="VAY1" s="80"/>
      <c r="VAZ1" s="80"/>
      <c r="VBA1" s="80"/>
      <c r="VBB1" s="80"/>
      <c r="VBC1" s="80"/>
      <c r="VBD1" s="80"/>
      <c r="VBE1" s="80"/>
      <c r="VBF1" s="80"/>
      <c r="VBG1" s="80"/>
      <c r="VBH1" s="80"/>
      <c r="VBI1" s="80"/>
      <c r="VBJ1" s="80"/>
      <c r="VBK1" s="80"/>
      <c r="VBL1" s="80"/>
      <c r="VBM1" s="80"/>
      <c r="VBN1" s="80"/>
      <c r="VBO1" s="80"/>
      <c r="VBP1" s="80"/>
      <c r="VBQ1" s="80"/>
      <c r="VBR1" s="80"/>
      <c r="VBS1" s="80"/>
      <c r="VBT1" s="80"/>
      <c r="VBU1" s="80"/>
      <c r="VBV1" s="80"/>
      <c r="VBW1" s="80"/>
      <c r="VBX1" s="80"/>
      <c r="VBY1" s="80"/>
      <c r="VBZ1" s="80"/>
      <c r="VCA1" s="80"/>
      <c r="VCB1" s="80"/>
      <c r="VCC1" s="80"/>
      <c r="VCD1" s="80"/>
      <c r="VCE1" s="80"/>
      <c r="VCF1" s="80"/>
      <c r="VCG1" s="80"/>
      <c r="VCH1" s="80"/>
      <c r="VCI1" s="80"/>
      <c r="VCJ1" s="80"/>
      <c r="VCK1" s="80"/>
      <c r="VCL1" s="80"/>
      <c r="VCM1" s="80"/>
      <c r="VCN1" s="80"/>
      <c r="VCO1" s="80"/>
      <c r="VCP1" s="80"/>
      <c r="VCQ1" s="80"/>
      <c r="VCR1" s="80"/>
      <c r="VCS1" s="80"/>
      <c r="VCT1" s="80"/>
      <c r="VCU1" s="80"/>
      <c r="VCV1" s="80"/>
      <c r="VCW1" s="80"/>
      <c r="VCX1" s="80"/>
      <c r="VCY1" s="80"/>
      <c r="VCZ1" s="80"/>
      <c r="VDA1" s="80"/>
      <c r="VDB1" s="80"/>
      <c r="VDC1" s="80"/>
      <c r="VDD1" s="80"/>
      <c r="VDE1" s="80"/>
      <c r="VDF1" s="80"/>
      <c r="VDG1" s="80"/>
      <c r="VDH1" s="80"/>
      <c r="VDI1" s="80"/>
      <c r="VDJ1" s="80"/>
      <c r="VDK1" s="80"/>
      <c r="VDL1" s="80"/>
      <c r="VDM1" s="80"/>
      <c r="VDN1" s="80"/>
      <c r="VDO1" s="80"/>
      <c r="VDP1" s="80"/>
      <c r="VDQ1" s="80"/>
      <c r="VDR1" s="80"/>
      <c r="VDS1" s="80"/>
      <c r="VDT1" s="80"/>
      <c r="VDU1" s="80"/>
      <c r="VDV1" s="80"/>
      <c r="VDW1" s="80"/>
      <c r="VDX1" s="80"/>
      <c r="VDY1" s="80"/>
      <c r="VDZ1" s="80"/>
      <c r="VEA1" s="80"/>
      <c r="VEB1" s="80"/>
      <c r="VEC1" s="80"/>
      <c r="VED1" s="80"/>
      <c r="VEE1" s="80"/>
      <c r="VEF1" s="80"/>
      <c r="VEG1" s="80"/>
      <c r="VEH1" s="80"/>
      <c r="VEI1" s="80"/>
      <c r="VEJ1" s="80"/>
      <c r="VEK1" s="80"/>
      <c r="VEL1" s="80"/>
      <c r="VEM1" s="80"/>
      <c r="VEN1" s="80"/>
      <c r="VEO1" s="80"/>
      <c r="VEP1" s="80"/>
      <c r="VEQ1" s="80"/>
      <c r="VER1" s="80"/>
      <c r="VES1" s="80"/>
      <c r="VET1" s="80"/>
      <c r="VEU1" s="80"/>
      <c r="VEV1" s="80"/>
      <c r="VEW1" s="80"/>
      <c r="VEX1" s="80"/>
      <c r="VEY1" s="80"/>
      <c r="VEZ1" s="80"/>
      <c r="VFA1" s="80"/>
      <c r="VFB1" s="80"/>
      <c r="VFC1" s="80"/>
      <c r="VFD1" s="80"/>
      <c r="VFE1" s="80"/>
      <c r="VFF1" s="80"/>
      <c r="VFG1" s="80"/>
      <c r="VFH1" s="80"/>
      <c r="VFI1" s="80"/>
      <c r="VFJ1" s="80"/>
      <c r="VFK1" s="80"/>
      <c r="VFL1" s="80"/>
      <c r="VFM1" s="80"/>
      <c r="VFN1" s="80"/>
      <c r="VFO1" s="80"/>
      <c r="VFP1" s="80"/>
      <c r="VFQ1" s="80"/>
      <c r="VFR1" s="80"/>
      <c r="VFS1" s="80"/>
      <c r="VFT1" s="80"/>
      <c r="VFU1" s="80"/>
      <c r="VFV1" s="80"/>
      <c r="VFW1" s="80"/>
      <c r="VFX1" s="80"/>
      <c r="VFY1" s="80"/>
      <c r="VFZ1" s="80"/>
      <c r="VGA1" s="80"/>
      <c r="VGB1" s="80"/>
      <c r="VGC1" s="80"/>
      <c r="VGD1" s="80"/>
      <c r="VGE1" s="80"/>
      <c r="VGF1" s="80"/>
      <c r="VGG1" s="80"/>
      <c r="VGH1" s="80"/>
      <c r="VGI1" s="80"/>
      <c r="VGJ1" s="80"/>
      <c r="VGK1" s="80"/>
      <c r="VGL1" s="80"/>
      <c r="VGM1" s="80"/>
      <c r="VGN1" s="80"/>
      <c r="VGO1" s="80"/>
      <c r="VGP1" s="80"/>
      <c r="VGQ1" s="80"/>
      <c r="VGR1" s="80"/>
      <c r="VGS1" s="80"/>
      <c r="VGT1" s="80"/>
      <c r="VGU1" s="80"/>
      <c r="VGV1" s="80"/>
      <c r="VGW1" s="80"/>
      <c r="VGX1" s="80"/>
      <c r="VGY1" s="80"/>
      <c r="VGZ1" s="80"/>
      <c r="VHA1" s="80"/>
      <c r="VHB1" s="80"/>
      <c r="VHC1" s="80"/>
      <c r="VHD1" s="80"/>
      <c r="VHE1" s="80"/>
      <c r="VHF1" s="80"/>
      <c r="VHG1" s="80"/>
      <c r="VHH1" s="80"/>
      <c r="VHI1" s="80"/>
      <c r="VHJ1" s="80"/>
      <c r="VHK1" s="80"/>
      <c r="VHL1" s="80"/>
      <c r="VHM1" s="80"/>
      <c r="VHN1" s="80"/>
      <c r="VHO1" s="80"/>
      <c r="VHP1" s="80"/>
      <c r="VHQ1" s="80"/>
      <c r="VHR1" s="80"/>
      <c r="VHS1" s="80"/>
      <c r="VHT1" s="80"/>
      <c r="VHU1" s="80"/>
      <c r="VHV1" s="80"/>
      <c r="VHW1" s="80"/>
      <c r="VHX1" s="80"/>
      <c r="VHY1" s="80"/>
      <c r="VHZ1" s="80"/>
      <c r="VIA1" s="80"/>
      <c r="VIB1" s="80"/>
      <c r="VIC1" s="80"/>
      <c r="VID1" s="80"/>
      <c r="VIE1" s="80"/>
      <c r="VIF1" s="80"/>
      <c r="VIG1" s="80"/>
      <c r="VIH1" s="80"/>
      <c r="VII1" s="80"/>
      <c r="VIJ1" s="80"/>
      <c r="VIK1" s="80"/>
      <c r="VIL1" s="80"/>
      <c r="VIM1" s="80"/>
      <c r="VIN1" s="80"/>
      <c r="VIO1" s="80"/>
      <c r="VIP1" s="80"/>
      <c r="VIQ1" s="80"/>
      <c r="VIR1" s="80"/>
      <c r="VIS1" s="80"/>
      <c r="VIT1" s="80"/>
      <c r="VIU1" s="80"/>
      <c r="VIV1" s="80"/>
      <c r="VIW1" s="80"/>
      <c r="VIX1" s="80"/>
      <c r="VIY1" s="80"/>
      <c r="VIZ1" s="80"/>
      <c r="VJA1" s="80"/>
      <c r="VJB1" s="80"/>
      <c r="VJC1" s="80"/>
      <c r="VJD1" s="80"/>
      <c r="VJE1" s="80"/>
      <c r="VJF1" s="80"/>
      <c r="VJG1" s="80"/>
      <c r="VJH1" s="80"/>
      <c r="VJI1" s="80"/>
      <c r="VJJ1" s="80"/>
      <c r="VJK1" s="80"/>
      <c r="VJL1" s="80"/>
      <c r="VJM1" s="80"/>
      <c r="VJN1" s="80"/>
      <c r="VJO1" s="80"/>
      <c r="VJP1" s="80"/>
      <c r="VJQ1" s="80"/>
      <c r="VJR1" s="80"/>
      <c r="VJS1" s="80"/>
      <c r="VJT1" s="80"/>
      <c r="VJU1" s="80"/>
      <c r="VJV1" s="80"/>
      <c r="VJW1" s="80"/>
      <c r="VJX1" s="80"/>
      <c r="VJY1" s="80"/>
      <c r="VJZ1" s="80"/>
      <c r="VKA1" s="80"/>
      <c r="VKB1" s="80"/>
      <c r="VKC1" s="80"/>
      <c r="VKD1" s="80"/>
      <c r="VKE1" s="80"/>
      <c r="VKF1" s="80"/>
      <c r="VKG1" s="80"/>
      <c r="VKH1" s="80"/>
      <c r="VKI1" s="80"/>
      <c r="VKJ1" s="80"/>
      <c r="VKK1" s="80"/>
      <c r="VKL1" s="80"/>
      <c r="VKM1" s="80"/>
      <c r="VKN1" s="80"/>
      <c r="VKO1" s="80"/>
      <c r="VKP1" s="80"/>
      <c r="VKQ1" s="80"/>
      <c r="VKR1" s="80"/>
      <c r="VKS1" s="80"/>
      <c r="VKT1" s="80"/>
      <c r="VKU1" s="80"/>
      <c r="VKV1" s="80"/>
      <c r="VKW1" s="80"/>
      <c r="VKX1" s="80"/>
      <c r="VKY1" s="80"/>
      <c r="VKZ1" s="80"/>
      <c r="VLA1" s="80"/>
      <c r="VLB1" s="80"/>
      <c r="VLC1" s="80"/>
      <c r="VLD1" s="80"/>
      <c r="VLE1" s="80"/>
      <c r="VLF1" s="80"/>
      <c r="VLG1" s="80"/>
      <c r="VLH1" s="80"/>
      <c r="VLI1" s="80"/>
      <c r="VLJ1" s="80"/>
      <c r="VLK1" s="80"/>
      <c r="VLL1" s="80"/>
      <c r="VLM1" s="80"/>
      <c r="VLN1" s="80"/>
      <c r="VLO1" s="80"/>
      <c r="VLP1" s="80"/>
      <c r="VLQ1" s="80"/>
      <c r="VLR1" s="80"/>
      <c r="VLS1" s="80"/>
      <c r="VLT1" s="80"/>
      <c r="VLU1" s="80"/>
      <c r="VLV1" s="80"/>
      <c r="VLW1" s="80"/>
      <c r="VLX1" s="80"/>
      <c r="VLY1" s="80"/>
      <c r="VLZ1" s="80"/>
      <c r="VMA1" s="80"/>
      <c r="VMB1" s="80"/>
      <c r="VMC1" s="80"/>
      <c r="VMD1" s="80"/>
      <c r="VME1" s="80"/>
      <c r="VMF1" s="80"/>
      <c r="VMG1" s="80"/>
      <c r="VMH1" s="80"/>
      <c r="VMI1" s="80"/>
      <c r="VMJ1" s="80"/>
      <c r="VMK1" s="80"/>
      <c r="VML1" s="80"/>
      <c r="VMM1" s="80"/>
      <c r="VMN1" s="80"/>
      <c r="VMO1" s="80"/>
      <c r="VMP1" s="80"/>
      <c r="VMQ1" s="80"/>
      <c r="VMR1" s="80"/>
      <c r="VMS1" s="80"/>
      <c r="VMT1" s="80"/>
      <c r="VMU1" s="80"/>
      <c r="VMV1" s="80"/>
      <c r="VMW1" s="80"/>
      <c r="VMX1" s="80"/>
      <c r="VMY1" s="80"/>
      <c r="VMZ1" s="80"/>
      <c r="VNA1" s="80"/>
      <c r="VNB1" s="80"/>
      <c r="VNC1" s="80"/>
      <c r="VND1" s="80"/>
      <c r="VNE1" s="80"/>
      <c r="VNF1" s="80"/>
      <c r="VNG1" s="80"/>
      <c r="VNH1" s="80"/>
      <c r="VNI1" s="80"/>
      <c r="VNJ1" s="80"/>
      <c r="VNK1" s="80"/>
      <c r="VNL1" s="80"/>
      <c r="VNM1" s="80"/>
      <c r="VNN1" s="80"/>
      <c r="VNO1" s="80"/>
      <c r="VNP1" s="80"/>
      <c r="VNQ1" s="80"/>
      <c r="VNR1" s="80"/>
      <c r="VNS1" s="80"/>
      <c r="VNT1" s="80"/>
      <c r="VNU1" s="80"/>
      <c r="VNV1" s="80"/>
      <c r="VNW1" s="80"/>
      <c r="VNX1" s="80"/>
      <c r="VNY1" s="80"/>
      <c r="VNZ1" s="80"/>
      <c r="VOA1" s="80"/>
      <c r="VOB1" s="80"/>
      <c r="VOC1" s="80"/>
      <c r="VOD1" s="80"/>
      <c r="VOE1" s="80"/>
      <c r="VOF1" s="80"/>
      <c r="VOG1" s="80"/>
      <c r="VOH1" s="80"/>
      <c r="VOI1" s="80"/>
      <c r="VOJ1" s="80"/>
      <c r="VOK1" s="80"/>
      <c r="VOL1" s="80"/>
      <c r="VOM1" s="80"/>
      <c r="VON1" s="80"/>
      <c r="VOO1" s="80"/>
      <c r="VOP1" s="80"/>
      <c r="VOQ1" s="80"/>
      <c r="VOR1" s="80"/>
      <c r="VOS1" s="80"/>
      <c r="VOT1" s="80"/>
      <c r="VOU1" s="80"/>
      <c r="VOV1" s="80"/>
      <c r="VOW1" s="80"/>
      <c r="VOX1" s="80"/>
      <c r="VOY1" s="80"/>
      <c r="VOZ1" s="80"/>
      <c r="VPA1" s="80"/>
      <c r="VPB1" s="80"/>
      <c r="VPC1" s="80"/>
      <c r="VPD1" s="80"/>
      <c r="VPE1" s="80"/>
      <c r="VPF1" s="80"/>
      <c r="VPG1" s="80"/>
      <c r="VPH1" s="80"/>
      <c r="VPI1" s="80"/>
      <c r="VPJ1" s="80"/>
      <c r="VPK1" s="80"/>
      <c r="VPL1" s="80"/>
      <c r="VPM1" s="80"/>
      <c r="VPN1" s="80"/>
      <c r="VPO1" s="80"/>
      <c r="VPP1" s="80"/>
      <c r="VPQ1" s="80"/>
      <c r="VPR1" s="80"/>
      <c r="VPS1" s="80"/>
      <c r="VPT1" s="80"/>
      <c r="VPU1" s="80"/>
      <c r="VPV1" s="80"/>
      <c r="VPW1" s="80"/>
      <c r="VPX1" s="80"/>
      <c r="VPY1" s="80"/>
      <c r="VPZ1" s="80"/>
      <c r="VQA1" s="80"/>
      <c r="VQB1" s="80"/>
      <c r="VQC1" s="80"/>
      <c r="VQD1" s="80"/>
      <c r="VQE1" s="80"/>
      <c r="VQF1" s="80"/>
      <c r="VQG1" s="80"/>
      <c r="VQH1" s="80"/>
      <c r="VQI1" s="80"/>
      <c r="VQJ1" s="80"/>
      <c r="VQK1" s="80"/>
      <c r="VQL1" s="80"/>
      <c r="VQM1" s="80"/>
      <c r="VQN1" s="80"/>
      <c r="VQO1" s="80"/>
      <c r="VQP1" s="80"/>
      <c r="VQQ1" s="80"/>
      <c r="VQR1" s="80"/>
      <c r="VQS1" s="80"/>
      <c r="VQT1" s="80"/>
      <c r="VQU1" s="80"/>
      <c r="VQV1" s="80"/>
      <c r="VQW1" s="80"/>
      <c r="VQX1" s="80"/>
      <c r="VQY1" s="80"/>
      <c r="VQZ1" s="80"/>
      <c r="VRA1" s="80"/>
      <c r="VRB1" s="80"/>
      <c r="VRC1" s="80"/>
      <c r="VRD1" s="80"/>
      <c r="VRE1" s="80"/>
      <c r="VRF1" s="80"/>
      <c r="VRG1" s="80"/>
      <c r="VRH1" s="80"/>
      <c r="VRI1" s="80"/>
      <c r="VRJ1" s="80"/>
      <c r="VRK1" s="80"/>
      <c r="VRL1" s="80"/>
      <c r="VRM1" s="80"/>
      <c r="VRN1" s="80"/>
      <c r="VRO1" s="80"/>
      <c r="VRP1" s="80"/>
      <c r="VRQ1" s="80"/>
      <c r="VRR1" s="80"/>
      <c r="VRS1" s="80"/>
      <c r="VRT1" s="80"/>
      <c r="VRU1" s="80"/>
      <c r="VRV1" s="80"/>
      <c r="VRW1" s="80"/>
      <c r="VRX1" s="80"/>
      <c r="VRY1" s="80"/>
      <c r="VRZ1" s="80"/>
      <c r="VSA1" s="80"/>
      <c r="VSB1" s="80"/>
      <c r="VSC1" s="80"/>
      <c r="VSD1" s="80"/>
      <c r="VSE1" s="80"/>
      <c r="VSF1" s="80"/>
      <c r="VSG1" s="80"/>
      <c r="VSH1" s="80"/>
      <c r="VSI1" s="80"/>
      <c r="VSJ1" s="80"/>
      <c r="VSK1" s="80"/>
      <c r="VSL1" s="80"/>
      <c r="VSM1" s="80"/>
      <c r="VSN1" s="80"/>
      <c r="VSO1" s="80"/>
      <c r="VSP1" s="80"/>
      <c r="VSQ1" s="80"/>
      <c r="VSR1" s="80"/>
      <c r="VSS1" s="80"/>
      <c r="VST1" s="80"/>
      <c r="VSU1" s="80"/>
      <c r="VSV1" s="80"/>
      <c r="VSW1" s="80"/>
      <c r="VSX1" s="80"/>
      <c r="VSY1" s="80"/>
      <c r="VSZ1" s="80"/>
      <c r="VTA1" s="80"/>
      <c r="VTB1" s="80"/>
      <c r="VTC1" s="80"/>
      <c r="VTD1" s="80"/>
      <c r="VTE1" s="80"/>
      <c r="VTF1" s="80"/>
      <c r="VTG1" s="80"/>
      <c r="VTH1" s="80"/>
      <c r="VTI1" s="80"/>
      <c r="VTJ1" s="80"/>
      <c r="VTK1" s="80"/>
      <c r="VTL1" s="80"/>
      <c r="VTM1" s="80"/>
      <c r="VTN1" s="80"/>
      <c r="VTO1" s="80"/>
      <c r="VTP1" s="80"/>
      <c r="VTQ1" s="80"/>
      <c r="VTR1" s="80"/>
      <c r="VTS1" s="80"/>
      <c r="VTT1" s="80"/>
      <c r="VTU1" s="80"/>
      <c r="VTV1" s="80"/>
      <c r="VTW1" s="80"/>
      <c r="VTX1" s="80"/>
      <c r="VTY1" s="80"/>
      <c r="VTZ1" s="80"/>
      <c r="VUA1" s="80"/>
      <c r="VUB1" s="80"/>
      <c r="VUC1" s="80"/>
      <c r="VUD1" s="80"/>
      <c r="VUE1" s="80"/>
      <c r="VUF1" s="80"/>
      <c r="VUG1" s="80"/>
      <c r="VUH1" s="80"/>
      <c r="VUI1" s="80"/>
      <c r="VUJ1" s="80"/>
      <c r="VUK1" s="80"/>
      <c r="VUL1" s="80"/>
      <c r="VUM1" s="80"/>
      <c r="VUN1" s="80"/>
      <c r="VUO1" s="80"/>
      <c r="VUP1" s="80"/>
      <c r="VUQ1" s="80"/>
      <c r="VUR1" s="80"/>
      <c r="VUS1" s="80"/>
      <c r="VUT1" s="80"/>
      <c r="VUU1" s="80"/>
      <c r="VUV1" s="80"/>
      <c r="VUW1" s="80"/>
      <c r="VUX1" s="80"/>
      <c r="VUY1" s="80"/>
      <c r="VUZ1" s="80"/>
      <c r="VVA1" s="80"/>
      <c r="VVB1" s="80"/>
      <c r="VVC1" s="80"/>
      <c r="VVD1" s="80"/>
      <c r="VVE1" s="80"/>
      <c r="VVF1" s="80"/>
      <c r="VVG1" s="80"/>
      <c r="VVH1" s="80"/>
      <c r="VVI1" s="80"/>
      <c r="VVJ1" s="80"/>
      <c r="VVK1" s="80"/>
      <c r="VVL1" s="80"/>
      <c r="VVM1" s="80"/>
      <c r="VVN1" s="80"/>
      <c r="VVO1" s="80"/>
      <c r="VVP1" s="80"/>
      <c r="VVQ1" s="80"/>
      <c r="VVR1" s="80"/>
      <c r="VVS1" s="80"/>
      <c r="VVT1" s="80"/>
      <c r="VVU1" s="80"/>
      <c r="VVV1" s="80"/>
      <c r="VVW1" s="80"/>
      <c r="VVX1" s="80"/>
      <c r="VVY1" s="80"/>
      <c r="VVZ1" s="80"/>
      <c r="VWA1" s="80"/>
      <c r="VWB1" s="80"/>
      <c r="VWC1" s="80"/>
      <c r="VWD1" s="80"/>
      <c r="VWE1" s="80"/>
      <c r="VWF1" s="80"/>
      <c r="VWG1" s="80"/>
      <c r="VWH1" s="80"/>
      <c r="VWI1" s="80"/>
      <c r="VWJ1" s="80"/>
      <c r="VWK1" s="80"/>
      <c r="VWL1" s="80"/>
      <c r="VWM1" s="80"/>
      <c r="VWN1" s="80"/>
      <c r="VWO1" s="80"/>
      <c r="VWP1" s="80"/>
      <c r="VWQ1" s="80"/>
      <c r="VWR1" s="80"/>
      <c r="VWS1" s="80"/>
      <c r="VWT1" s="80"/>
      <c r="VWU1" s="80"/>
      <c r="VWV1" s="80"/>
      <c r="VWW1" s="80"/>
      <c r="VWX1" s="80"/>
      <c r="VWY1" s="80"/>
      <c r="VWZ1" s="80"/>
      <c r="VXA1" s="80"/>
      <c r="VXB1" s="80"/>
      <c r="VXC1" s="80"/>
      <c r="VXD1" s="80"/>
      <c r="VXE1" s="80"/>
      <c r="VXF1" s="80"/>
      <c r="VXG1" s="80"/>
      <c r="VXH1" s="80"/>
      <c r="VXI1" s="80"/>
      <c r="VXJ1" s="80"/>
      <c r="VXK1" s="80"/>
      <c r="VXL1" s="80"/>
      <c r="VXM1" s="80"/>
      <c r="VXN1" s="80"/>
      <c r="VXO1" s="80"/>
      <c r="VXP1" s="80"/>
      <c r="VXQ1" s="80"/>
      <c r="VXR1" s="80"/>
      <c r="VXS1" s="80"/>
      <c r="VXT1" s="80"/>
      <c r="VXU1" s="80"/>
      <c r="VXV1" s="80"/>
      <c r="VXW1" s="80"/>
      <c r="VXX1" s="80"/>
      <c r="VXY1" s="80"/>
      <c r="VXZ1" s="80"/>
      <c r="VYA1" s="80"/>
      <c r="VYB1" s="80"/>
      <c r="VYC1" s="80"/>
      <c r="VYD1" s="80"/>
      <c r="VYE1" s="80"/>
      <c r="VYF1" s="80"/>
      <c r="VYG1" s="80"/>
      <c r="VYH1" s="80"/>
      <c r="VYI1" s="80"/>
      <c r="VYJ1" s="80"/>
      <c r="VYK1" s="80"/>
      <c r="VYL1" s="80"/>
      <c r="VYM1" s="80"/>
      <c r="VYN1" s="80"/>
      <c r="VYO1" s="80"/>
      <c r="VYP1" s="80"/>
      <c r="VYQ1" s="80"/>
      <c r="VYR1" s="80"/>
      <c r="VYS1" s="80"/>
      <c r="VYT1" s="80"/>
      <c r="VYU1" s="80"/>
      <c r="VYV1" s="80"/>
      <c r="VYW1" s="80"/>
      <c r="VYX1" s="80"/>
      <c r="VYY1" s="80"/>
      <c r="VYZ1" s="80"/>
      <c r="VZA1" s="80"/>
      <c r="VZB1" s="80"/>
      <c r="VZC1" s="80"/>
      <c r="VZD1" s="80"/>
      <c r="VZE1" s="80"/>
      <c r="VZF1" s="80"/>
      <c r="VZG1" s="80"/>
      <c r="VZH1" s="80"/>
      <c r="VZI1" s="80"/>
      <c r="VZJ1" s="80"/>
      <c r="VZK1" s="80"/>
      <c r="VZL1" s="80"/>
      <c r="VZM1" s="80"/>
      <c r="VZN1" s="80"/>
      <c r="VZO1" s="80"/>
      <c r="VZP1" s="80"/>
      <c r="VZQ1" s="80"/>
      <c r="VZR1" s="80"/>
      <c r="VZS1" s="80"/>
      <c r="VZT1" s="80"/>
      <c r="VZU1" s="80"/>
      <c r="VZV1" s="80"/>
      <c r="VZW1" s="80"/>
      <c r="VZX1" s="80"/>
      <c r="VZY1" s="80"/>
      <c r="VZZ1" s="80"/>
      <c r="WAA1" s="80"/>
      <c r="WAB1" s="80"/>
      <c r="WAC1" s="80"/>
      <c r="WAD1" s="80"/>
      <c r="WAE1" s="80"/>
      <c r="WAF1" s="80"/>
      <c r="WAG1" s="80"/>
      <c r="WAH1" s="80"/>
      <c r="WAI1" s="80"/>
      <c r="WAJ1" s="80"/>
      <c r="WAK1" s="80"/>
      <c r="WAL1" s="80"/>
      <c r="WAM1" s="80"/>
      <c r="WAN1" s="80"/>
      <c r="WAO1" s="80"/>
      <c r="WAP1" s="80"/>
      <c r="WAQ1" s="80"/>
      <c r="WAR1" s="80"/>
      <c r="WAS1" s="80"/>
      <c r="WAT1" s="80"/>
      <c r="WAU1" s="80"/>
      <c r="WAV1" s="80"/>
      <c r="WAW1" s="80"/>
      <c r="WAX1" s="80"/>
      <c r="WAY1" s="80"/>
      <c r="WAZ1" s="80"/>
      <c r="WBA1" s="80"/>
      <c r="WBB1" s="80"/>
      <c r="WBC1" s="80"/>
      <c r="WBD1" s="80"/>
      <c r="WBE1" s="80"/>
      <c r="WBF1" s="80"/>
      <c r="WBG1" s="80"/>
      <c r="WBH1" s="80"/>
      <c r="WBI1" s="80"/>
      <c r="WBJ1" s="80"/>
      <c r="WBK1" s="80"/>
      <c r="WBL1" s="80"/>
      <c r="WBM1" s="80"/>
      <c r="WBN1" s="80"/>
      <c r="WBO1" s="80"/>
      <c r="WBP1" s="80"/>
      <c r="WBQ1" s="80"/>
      <c r="WBR1" s="80"/>
      <c r="WBS1" s="80"/>
      <c r="WBT1" s="80"/>
      <c r="WBU1" s="80"/>
      <c r="WBV1" s="80"/>
      <c r="WBW1" s="80"/>
      <c r="WBX1" s="80"/>
      <c r="WBY1" s="80"/>
      <c r="WBZ1" s="80"/>
      <c r="WCA1" s="80"/>
      <c r="WCB1" s="80"/>
      <c r="WCC1" s="80"/>
      <c r="WCD1" s="80"/>
      <c r="WCE1" s="80"/>
      <c r="WCF1" s="80"/>
      <c r="WCG1" s="80"/>
      <c r="WCH1" s="80"/>
      <c r="WCI1" s="80"/>
      <c r="WCJ1" s="80"/>
      <c r="WCK1" s="80"/>
      <c r="WCL1" s="80"/>
      <c r="WCM1" s="80"/>
      <c r="WCN1" s="80"/>
      <c r="WCO1" s="80"/>
      <c r="WCP1" s="80"/>
      <c r="WCQ1" s="80"/>
      <c r="WCR1" s="80"/>
      <c r="WCS1" s="80"/>
      <c r="WCT1" s="80"/>
      <c r="WCU1" s="80"/>
      <c r="WCV1" s="80"/>
      <c r="WCW1" s="80"/>
      <c r="WCX1" s="80"/>
      <c r="WCY1" s="80"/>
      <c r="WCZ1" s="80"/>
      <c r="WDA1" s="80"/>
      <c r="WDB1" s="80"/>
      <c r="WDC1" s="80"/>
      <c r="WDD1" s="80"/>
      <c r="WDE1" s="80"/>
      <c r="WDF1" s="80"/>
      <c r="WDG1" s="80"/>
      <c r="WDH1" s="80"/>
      <c r="WDI1" s="80"/>
      <c r="WDJ1" s="80"/>
      <c r="WDK1" s="80"/>
      <c r="WDL1" s="80"/>
      <c r="WDM1" s="80"/>
      <c r="WDN1" s="80"/>
      <c r="WDO1" s="80"/>
      <c r="WDP1" s="80"/>
      <c r="WDQ1" s="80"/>
      <c r="WDR1" s="80"/>
      <c r="WDS1" s="80"/>
      <c r="WDT1" s="80"/>
      <c r="WDU1" s="80"/>
      <c r="WDV1" s="80"/>
      <c r="WDW1" s="80"/>
      <c r="WDX1" s="80"/>
      <c r="WDY1" s="80"/>
      <c r="WDZ1" s="80"/>
      <c r="WEA1" s="80"/>
      <c r="WEB1" s="80"/>
      <c r="WEC1" s="80"/>
      <c r="WED1" s="80"/>
      <c r="WEE1" s="80"/>
      <c r="WEF1" s="80"/>
      <c r="WEG1" s="80"/>
      <c r="WEH1" s="80"/>
      <c r="WEI1" s="80"/>
      <c r="WEJ1" s="80"/>
      <c r="WEK1" s="80"/>
      <c r="WEL1" s="80"/>
      <c r="WEM1" s="80"/>
      <c r="WEN1" s="80"/>
      <c r="WEO1" s="80"/>
      <c r="WEP1" s="80"/>
      <c r="WEQ1" s="80"/>
      <c r="WER1" s="80"/>
      <c r="WES1" s="80"/>
      <c r="WET1" s="80"/>
      <c r="WEU1" s="80"/>
      <c r="WEV1" s="80"/>
      <c r="WEW1" s="80"/>
      <c r="WEX1" s="80"/>
      <c r="WEY1" s="80"/>
      <c r="WEZ1" s="80"/>
      <c r="WFA1" s="80"/>
      <c r="WFB1" s="80"/>
      <c r="WFC1" s="80"/>
      <c r="WFD1" s="80"/>
      <c r="WFE1" s="80"/>
      <c r="WFF1" s="80"/>
      <c r="WFG1" s="80"/>
      <c r="WFH1" s="80"/>
      <c r="WFI1" s="80"/>
      <c r="WFJ1" s="80"/>
      <c r="WFK1" s="80"/>
      <c r="WFL1" s="80"/>
      <c r="WFM1" s="80"/>
      <c r="WFN1" s="80"/>
      <c r="WFO1" s="80"/>
      <c r="WFP1" s="80"/>
      <c r="WFQ1" s="80"/>
      <c r="WFR1" s="80"/>
      <c r="WFS1" s="80"/>
      <c r="WFT1" s="80"/>
      <c r="WFU1" s="80"/>
      <c r="WFV1" s="80"/>
      <c r="WFW1" s="80"/>
      <c r="WFX1" s="80"/>
      <c r="WFY1" s="80"/>
      <c r="WFZ1" s="80"/>
      <c r="WGA1" s="80"/>
      <c r="WGB1" s="80"/>
      <c r="WGC1" s="80"/>
      <c r="WGD1" s="80"/>
      <c r="WGE1" s="80"/>
      <c r="WGF1" s="80"/>
      <c r="WGG1" s="80"/>
      <c r="WGH1" s="80"/>
      <c r="WGI1" s="80"/>
      <c r="WGJ1" s="80"/>
      <c r="WGK1" s="80"/>
      <c r="WGL1" s="80"/>
      <c r="WGM1" s="80"/>
      <c r="WGN1" s="80"/>
      <c r="WGO1" s="80"/>
      <c r="WGP1" s="80"/>
      <c r="WGQ1" s="80"/>
      <c r="WGR1" s="80"/>
      <c r="WGS1" s="80"/>
      <c r="WGT1" s="80"/>
      <c r="WGU1" s="80"/>
      <c r="WGV1" s="80"/>
      <c r="WGW1" s="80"/>
      <c r="WGX1" s="80"/>
      <c r="WGY1" s="80"/>
      <c r="WGZ1" s="80"/>
      <c r="WHA1" s="80"/>
      <c r="WHB1" s="80"/>
      <c r="WHC1" s="80"/>
      <c r="WHD1" s="80"/>
      <c r="WHE1" s="80"/>
      <c r="WHF1" s="80"/>
      <c r="WHG1" s="80"/>
      <c r="WHH1" s="80"/>
      <c r="WHI1" s="80"/>
      <c r="WHJ1" s="80"/>
      <c r="WHK1" s="80"/>
      <c r="WHL1" s="80"/>
      <c r="WHM1" s="80"/>
      <c r="WHN1" s="80"/>
      <c r="WHO1" s="80"/>
      <c r="WHP1" s="80"/>
      <c r="WHQ1" s="80"/>
      <c r="WHR1" s="80"/>
      <c r="WHS1" s="80"/>
      <c r="WHT1" s="80"/>
      <c r="WHU1" s="80"/>
      <c r="WHV1" s="80"/>
      <c r="WHW1" s="80"/>
      <c r="WHX1" s="80"/>
      <c r="WHY1" s="80"/>
      <c r="WHZ1" s="80"/>
      <c r="WIA1" s="80"/>
      <c r="WIB1" s="80"/>
      <c r="WIC1" s="80"/>
      <c r="WID1" s="80"/>
      <c r="WIE1" s="80"/>
      <c r="WIF1" s="80"/>
      <c r="WIG1" s="80"/>
      <c r="WIH1" s="80"/>
      <c r="WII1" s="80"/>
      <c r="WIJ1" s="80"/>
      <c r="WIK1" s="80"/>
      <c r="WIL1" s="80"/>
      <c r="WIM1" s="80"/>
      <c r="WIN1" s="80"/>
      <c r="WIO1" s="80"/>
      <c r="WIP1" s="80"/>
      <c r="WIQ1" s="80"/>
      <c r="WIR1" s="80"/>
      <c r="WIS1" s="80"/>
      <c r="WIT1" s="80"/>
      <c r="WIU1" s="80"/>
      <c r="WIV1" s="80"/>
      <c r="WIW1" s="80"/>
      <c r="WIX1" s="80"/>
      <c r="WIY1" s="80"/>
      <c r="WIZ1" s="80"/>
      <c r="WJA1" s="80"/>
      <c r="WJB1" s="80"/>
      <c r="WJC1" s="80"/>
      <c r="WJD1" s="80"/>
      <c r="WJE1" s="80"/>
      <c r="WJF1" s="80"/>
      <c r="WJG1" s="80"/>
      <c r="WJH1" s="80"/>
      <c r="WJI1" s="80"/>
      <c r="WJJ1" s="80"/>
      <c r="WJK1" s="80"/>
      <c r="WJL1" s="80"/>
      <c r="WJM1" s="80"/>
      <c r="WJN1" s="80"/>
      <c r="WJO1" s="80"/>
      <c r="WJP1" s="80"/>
      <c r="WJQ1" s="80"/>
      <c r="WJR1" s="80"/>
      <c r="WJS1" s="80"/>
      <c r="WJT1" s="80"/>
      <c r="WJU1" s="80"/>
      <c r="WJV1" s="80"/>
      <c r="WJW1" s="80"/>
      <c r="WJX1" s="80"/>
      <c r="WJY1" s="80"/>
      <c r="WJZ1" s="80"/>
      <c r="WKA1" s="80"/>
      <c r="WKB1" s="80"/>
      <c r="WKC1" s="80"/>
      <c r="WKD1" s="80"/>
      <c r="WKE1" s="80"/>
      <c r="WKF1" s="80"/>
      <c r="WKG1" s="80"/>
      <c r="WKH1" s="80"/>
      <c r="WKI1" s="80"/>
      <c r="WKJ1" s="80"/>
      <c r="WKK1" s="80"/>
      <c r="WKL1" s="80"/>
      <c r="WKM1" s="80"/>
      <c r="WKN1" s="80"/>
      <c r="WKO1" s="80"/>
      <c r="WKP1" s="80"/>
      <c r="WKQ1" s="80"/>
      <c r="WKR1" s="80"/>
      <c r="WKS1" s="80"/>
      <c r="WKT1" s="80"/>
      <c r="WKU1" s="80"/>
      <c r="WKV1" s="80"/>
      <c r="WKW1" s="80"/>
      <c r="WKX1" s="80"/>
      <c r="WKY1" s="80"/>
      <c r="WKZ1" s="80"/>
      <c r="WLA1" s="80"/>
      <c r="WLB1" s="80"/>
      <c r="WLC1" s="80"/>
      <c r="WLD1" s="80"/>
      <c r="WLE1" s="80"/>
      <c r="WLF1" s="80"/>
      <c r="WLG1" s="80"/>
      <c r="WLH1" s="80"/>
      <c r="WLI1" s="80"/>
      <c r="WLJ1" s="80"/>
      <c r="WLK1" s="80"/>
      <c r="WLL1" s="80"/>
      <c r="WLM1" s="80"/>
      <c r="WLN1" s="80"/>
      <c r="WLO1" s="80"/>
      <c r="WLP1" s="80"/>
      <c r="WLQ1" s="80"/>
      <c r="WLR1" s="80"/>
      <c r="WLS1" s="80"/>
      <c r="WLT1" s="80"/>
      <c r="WLU1" s="80"/>
      <c r="WLV1" s="80"/>
      <c r="WLW1" s="80"/>
      <c r="WLX1" s="80"/>
      <c r="WLY1" s="80"/>
      <c r="WLZ1" s="80"/>
      <c r="WMA1" s="80"/>
      <c r="WMB1" s="80"/>
      <c r="WMC1" s="80"/>
      <c r="WMD1" s="80"/>
      <c r="WME1" s="80"/>
      <c r="WMF1" s="80"/>
      <c r="WMG1" s="80"/>
      <c r="WMH1" s="80"/>
      <c r="WMI1" s="80"/>
      <c r="WMJ1" s="80"/>
      <c r="WMK1" s="80"/>
      <c r="WML1" s="80"/>
      <c r="WMM1" s="80"/>
      <c r="WMN1" s="80"/>
      <c r="WMO1" s="80"/>
      <c r="WMP1" s="80"/>
      <c r="WMQ1" s="80"/>
      <c r="WMR1" s="80"/>
      <c r="WMS1" s="80"/>
      <c r="WMT1" s="80"/>
      <c r="WMU1" s="80"/>
      <c r="WMV1" s="80"/>
      <c r="WMW1" s="80"/>
      <c r="WMX1" s="80"/>
      <c r="WMY1" s="80"/>
      <c r="WMZ1" s="80"/>
      <c r="WNA1" s="80"/>
      <c r="WNB1" s="80"/>
      <c r="WNC1" s="80"/>
      <c r="WND1" s="80"/>
      <c r="WNE1" s="80"/>
      <c r="WNF1" s="80"/>
      <c r="WNG1" s="80"/>
      <c r="WNH1" s="80"/>
      <c r="WNI1" s="80"/>
      <c r="WNJ1" s="80"/>
      <c r="WNK1" s="80"/>
      <c r="WNL1" s="80"/>
      <c r="WNM1" s="80"/>
      <c r="WNN1" s="80"/>
      <c r="WNO1" s="80"/>
      <c r="WNP1" s="80"/>
      <c r="WNQ1" s="80"/>
      <c r="WNR1" s="80"/>
      <c r="WNS1" s="80"/>
      <c r="WNT1" s="80"/>
      <c r="WNU1" s="80"/>
      <c r="WNV1" s="80"/>
      <c r="WNW1" s="80"/>
      <c r="WNX1" s="80"/>
      <c r="WNY1" s="80"/>
      <c r="WNZ1" s="80"/>
      <c r="WOA1" s="80"/>
      <c r="WOB1" s="80"/>
      <c r="WOC1" s="80"/>
      <c r="WOD1" s="80"/>
      <c r="WOE1" s="80"/>
      <c r="WOF1" s="80"/>
      <c r="WOG1" s="80"/>
      <c r="WOH1" s="80"/>
      <c r="WOI1" s="80"/>
      <c r="WOJ1" s="80"/>
      <c r="WOK1" s="80"/>
      <c r="WOL1" s="80"/>
      <c r="WOM1" s="80"/>
      <c r="WON1" s="80"/>
      <c r="WOO1" s="80"/>
      <c r="WOP1" s="80"/>
      <c r="WOQ1" s="80"/>
      <c r="WOR1" s="80"/>
      <c r="WOS1" s="80"/>
      <c r="WOT1" s="80"/>
      <c r="WOU1" s="80"/>
      <c r="WOV1" s="80"/>
      <c r="WOW1" s="80"/>
      <c r="WOX1" s="80"/>
      <c r="WOY1" s="80"/>
      <c r="WOZ1" s="80"/>
      <c r="WPA1" s="80"/>
      <c r="WPB1" s="80"/>
      <c r="WPC1" s="80"/>
      <c r="WPD1" s="80"/>
      <c r="WPE1" s="80"/>
      <c r="WPF1" s="80"/>
      <c r="WPG1" s="80"/>
      <c r="WPH1" s="80"/>
      <c r="WPI1" s="80"/>
      <c r="WPJ1" s="80"/>
      <c r="WPK1" s="80"/>
      <c r="WPL1" s="80"/>
      <c r="WPM1" s="80"/>
      <c r="WPN1" s="80"/>
      <c r="WPO1" s="80"/>
      <c r="WPP1" s="80"/>
      <c r="WPQ1" s="80"/>
      <c r="WPR1" s="80"/>
      <c r="WPS1" s="80"/>
      <c r="WPT1" s="80"/>
      <c r="WPU1" s="80"/>
      <c r="WPV1" s="80"/>
      <c r="WPW1" s="80"/>
      <c r="WPX1" s="80"/>
      <c r="WPY1" s="80"/>
      <c r="WPZ1" s="80"/>
      <c r="WQA1" s="80"/>
      <c r="WQB1" s="80"/>
      <c r="WQC1" s="80"/>
      <c r="WQD1" s="80"/>
      <c r="WQE1" s="80"/>
      <c r="WQF1" s="80"/>
      <c r="WQG1" s="80"/>
      <c r="WQH1" s="80"/>
      <c r="WQI1" s="80"/>
      <c r="WQJ1" s="80"/>
      <c r="WQK1" s="80"/>
      <c r="WQL1" s="80"/>
      <c r="WQM1" s="80"/>
      <c r="WQN1" s="80"/>
      <c r="WQO1" s="80"/>
      <c r="WQP1" s="80"/>
      <c r="WQQ1" s="80"/>
      <c r="WQR1" s="80"/>
      <c r="WQS1" s="80"/>
      <c r="WQT1" s="80"/>
      <c r="WQU1" s="80"/>
      <c r="WQV1" s="80"/>
      <c r="WQW1" s="80"/>
      <c r="WQX1" s="80"/>
      <c r="WQY1" s="80"/>
      <c r="WQZ1" s="80"/>
      <c r="WRA1" s="80"/>
      <c r="WRB1" s="80"/>
      <c r="WRC1" s="80"/>
      <c r="WRD1" s="80"/>
      <c r="WRE1" s="80"/>
      <c r="WRF1" s="80"/>
      <c r="WRG1" s="80"/>
      <c r="WRH1" s="80"/>
      <c r="WRI1" s="80"/>
      <c r="WRJ1" s="80"/>
      <c r="WRK1" s="80"/>
      <c r="WRL1" s="80"/>
      <c r="WRM1" s="80"/>
      <c r="WRN1" s="80"/>
      <c r="WRO1" s="80"/>
      <c r="WRP1" s="80"/>
      <c r="WRQ1" s="80"/>
      <c r="WRR1" s="80"/>
      <c r="WRS1" s="80"/>
      <c r="WRT1" s="80"/>
      <c r="WRU1" s="80"/>
      <c r="WRV1" s="80"/>
      <c r="WRW1" s="80"/>
      <c r="WRX1" s="80"/>
      <c r="WRY1" s="80"/>
      <c r="WRZ1" s="80"/>
      <c r="WSA1" s="80"/>
      <c r="WSB1" s="80"/>
      <c r="WSC1" s="80"/>
      <c r="WSD1" s="80"/>
      <c r="WSE1" s="80"/>
      <c r="WSF1" s="80"/>
      <c r="WSG1" s="80"/>
      <c r="WSH1" s="80"/>
      <c r="WSI1" s="80"/>
      <c r="WSJ1" s="80"/>
      <c r="WSK1" s="80"/>
      <c r="WSL1" s="80"/>
      <c r="WSM1" s="80"/>
      <c r="WSN1" s="80"/>
      <c r="WSO1" s="80"/>
      <c r="WSP1" s="80"/>
      <c r="WSQ1" s="80"/>
      <c r="WSR1" s="80"/>
      <c r="WSS1" s="80"/>
      <c r="WST1" s="80"/>
      <c r="WSU1" s="80"/>
      <c r="WSV1" s="80"/>
      <c r="WSW1" s="80"/>
      <c r="WSX1" s="80"/>
      <c r="WSY1" s="80"/>
      <c r="WSZ1" s="80"/>
      <c r="WTA1" s="80"/>
      <c r="WTB1" s="80"/>
      <c r="WTC1" s="80"/>
      <c r="WTD1" s="80"/>
      <c r="WTE1" s="80"/>
      <c r="WTF1" s="80"/>
      <c r="WTG1" s="80"/>
      <c r="WTH1" s="80"/>
      <c r="WTI1" s="80"/>
      <c r="WTJ1" s="80"/>
      <c r="WTK1" s="80"/>
      <c r="WTL1" s="80"/>
      <c r="WTM1" s="80"/>
      <c r="WTN1" s="80"/>
      <c r="WTO1" s="80"/>
      <c r="WTP1" s="80"/>
      <c r="WTQ1" s="80"/>
      <c r="WTR1" s="80"/>
      <c r="WTS1" s="80"/>
      <c r="WTT1" s="80"/>
      <c r="WTU1" s="80"/>
      <c r="WTV1" s="80"/>
      <c r="WTW1" s="80"/>
      <c r="WTX1" s="80"/>
      <c r="WTY1" s="80"/>
      <c r="WTZ1" s="80"/>
      <c r="WUA1" s="80"/>
      <c r="WUB1" s="80"/>
      <c r="WUC1" s="80"/>
      <c r="WUD1" s="80"/>
      <c r="WUE1" s="80"/>
      <c r="WUF1" s="80"/>
      <c r="WUG1" s="80"/>
      <c r="WUH1" s="80"/>
      <c r="WUI1" s="80"/>
      <c r="WUJ1" s="80"/>
      <c r="WUK1" s="80"/>
      <c r="WUL1" s="80"/>
      <c r="WUM1" s="80"/>
      <c r="WUN1" s="80"/>
      <c r="WUO1" s="80"/>
      <c r="WUP1" s="80"/>
      <c r="WUQ1" s="80"/>
      <c r="WUR1" s="80"/>
      <c r="WUS1" s="80"/>
      <c r="WUT1" s="80"/>
      <c r="WUU1" s="80"/>
      <c r="WUV1" s="80"/>
      <c r="WUW1" s="80"/>
      <c r="WUX1" s="80"/>
      <c r="WUY1" s="80"/>
      <c r="WUZ1" s="80"/>
      <c r="WVA1" s="80"/>
      <c r="WVB1" s="80"/>
      <c r="WVC1" s="80"/>
      <c r="WVD1" s="80"/>
      <c r="WVE1" s="80"/>
      <c r="WVF1" s="80"/>
      <c r="WVG1" s="80"/>
      <c r="WVH1" s="80"/>
      <c r="WVI1" s="80"/>
      <c r="WVJ1" s="80"/>
      <c r="WVK1" s="80"/>
      <c r="WVL1" s="80"/>
      <c r="WVM1" s="80"/>
      <c r="WVN1" s="80"/>
      <c r="WVO1" s="80"/>
      <c r="WVP1" s="80"/>
      <c r="WVQ1" s="80"/>
      <c r="WVR1" s="80"/>
      <c r="WVS1" s="80"/>
      <c r="WVT1" s="80"/>
      <c r="WVU1" s="80"/>
      <c r="WVV1" s="80"/>
      <c r="WVW1" s="80"/>
      <c r="WVX1" s="80"/>
      <c r="WVY1" s="80"/>
      <c r="WVZ1" s="80"/>
      <c r="WWA1" s="80"/>
      <c r="WWB1" s="80"/>
      <c r="WWC1" s="80"/>
      <c r="WWD1" s="80"/>
      <c r="WWE1" s="80"/>
      <c r="WWF1" s="80"/>
      <c r="WWG1" s="80"/>
      <c r="WWH1" s="80"/>
      <c r="WWI1" s="80"/>
      <c r="WWJ1" s="80"/>
      <c r="WWK1" s="80"/>
      <c r="WWL1" s="80"/>
      <c r="WWM1" s="80"/>
      <c r="WWN1" s="80"/>
      <c r="WWO1" s="80"/>
      <c r="WWP1" s="80"/>
      <c r="WWQ1" s="80"/>
      <c r="WWR1" s="80"/>
      <c r="WWS1" s="80"/>
      <c r="WWT1" s="80"/>
      <c r="WWU1" s="80"/>
      <c r="WWV1" s="80"/>
      <c r="WWW1" s="80"/>
      <c r="WWX1" s="80"/>
      <c r="WWY1" s="80"/>
      <c r="WWZ1" s="80"/>
      <c r="WXA1" s="80"/>
      <c r="WXB1" s="80"/>
      <c r="WXC1" s="80"/>
      <c r="WXD1" s="80"/>
      <c r="WXE1" s="80"/>
      <c r="WXF1" s="80"/>
      <c r="WXG1" s="80"/>
      <c r="WXH1" s="80"/>
      <c r="WXI1" s="80"/>
      <c r="WXJ1" s="80"/>
      <c r="WXK1" s="80"/>
      <c r="WXL1" s="80"/>
      <c r="WXM1" s="80"/>
      <c r="WXN1" s="80"/>
      <c r="WXO1" s="80"/>
      <c r="WXP1" s="80"/>
      <c r="WXQ1" s="80"/>
      <c r="WXR1" s="80"/>
      <c r="WXS1" s="80"/>
      <c r="WXT1" s="80"/>
      <c r="WXU1" s="80"/>
      <c r="WXV1" s="80"/>
      <c r="WXW1" s="80"/>
      <c r="WXX1" s="80"/>
      <c r="WXY1" s="80"/>
      <c r="WXZ1" s="80"/>
      <c r="WYA1" s="80"/>
      <c r="WYB1" s="80"/>
      <c r="WYC1" s="80"/>
      <c r="WYD1" s="80"/>
      <c r="WYE1" s="80"/>
      <c r="WYF1" s="80"/>
      <c r="WYG1" s="80"/>
      <c r="WYH1" s="80"/>
      <c r="WYI1" s="80"/>
      <c r="WYJ1" s="80"/>
      <c r="WYK1" s="80"/>
      <c r="WYL1" s="80"/>
      <c r="WYM1" s="80"/>
      <c r="WYN1" s="80"/>
      <c r="WYO1" s="80"/>
      <c r="WYP1" s="80"/>
      <c r="WYQ1" s="80"/>
      <c r="WYR1" s="80"/>
      <c r="WYS1" s="80"/>
      <c r="WYT1" s="80"/>
      <c r="WYU1" s="80"/>
      <c r="WYV1" s="80"/>
      <c r="WYW1" s="80"/>
      <c r="WYX1" s="80"/>
      <c r="WYY1" s="80"/>
      <c r="WYZ1" s="80"/>
      <c r="WZA1" s="80"/>
      <c r="WZB1" s="80"/>
      <c r="WZC1" s="80"/>
      <c r="WZD1" s="80"/>
      <c r="WZE1" s="80"/>
      <c r="WZF1" s="80"/>
      <c r="WZG1" s="80"/>
      <c r="WZH1" s="80"/>
      <c r="WZI1" s="80"/>
      <c r="WZJ1" s="80"/>
      <c r="WZK1" s="80"/>
      <c r="WZL1" s="80"/>
      <c r="WZM1" s="80"/>
      <c r="WZN1" s="80"/>
      <c r="WZO1" s="80"/>
      <c r="WZP1" s="80"/>
      <c r="WZQ1" s="80"/>
      <c r="WZR1" s="80"/>
      <c r="WZS1" s="80"/>
      <c r="WZT1" s="80"/>
      <c r="WZU1" s="80"/>
      <c r="WZV1" s="80"/>
      <c r="WZW1" s="80"/>
      <c r="WZX1" s="80"/>
      <c r="WZY1" s="80"/>
      <c r="WZZ1" s="80"/>
      <c r="XAA1" s="80"/>
      <c r="XAB1" s="80"/>
      <c r="XAC1" s="80"/>
      <c r="XAD1" s="80"/>
      <c r="XAE1" s="80"/>
      <c r="XAF1" s="80"/>
      <c r="XAG1" s="80"/>
      <c r="XAH1" s="80"/>
      <c r="XAI1" s="80"/>
      <c r="XAJ1" s="80"/>
      <c r="XAK1" s="80"/>
      <c r="XAL1" s="80"/>
      <c r="XAM1" s="80"/>
      <c r="XAN1" s="80"/>
      <c r="XAO1" s="80"/>
      <c r="XAP1" s="80"/>
      <c r="XAQ1" s="80"/>
      <c r="XAR1" s="80"/>
      <c r="XAS1" s="80"/>
      <c r="XAT1" s="80"/>
      <c r="XAU1" s="80"/>
      <c r="XAV1" s="80"/>
      <c r="XAW1" s="80"/>
      <c r="XAX1" s="80"/>
      <c r="XAY1" s="80"/>
      <c r="XAZ1" s="80"/>
      <c r="XBA1" s="80"/>
      <c r="XBB1" s="80"/>
      <c r="XBC1" s="80"/>
      <c r="XBD1" s="80"/>
      <c r="XBE1" s="80"/>
      <c r="XBF1" s="80"/>
      <c r="XBG1" s="80"/>
      <c r="XBH1" s="80"/>
      <c r="XBI1" s="80"/>
      <c r="XBJ1" s="80"/>
      <c r="XBK1" s="80"/>
      <c r="XBL1" s="80"/>
      <c r="XBM1" s="80"/>
      <c r="XBN1" s="80"/>
      <c r="XBO1" s="80"/>
      <c r="XBP1" s="80"/>
      <c r="XBQ1" s="80"/>
      <c r="XBR1" s="80"/>
      <c r="XBS1" s="80"/>
      <c r="XBT1" s="80"/>
      <c r="XBU1" s="80"/>
      <c r="XBV1" s="80"/>
      <c r="XBW1" s="80"/>
      <c r="XBX1" s="80"/>
      <c r="XBY1" s="80"/>
      <c r="XBZ1" s="80"/>
      <c r="XCA1" s="80"/>
      <c r="XCB1" s="80"/>
      <c r="XCC1" s="80"/>
      <c r="XCD1" s="80"/>
      <c r="XCE1" s="80"/>
      <c r="XCF1" s="80"/>
      <c r="XCG1" s="80"/>
      <c r="XCH1" s="80"/>
      <c r="XCI1" s="80"/>
      <c r="XCJ1" s="80"/>
      <c r="XCK1" s="80"/>
      <c r="XCL1" s="80"/>
      <c r="XCM1" s="80"/>
      <c r="XCN1" s="80"/>
      <c r="XCO1" s="80"/>
      <c r="XCP1" s="80"/>
      <c r="XCQ1" s="80"/>
      <c r="XCR1" s="80"/>
      <c r="XCS1" s="80"/>
      <c r="XCT1" s="80"/>
      <c r="XCU1" s="80"/>
      <c r="XCV1" s="80"/>
      <c r="XCW1" s="80"/>
      <c r="XCX1" s="80"/>
      <c r="XCY1" s="80"/>
      <c r="XCZ1" s="80"/>
      <c r="XDA1" s="80"/>
      <c r="XDB1" s="80"/>
      <c r="XDC1" s="80"/>
      <c r="XDD1" s="80"/>
      <c r="XDE1" s="80"/>
      <c r="XDF1" s="80"/>
      <c r="XDG1" s="80"/>
      <c r="XDH1" s="80"/>
      <c r="XDI1" s="80"/>
      <c r="XDJ1" s="80"/>
      <c r="XDK1" s="80"/>
      <c r="XDL1" s="80"/>
      <c r="XDM1" s="80"/>
      <c r="XDN1" s="80"/>
      <c r="XDO1" s="80"/>
      <c r="XDP1" s="80"/>
      <c r="XDQ1" s="80"/>
      <c r="XDR1" s="80"/>
      <c r="XDS1" s="80"/>
      <c r="XDT1" s="80"/>
      <c r="XDU1" s="80"/>
      <c r="XDV1" s="80"/>
      <c r="XDW1" s="80"/>
      <c r="XDX1" s="80"/>
      <c r="XDY1" s="80"/>
      <c r="XDZ1" s="80"/>
      <c r="XEA1" s="80"/>
      <c r="XEB1" s="80"/>
      <c r="XEC1" s="80"/>
      <c r="XED1" s="80"/>
      <c r="XEE1" s="80"/>
      <c r="XEF1" s="80"/>
      <c r="XEG1" s="80"/>
      <c r="XEH1" s="80"/>
      <c r="XEI1" s="80"/>
      <c r="XEJ1" s="80"/>
      <c r="XEK1" s="80"/>
      <c r="XEL1" s="80"/>
      <c r="XEM1" s="80"/>
      <c r="XEN1" s="80"/>
      <c r="XEO1" s="80"/>
      <c r="XEP1" s="80"/>
      <c r="XEQ1" s="80"/>
      <c r="XER1" s="80"/>
      <c r="XES1" s="80"/>
      <c r="XET1" s="80"/>
      <c r="XEU1" s="80"/>
      <c r="XEV1" s="80"/>
      <c r="XEW1" s="80"/>
      <c r="XEX1" s="80"/>
      <c r="XEY1" s="80"/>
      <c r="XEZ1" s="80"/>
      <c r="XFA1" s="80"/>
      <c r="XFB1" s="80"/>
      <c r="XFC1" s="80"/>
      <c r="XFD1" s="80"/>
    </row>
    <row r="2" spans="2:16384" ht="23.25">
      <c r="B2" s="775">
        <f>Overall!$B$2</f>
        <v>44693</v>
      </c>
      <c r="C2" s="775"/>
      <c r="D2" s="775"/>
      <c r="E2" s="81"/>
      <c r="F2" s="81"/>
      <c r="G2" s="81"/>
      <c r="H2" s="80"/>
      <c r="I2" s="133"/>
      <c r="J2" s="80"/>
      <c r="K2" s="80"/>
      <c r="L2" s="80"/>
      <c r="M2" s="80"/>
      <c r="N2" s="80"/>
      <c r="O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  <c r="HI2" s="80"/>
      <c r="HJ2" s="80"/>
      <c r="HK2" s="80"/>
      <c r="HL2" s="80"/>
      <c r="HM2" s="80"/>
      <c r="HN2" s="80"/>
      <c r="HO2" s="80"/>
      <c r="HP2" s="80"/>
      <c r="HQ2" s="80"/>
      <c r="HR2" s="80"/>
      <c r="HS2" s="80"/>
      <c r="HT2" s="80"/>
      <c r="HU2" s="80"/>
      <c r="HV2" s="80"/>
      <c r="HW2" s="80"/>
      <c r="HX2" s="80"/>
      <c r="HY2" s="80"/>
      <c r="HZ2" s="80"/>
      <c r="IA2" s="80"/>
      <c r="IB2" s="80"/>
      <c r="IC2" s="80"/>
      <c r="ID2" s="80"/>
      <c r="IE2" s="80"/>
      <c r="IF2" s="80"/>
      <c r="IG2" s="80"/>
      <c r="IH2" s="80"/>
      <c r="II2" s="80"/>
      <c r="IJ2" s="80"/>
      <c r="IK2" s="80"/>
      <c r="IL2" s="80"/>
      <c r="IM2" s="80"/>
      <c r="IN2" s="80"/>
      <c r="IO2" s="80"/>
      <c r="IP2" s="80"/>
      <c r="IQ2" s="80"/>
      <c r="IR2" s="80"/>
      <c r="IS2" s="80"/>
      <c r="IT2" s="80"/>
      <c r="IU2" s="80"/>
      <c r="IV2" s="80"/>
      <c r="IW2" s="80"/>
      <c r="IX2" s="80"/>
      <c r="IY2" s="80"/>
      <c r="IZ2" s="80"/>
      <c r="JA2" s="80"/>
      <c r="JB2" s="80"/>
      <c r="JC2" s="80"/>
      <c r="JD2" s="80"/>
      <c r="JE2" s="80"/>
      <c r="JF2" s="80"/>
      <c r="JG2" s="80"/>
      <c r="JH2" s="80"/>
      <c r="JI2" s="80"/>
      <c r="JJ2" s="80"/>
      <c r="JK2" s="80"/>
      <c r="JL2" s="80"/>
      <c r="JM2" s="80"/>
      <c r="JN2" s="80"/>
      <c r="JO2" s="80"/>
      <c r="JP2" s="80"/>
      <c r="JQ2" s="80"/>
      <c r="JR2" s="80"/>
      <c r="JS2" s="80"/>
      <c r="JT2" s="80"/>
      <c r="JU2" s="80"/>
      <c r="JV2" s="80"/>
      <c r="JW2" s="80"/>
      <c r="JX2" s="80"/>
      <c r="JY2" s="80"/>
      <c r="JZ2" s="80"/>
      <c r="KA2" s="80"/>
      <c r="KB2" s="80"/>
      <c r="KC2" s="80"/>
      <c r="KD2" s="80"/>
      <c r="KE2" s="80"/>
      <c r="KF2" s="80"/>
      <c r="KG2" s="80"/>
      <c r="KH2" s="80"/>
      <c r="KI2" s="80"/>
      <c r="KJ2" s="80"/>
      <c r="KK2" s="80"/>
      <c r="KL2" s="80"/>
      <c r="KM2" s="80"/>
      <c r="KN2" s="80"/>
      <c r="KO2" s="80"/>
      <c r="KP2" s="80"/>
      <c r="KQ2" s="80"/>
      <c r="KR2" s="80"/>
      <c r="KS2" s="80"/>
      <c r="KT2" s="80"/>
      <c r="KU2" s="80"/>
      <c r="KV2" s="80"/>
      <c r="KW2" s="80"/>
      <c r="KX2" s="80"/>
      <c r="KY2" s="80"/>
      <c r="KZ2" s="80"/>
      <c r="LA2" s="80"/>
      <c r="LB2" s="80"/>
      <c r="LC2" s="80"/>
      <c r="LD2" s="80"/>
      <c r="LE2" s="80"/>
      <c r="LF2" s="80"/>
      <c r="LG2" s="80"/>
      <c r="LH2" s="80"/>
      <c r="LI2" s="80"/>
      <c r="LJ2" s="80"/>
      <c r="LK2" s="80"/>
      <c r="LL2" s="80"/>
      <c r="LM2" s="80"/>
      <c r="LN2" s="80"/>
      <c r="LO2" s="80"/>
      <c r="LP2" s="80"/>
      <c r="LQ2" s="80"/>
      <c r="LR2" s="80"/>
      <c r="LS2" s="80"/>
      <c r="LT2" s="80"/>
      <c r="LU2" s="80"/>
      <c r="LV2" s="80"/>
      <c r="LW2" s="80"/>
      <c r="LX2" s="80"/>
      <c r="LY2" s="80"/>
      <c r="LZ2" s="80"/>
      <c r="MA2" s="80"/>
      <c r="MB2" s="80"/>
      <c r="MC2" s="80"/>
      <c r="MD2" s="80"/>
      <c r="ME2" s="80"/>
      <c r="MF2" s="80"/>
      <c r="MG2" s="80"/>
      <c r="MH2" s="80"/>
      <c r="MI2" s="80"/>
      <c r="MJ2" s="80"/>
      <c r="MK2" s="80"/>
      <c r="ML2" s="80"/>
      <c r="MM2" s="80"/>
      <c r="MN2" s="80"/>
      <c r="MO2" s="80"/>
      <c r="MP2" s="80"/>
      <c r="MQ2" s="80"/>
      <c r="MR2" s="80"/>
      <c r="MS2" s="80"/>
      <c r="MT2" s="80"/>
      <c r="MU2" s="80"/>
      <c r="MV2" s="80"/>
      <c r="MW2" s="80"/>
      <c r="MX2" s="80"/>
      <c r="MY2" s="80"/>
      <c r="MZ2" s="80"/>
      <c r="NA2" s="80"/>
      <c r="NB2" s="80"/>
      <c r="NC2" s="80"/>
      <c r="ND2" s="80"/>
      <c r="NE2" s="80"/>
      <c r="NF2" s="80"/>
      <c r="NG2" s="80"/>
      <c r="NH2" s="80"/>
      <c r="NI2" s="80"/>
      <c r="NJ2" s="80"/>
      <c r="NK2" s="80"/>
      <c r="NL2" s="80"/>
      <c r="NM2" s="80"/>
      <c r="NN2" s="80"/>
      <c r="NO2" s="80"/>
      <c r="NP2" s="80"/>
      <c r="NQ2" s="80"/>
      <c r="NR2" s="80"/>
      <c r="NS2" s="80"/>
      <c r="NT2" s="80"/>
      <c r="NU2" s="80"/>
      <c r="NV2" s="80"/>
      <c r="NW2" s="80"/>
      <c r="NX2" s="80"/>
      <c r="NY2" s="80"/>
      <c r="NZ2" s="80"/>
      <c r="OA2" s="80"/>
      <c r="OB2" s="80"/>
      <c r="OC2" s="80"/>
      <c r="OD2" s="80"/>
      <c r="OE2" s="80"/>
      <c r="OF2" s="80"/>
      <c r="OG2" s="80"/>
      <c r="OH2" s="80"/>
      <c r="OI2" s="80"/>
      <c r="OJ2" s="80"/>
      <c r="OK2" s="80"/>
      <c r="OL2" s="80"/>
      <c r="OM2" s="80"/>
      <c r="ON2" s="80"/>
      <c r="OO2" s="80"/>
      <c r="OP2" s="80"/>
      <c r="OQ2" s="80"/>
      <c r="OR2" s="80"/>
      <c r="OS2" s="80"/>
      <c r="OT2" s="80"/>
      <c r="OU2" s="80"/>
      <c r="OV2" s="80"/>
      <c r="OW2" s="80"/>
      <c r="OX2" s="80"/>
      <c r="OY2" s="80"/>
      <c r="OZ2" s="80"/>
      <c r="PA2" s="80"/>
      <c r="PB2" s="80"/>
      <c r="PC2" s="80"/>
      <c r="PD2" s="80"/>
      <c r="PE2" s="80"/>
      <c r="PF2" s="80"/>
      <c r="PG2" s="80"/>
      <c r="PH2" s="80"/>
      <c r="PI2" s="80"/>
      <c r="PJ2" s="80"/>
      <c r="PK2" s="80"/>
      <c r="PL2" s="80"/>
      <c r="PM2" s="80"/>
      <c r="PN2" s="80"/>
      <c r="PO2" s="80"/>
      <c r="PP2" s="80"/>
      <c r="PQ2" s="80"/>
      <c r="PR2" s="80"/>
      <c r="PS2" s="80"/>
      <c r="PT2" s="80"/>
      <c r="PU2" s="80"/>
      <c r="PV2" s="80"/>
      <c r="PW2" s="80"/>
      <c r="PX2" s="80"/>
      <c r="PY2" s="80"/>
      <c r="PZ2" s="80"/>
      <c r="QA2" s="80"/>
      <c r="QB2" s="80"/>
      <c r="QC2" s="80"/>
      <c r="QD2" s="80"/>
      <c r="QE2" s="80"/>
      <c r="QF2" s="80"/>
      <c r="QG2" s="80"/>
      <c r="QH2" s="80"/>
      <c r="QI2" s="80"/>
      <c r="QJ2" s="80"/>
      <c r="QK2" s="80"/>
      <c r="QL2" s="80"/>
      <c r="QM2" s="80"/>
      <c r="QN2" s="80"/>
      <c r="QO2" s="80"/>
      <c r="QP2" s="80"/>
      <c r="QQ2" s="80"/>
      <c r="QR2" s="80"/>
      <c r="QS2" s="80"/>
      <c r="QT2" s="80"/>
      <c r="QU2" s="80"/>
      <c r="QV2" s="80"/>
      <c r="QW2" s="80"/>
      <c r="QX2" s="80"/>
      <c r="QY2" s="80"/>
      <c r="QZ2" s="80"/>
      <c r="RA2" s="80"/>
      <c r="RB2" s="80"/>
      <c r="RC2" s="80"/>
      <c r="RD2" s="80"/>
      <c r="RE2" s="80"/>
      <c r="RF2" s="80"/>
      <c r="RG2" s="80"/>
      <c r="RH2" s="80"/>
      <c r="RI2" s="80"/>
      <c r="RJ2" s="80"/>
      <c r="RK2" s="80"/>
      <c r="RL2" s="80"/>
      <c r="RM2" s="80"/>
      <c r="RN2" s="80"/>
      <c r="RO2" s="80"/>
      <c r="RP2" s="80"/>
      <c r="RQ2" s="80"/>
      <c r="RR2" s="80"/>
      <c r="RS2" s="80"/>
      <c r="RT2" s="80"/>
      <c r="RU2" s="80"/>
      <c r="RV2" s="80"/>
      <c r="RW2" s="80"/>
      <c r="RX2" s="80"/>
      <c r="RY2" s="80"/>
      <c r="RZ2" s="80"/>
      <c r="SA2" s="80"/>
      <c r="SB2" s="80"/>
      <c r="SC2" s="80"/>
      <c r="SD2" s="80"/>
      <c r="SE2" s="80"/>
      <c r="SF2" s="80"/>
      <c r="SG2" s="80"/>
      <c r="SH2" s="80"/>
      <c r="SI2" s="80"/>
      <c r="SJ2" s="80"/>
      <c r="SK2" s="80"/>
      <c r="SL2" s="80"/>
      <c r="SM2" s="80"/>
      <c r="SN2" s="80"/>
      <c r="SO2" s="80"/>
      <c r="SP2" s="80"/>
      <c r="SQ2" s="80"/>
      <c r="SR2" s="80"/>
      <c r="SS2" s="80"/>
      <c r="ST2" s="80"/>
      <c r="SU2" s="80"/>
      <c r="SV2" s="80"/>
      <c r="SW2" s="80"/>
      <c r="SX2" s="80"/>
      <c r="SY2" s="80"/>
      <c r="SZ2" s="80"/>
      <c r="TA2" s="80"/>
      <c r="TB2" s="80"/>
      <c r="TC2" s="80"/>
      <c r="TD2" s="80"/>
      <c r="TE2" s="80"/>
      <c r="TF2" s="80"/>
      <c r="TG2" s="80"/>
      <c r="TH2" s="80"/>
      <c r="TI2" s="80"/>
      <c r="TJ2" s="80"/>
      <c r="TK2" s="80"/>
      <c r="TL2" s="80"/>
      <c r="TM2" s="80"/>
      <c r="TN2" s="80"/>
      <c r="TO2" s="80"/>
      <c r="TP2" s="80"/>
      <c r="TQ2" s="80"/>
      <c r="TR2" s="80"/>
      <c r="TS2" s="80"/>
      <c r="TT2" s="80"/>
      <c r="TU2" s="80"/>
      <c r="TV2" s="80"/>
      <c r="TW2" s="80"/>
      <c r="TX2" s="80"/>
      <c r="TY2" s="80"/>
      <c r="TZ2" s="80"/>
      <c r="UA2" s="80"/>
      <c r="UB2" s="80"/>
      <c r="UC2" s="80"/>
      <c r="UD2" s="80"/>
      <c r="UE2" s="80"/>
      <c r="UF2" s="80"/>
      <c r="UG2" s="80"/>
      <c r="UH2" s="80"/>
      <c r="UI2" s="80"/>
      <c r="UJ2" s="80"/>
      <c r="UK2" s="80"/>
      <c r="UL2" s="80"/>
      <c r="UM2" s="80"/>
      <c r="UN2" s="80"/>
      <c r="UO2" s="80"/>
      <c r="UP2" s="80"/>
      <c r="UQ2" s="80"/>
      <c r="UR2" s="80"/>
      <c r="US2" s="80"/>
      <c r="UT2" s="80"/>
      <c r="UU2" s="80"/>
      <c r="UV2" s="80"/>
      <c r="UW2" s="80"/>
      <c r="UX2" s="80"/>
      <c r="UY2" s="80"/>
      <c r="UZ2" s="80"/>
      <c r="VA2" s="80"/>
      <c r="VB2" s="80"/>
      <c r="VC2" s="80"/>
      <c r="VD2" s="80"/>
      <c r="VE2" s="80"/>
      <c r="VF2" s="80"/>
      <c r="VG2" s="80"/>
      <c r="VH2" s="80"/>
      <c r="VI2" s="80"/>
      <c r="VJ2" s="80"/>
      <c r="VK2" s="80"/>
      <c r="VL2" s="80"/>
      <c r="VM2" s="80"/>
      <c r="VN2" s="80"/>
      <c r="VO2" s="80"/>
      <c r="VP2" s="80"/>
      <c r="VQ2" s="80"/>
      <c r="VR2" s="80"/>
      <c r="VS2" s="80"/>
      <c r="VT2" s="80"/>
      <c r="VU2" s="80"/>
      <c r="VV2" s="80"/>
      <c r="VW2" s="80"/>
      <c r="VX2" s="80"/>
      <c r="VY2" s="80"/>
      <c r="VZ2" s="80"/>
      <c r="WA2" s="80"/>
      <c r="WB2" s="80"/>
      <c r="WC2" s="80"/>
      <c r="WD2" s="80"/>
      <c r="WE2" s="80"/>
      <c r="WF2" s="80"/>
      <c r="WG2" s="80"/>
      <c r="WH2" s="80"/>
      <c r="WI2" s="80"/>
      <c r="WJ2" s="80"/>
      <c r="WK2" s="80"/>
      <c r="WL2" s="80"/>
      <c r="WM2" s="80"/>
      <c r="WN2" s="80"/>
      <c r="WO2" s="80"/>
      <c r="WP2" s="80"/>
      <c r="WQ2" s="80"/>
      <c r="WR2" s="80"/>
      <c r="WS2" s="80"/>
      <c r="WT2" s="80"/>
      <c r="WU2" s="80"/>
      <c r="WV2" s="80"/>
      <c r="WW2" s="80"/>
      <c r="WX2" s="80"/>
      <c r="WY2" s="80"/>
      <c r="WZ2" s="80"/>
      <c r="XA2" s="80"/>
      <c r="XB2" s="80"/>
      <c r="XC2" s="80"/>
      <c r="XD2" s="80"/>
      <c r="XE2" s="80"/>
      <c r="XF2" s="80"/>
      <c r="XG2" s="80"/>
      <c r="XH2" s="80"/>
      <c r="XI2" s="80"/>
      <c r="XJ2" s="80"/>
      <c r="XK2" s="80"/>
      <c r="XL2" s="80"/>
      <c r="XM2" s="80"/>
      <c r="XN2" s="80"/>
      <c r="XO2" s="80"/>
      <c r="XP2" s="80"/>
      <c r="XQ2" s="80"/>
      <c r="XR2" s="80"/>
      <c r="XS2" s="80"/>
      <c r="XT2" s="80"/>
      <c r="XU2" s="80"/>
      <c r="XV2" s="80"/>
      <c r="XW2" s="80"/>
      <c r="XX2" s="80"/>
      <c r="XY2" s="80"/>
      <c r="XZ2" s="80"/>
      <c r="YA2" s="80"/>
      <c r="YB2" s="80"/>
      <c r="YC2" s="80"/>
      <c r="YD2" s="80"/>
      <c r="YE2" s="80"/>
      <c r="YF2" s="80"/>
      <c r="YG2" s="80"/>
      <c r="YH2" s="80"/>
      <c r="YI2" s="80"/>
      <c r="YJ2" s="80"/>
      <c r="YK2" s="80"/>
      <c r="YL2" s="80"/>
      <c r="YM2" s="80"/>
      <c r="YN2" s="80"/>
      <c r="YO2" s="80"/>
      <c r="YP2" s="80"/>
      <c r="YQ2" s="80"/>
      <c r="YR2" s="80"/>
      <c r="YS2" s="80"/>
      <c r="YT2" s="80"/>
      <c r="YU2" s="80"/>
      <c r="YV2" s="80"/>
      <c r="YW2" s="80"/>
      <c r="YX2" s="80"/>
      <c r="YY2" s="80"/>
      <c r="YZ2" s="80"/>
      <c r="ZA2" s="80"/>
      <c r="ZB2" s="80"/>
      <c r="ZC2" s="80"/>
      <c r="ZD2" s="80"/>
      <c r="ZE2" s="80"/>
      <c r="ZF2" s="80"/>
      <c r="ZG2" s="80"/>
      <c r="ZH2" s="80"/>
      <c r="ZI2" s="80"/>
      <c r="ZJ2" s="80"/>
      <c r="ZK2" s="80"/>
      <c r="ZL2" s="80"/>
      <c r="ZM2" s="80"/>
      <c r="ZN2" s="80"/>
      <c r="ZO2" s="80"/>
      <c r="ZP2" s="80"/>
      <c r="ZQ2" s="80"/>
      <c r="ZR2" s="80"/>
      <c r="ZS2" s="80"/>
      <c r="ZT2" s="80"/>
      <c r="ZU2" s="80"/>
      <c r="ZV2" s="80"/>
      <c r="ZW2" s="80"/>
      <c r="ZX2" s="80"/>
      <c r="ZY2" s="80"/>
      <c r="ZZ2" s="80"/>
      <c r="AAA2" s="80"/>
      <c r="AAB2" s="80"/>
      <c r="AAC2" s="80"/>
      <c r="AAD2" s="80"/>
      <c r="AAE2" s="80"/>
      <c r="AAF2" s="80"/>
      <c r="AAG2" s="80"/>
      <c r="AAH2" s="80"/>
      <c r="AAI2" s="80"/>
      <c r="AAJ2" s="80"/>
      <c r="AAK2" s="80"/>
      <c r="AAL2" s="80"/>
      <c r="AAM2" s="80"/>
      <c r="AAN2" s="80"/>
      <c r="AAO2" s="80"/>
      <c r="AAP2" s="80"/>
      <c r="AAQ2" s="80"/>
      <c r="AAR2" s="80"/>
      <c r="AAS2" s="80"/>
      <c r="AAT2" s="80"/>
      <c r="AAU2" s="80"/>
      <c r="AAV2" s="80"/>
      <c r="AAW2" s="80"/>
      <c r="AAX2" s="80"/>
      <c r="AAY2" s="80"/>
      <c r="AAZ2" s="80"/>
      <c r="ABA2" s="80"/>
      <c r="ABB2" s="80"/>
      <c r="ABC2" s="80"/>
      <c r="ABD2" s="80"/>
      <c r="ABE2" s="80"/>
      <c r="ABF2" s="80"/>
      <c r="ABG2" s="80"/>
      <c r="ABH2" s="80"/>
      <c r="ABI2" s="80"/>
      <c r="ABJ2" s="80"/>
      <c r="ABK2" s="80"/>
      <c r="ABL2" s="80"/>
      <c r="ABM2" s="80"/>
      <c r="ABN2" s="80"/>
      <c r="ABO2" s="80"/>
      <c r="ABP2" s="80"/>
      <c r="ABQ2" s="80"/>
      <c r="ABR2" s="80"/>
      <c r="ABS2" s="80"/>
      <c r="ABT2" s="80"/>
      <c r="ABU2" s="80"/>
      <c r="ABV2" s="80"/>
      <c r="ABW2" s="80"/>
      <c r="ABX2" s="80"/>
      <c r="ABY2" s="80"/>
      <c r="ABZ2" s="80"/>
      <c r="ACA2" s="80"/>
      <c r="ACB2" s="80"/>
      <c r="ACC2" s="80"/>
      <c r="ACD2" s="80"/>
      <c r="ACE2" s="80"/>
      <c r="ACF2" s="80"/>
      <c r="ACG2" s="80"/>
      <c r="ACH2" s="80"/>
      <c r="ACI2" s="80"/>
      <c r="ACJ2" s="80"/>
      <c r="ACK2" s="80"/>
      <c r="ACL2" s="80"/>
      <c r="ACM2" s="80"/>
      <c r="ACN2" s="80"/>
      <c r="ACO2" s="80"/>
      <c r="ACP2" s="80"/>
      <c r="ACQ2" s="80"/>
      <c r="ACR2" s="80"/>
      <c r="ACS2" s="80"/>
      <c r="ACT2" s="80"/>
      <c r="ACU2" s="80"/>
      <c r="ACV2" s="80"/>
      <c r="ACW2" s="80"/>
      <c r="ACX2" s="80"/>
      <c r="ACY2" s="80"/>
      <c r="ACZ2" s="80"/>
      <c r="ADA2" s="80"/>
      <c r="ADB2" s="80"/>
      <c r="ADC2" s="80"/>
      <c r="ADD2" s="80"/>
      <c r="ADE2" s="80"/>
      <c r="ADF2" s="80"/>
      <c r="ADG2" s="80"/>
      <c r="ADH2" s="80"/>
      <c r="ADI2" s="80"/>
      <c r="ADJ2" s="80"/>
      <c r="ADK2" s="80"/>
      <c r="ADL2" s="80"/>
      <c r="ADM2" s="80"/>
      <c r="ADN2" s="80"/>
      <c r="ADO2" s="80"/>
      <c r="ADP2" s="80"/>
      <c r="ADQ2" s="80"/>
      <c r="ADR2" s="80"/>
      <c r="ADS2" s="80"/>
      <c r="ADT2" s="80"/>
      <c r="ADU2" s="80"/>
      <c r="ADV2" s="80"/>
      <c r="ADW2" s="80"/>
      <c r="ADX2" s="80"/>
      <c r="ADY2" s="80"/>
      <c r="ADZ2" s="80"/>
      <c r="AEA2" s="80"/>
      <c r="AEB2" s="80"/>
      <c r="AEC2" s="80"/>
      <c r="AED2" s="80"/>
      <c r="AEE2" s="80"/>
      <c r="AEF2" s="80"/>
      <c r="AEG2" s="80"/>
      <c r="AEH2" s="80"/>
      <c r="AEI2" s="80"/>
      <c r="AEJ2" s="80"/>
      <c r="AEK2" s="80"/>
      <c r="AEL2" s="80"/>
      <c r="AEM2" s="80"/>
      <c r="AEN2" s="80"/>
      <c r="AEO2" s="80"/>
      <c r="AEP2" s="80"/>
      <c r="AEQ2" s="80"/>
      <c r="AER2" s="80"/>
      <c r="AES2" s="80"/>
      <c r="AET2" s="80"/>
      <c r="AEU2" s="80"/>
      <c r="AEV2" s="80"/>
      <c r="AEW2" s="80"/>
      <c r="AEX2" s="80"/>
      <c r="AEY2" s="80"/>
      <c r="AEZ2" s="80"/>
      <c r="AFA2" s="80"/>
      <c r="AFB2" s="80"/>
      <c r="AFC2" s="80"/>
      <c r="AFD2" s="80"/>
      <c r="AFE2" s="80"/>
      <c r="AFF2" s="80"/>
      <c r="AFG2" s="80"/>
      <c r="AFH2" s="80"/>
      <c r="AFI2" s="80"/>
      <c r="AFJ2" s="80"/>
      <c r="AFK2" s="80"/>
      <c r="AFL2" s="80"/>
      <c r="AFM2" s="80"/>
      <c r="AFN2" s="80"/>
      <c r="AFO2" s="80"/>
      <c r="AFP2" s="80"/>
      <c r="AFQ2" s="80"/>
      <c r="AFR2" s="80"/>
      <c r="AFS2" s="80"/>
      <c r="AFT2" s="80"/>
      <c r="AFU2" s="80"/>
      <c r="AFV2" s="80"/>
      <c r="AFW2" s="80"/>
      <c r="AFX2" s="80"/>
      <c r="AFY2" s="80"/>
      <c r="AFZ2" s="80"/>
      <c r="AGA2" s="80"/>
      <c r="AGB2" s="80"/>
      <c r="AGC2" s="80"/>
      <c r="AGD2" s="80"/>
      <c r="AGE2" s="80"/>
      <c r="AGF2" s="80"/>
      <c r="AGG2" s="80"/>
      <c r="AGH2" s="80"/>
      <c r="AGI2" s="80"/>
      <c r="AGJ2" s="80"/>
      <c r="AGK2" s="80"/>
      <c r="AGL2" s="80"/>
      <c r="AGM2" s="80"/>
      <c r="AGN2" s="80"/>
      <c r="AGO2" s="80"/>
      <c r="AGP2" s="80"/>
      <c r="AGQ2" s="80"/>
      <c r="AGR2" s="80"/>
      <c r="AGS2" s="80"/>
      <c r="AGT2" s="80"/>
      <c r="AGU2" s="80"/>
      <c r="AGV2" s="80"/>
      <c r="AGW2" s="80"/>
      <c r="AGX2" s="80"/>
      <c r="AGY2" s="80"/>
      <c r="AGZ2" s="80"/>
      <c r="AHA2" s="80"/>
      <c r="AHB2" s="80"/>
      <c r="AHC2" s="80"/>
      <c r="AHD2" s="80"/>
      <c r="AHE2" s="80"/>
      <c r="AHF2" s="80"/>
      <c r="AHG2" s="80"/>
      <c r="AHH2" s="80"/>
      <c r="AHI2" s="80"/>
      <c r="AHJ2" s="80"/>
      <c r="AHK2" s="80"/>
      <c r="AHL2" s="80"/>
      <c r="AHM2" s="80"/>
      <c r="AHN2" s="80"/>
      <c r="AHO2" s="80"/>
      <c r="AHP2" s="80"/>
      <c r="AHQ2" s="80"/>
      <c r="AHR2" s="80"/>
      <c r="AHS2" s="80"/>
      <c r="AHT2" s="80"/>
      <c r="AHU2" s="80"/>
      <c r="AHV2" s="80"/>
      <c r="AHW2" s="80"/>
      <c r="AHX2" s="80"/>
      <c r="AHY2" s="80"/>
      <c r="AHZ2" s="80"/>
      <c r="AIA2" s="80"/>
      <c r="AIB2" s="80"/>
      <c r="AIC2" s="80"/>
      <c r="AID2" s="80"/>
      <c r="AIE2" s="80"/>
      <c r="AIF2" s="80"/>
      <c r="AIG2" s="80"/>
      <c r="AIH2" s="80"/>
      <c r="AII2" s="80"/>
      <c r="AIJ2" s="80"/>
      <c r="AIK2" s="80"/>
      <c r="AIL2" s="80"/>
      <c r="AIM2" s="80"/>
      <c r="AIN2" s="80"/>
      <c r="AIO2" s="80"/>
      <c r="AIP2" s="80"/>
      <c r="AIQ2" s="80"/>
      <c r="AIR2" s="80"/>
      <c r="AIS2" s="80"/>
      <c r="AIT2" s="80"/>
      <c r="AIU2" s="80"/>
      <c r="AIV2" s="80"/>
      <c r="AIW2" s="80"/>
      <c r="AIX2" s="80"/>
      <c r="AIY2" s="80"/>
      <c r="AIZ2" s="80"/>
      <c r="AJA2" s="80"/>
      <c r="AJB2" s="80"/>
      <c r="AJC2" s="80"/>
      <c r="AJD2" s="80"/>
      <c r="AJE2" s="80"/>
      <c r="AJF2" s="80"/>
      <c r="AJG2" s="80"/>
      <c r="AJH2" s="80"/>
      <c r="AJI2" s="80"/>
      <c r="AJJ2" s="80"/>
      <c r="AJK2" s="80"/>
      <c r="AJL2" s="80"/>
      <c r="AJM2" s="80"/>
      <c r="AJN2" s="80"/>
      <c r="AJO2" s="80"/>
      <c r="AJP2" s="80"/>
      <c r="AJQ2" s="80"/>
      <c r="AJR2" s="80"/>
      <c r="AJS2" s="80"/>
      <c r="AJT2" s="80"/>
      <c r="AJU2" s="80"/>
      <c r="AJV2" s="80"/>
      <c r="AJW2" s="80"/>
      <c r="AJX2" s="80"/>
      <c r="AJY2" s="80"/>
      <c r="AJZ2" s="80"/>
      <c r="AKA2" s="80"/>
      <c r="AKB2" s="80"/>
      <c r="AKC2" s="80"/>
      <c r="AKD2" s="80"/>
      <c r="AKE2" s="80"/>
      <c r="AKF2" s="80"/>
      <c r="AKG2" s="80"/>
      <c r="AKH2" s="80"/>
      <c r="AKI2" s="80"/>
      <c r="AKJ2" s="80"/>
      <c r="AKK2" s="80"/>
      <c r="AKL2" s="80"/>
      <c r="AKM2" s="80"/>
      <c r="AKN2" s="80"/>
      <c r="AKO2" s="80"/>
      <c r="AKP2" s="80"/>
      <c r="AKQ2" s="80"/>
      <c r="AKR2" s="80"/>
      <c r="AKS2" s="80"/>
      <c r="AKT2" s="80"/>
      <c r="AKU2" s="80"/>
      <c r="AKV2" s="80"/>
      <c r="AKW2" s="80"/>
      <c r="AKX2" s="80"/>
      <c r="AKY2" s="80"/>
      <c r="AKZ2" s="80"/>
      <c r="ALA2" s="80"/>
      <c r="ALB2" s="80"/>
      <c r="ALC2" s="80"/>
      <c r="ALD2" s="80"/>
      <c r="ALE2" s="80"/>
      <c r="ALF2" s="80"/>
      <c r="ALG2" s="80"/>
      <c r="ALH2" s="80"/>
      <c r="ALI2" s="80"/>
      <c r="ALJ2" s="80"/>
      <c r="ALK2" s="80"/>
      <c r="ALL2" s="80"/>
      <c r="ALM2" s="80"/>
      <c r="ALN2" s="80"/>
      <c r="ALO2" s="80"/>
      <c r="ALP2" s="80"/>
      <c r="ALQ2" s="80"/>
      <c r="ALR2" s="80"/>
      <c r="ALS2" s="80"/>
      <c r="ALT2" s="80"/>
      <c r="ALU2" s="80"/>
      <c r="ALV2" s="80"/>
      <c r="ALW2" s="80"/>
      <c r="ALX2" s="80"/>
      <c r="ALY2" s="80"/>
      <c r="ALZ2" s="80"/>
      <c r="AMA2" s="80"/>
      <c r="AMB2" s="80"/>
      <c r="AMC2" s="80"/>
      <c r="AMD2" s="80"/>
      <c r="AME2" s="80"/>
      <c r="AMF2" s="80"/>
      <c r="AMG2" s="80"/>
      <c r="AMH2" s="80"/>
      <c r="AMI2" s="80"/>
      <c r="AMJ2" s="80"/>
      <c r="AMK2" s="80"/>
      <c r="AML2" s="80"/>
      <c r="AMM2" s="80"/>
      <c r="AMN2" s="80"/>
      <c r="AMO2" s="80"/>
      <c r="AMP2" s="80"/>
      <c r="AMQ2" s="80"/>
      <c r="AMR2" s="80"/>
      <c r="AMS2" s="80"/>
      <c r="AMT2" s="80"/>
      <c r="AMU2" s="80"/>
      <c r="AMV2" s="80"/>
      <c r="AMW2" s="80"/>
      <c r="AMX2" s="80"/>
      <c r="AMY2" s="80"/>
      <c r="AMZ2" s="80"/>
      <c r="ANA2" s="80"/>
      <c r="ANB2" s="80"/>
      <c r="ANC2" s="80"/>
      <c r="AND2" s="80"/>
      <c r="ANE2" s="80"/>
      <c r="ANF2" s="80"/>
      <c r="ANG2" s="80"/>
      <c r="ANH2" s="80"/>
      <c r="ANI2" s="80"/>
      <c r="ANJ2" s="80"/>
      <c r="ANK2" s="80"/>
      <c r="ANL2" s="80"/>
      <c r="ANM2" s="80"/>
      <c r="ANN2" s="80"/>
      <c r="ANO2" s="80"/>
      <c r="ANP2" s="80"/>
      <c r="ANQ2" s="80"/>
      <c r="ANR2" s="80"/>
      <c r="ANS2" s="80"/>
      <c r="ANT2" s="80"/>
      <c r="ANU2" s="80"/>
      <c r="ANV2" s="80"/>
      <c r="ANW2" s="80"/>
      <c r="ANX2" s="80"/>
      <c r="ANY2" s="80"/>
      <c r="ANZ2" s="80"/>
      <c r="AOA2" s="80"/>
      <c r="AOB2" s="80"/>
      <c r="AOC2" s="80"/>
      <c r="AOD2" s="80"/>
      <c r="AOE2" s="80"/>
      <c r="AOF2" s="80"/>
      <c r="AOG2" s="80"/>
      <c r="AOH2" s="80"/>
      <c r="AOI2" s="80"/>
      <c r="AOJ2" s="80"/>
      <c r="AOK2" s="80"/>
      <c r="AOL2" s="80"/>
      <c r="AOM2" s="80"/>
      <c r="AON2" s="80"/>
      <c r="AOO2" s="80"/>
      <c r="AOP2" s="80"/>
      <c r="AOQ2" s="80"/>
      <c r="AOR2" s="80"/>
      <c r="AOS2" s="80"/>
      <c r="AOT2" s="80"/>
      <c r="AOU2" s="80"/>
      <c r="AOV2" s="80"/>
      <c r="AOW2" s="80"/>
      <c r="AOX2" s="80"/>
      <c r="AOY2" s="80"/>
      <c r="AOZ2" s="80"/>
      <c r="APA2" s="80"/>
      <c r="APB2" s="80"/>
      <c r="APC2" s="80"/>
      <c r="APD2" s="80"/>
      <c r="APE2" s="80"/>
      <c r="APF2" s="80"/>
      <c r="APG2" s="80"/>
      <c r="APH2" s="80"/>
      <c r="API2" s="80"/>
      <c r="APJ2" s="80"/>
      <c r="APK2" s="80"/>
      <c r="APL2" s="80"/>
      <c r="APM2" s="80"/>
      <c r="APN2" s="80"/>
      <c r="APO2" s="80"/>
      <c r="APP2" s="80"/>
      <c r="APQ2" s="80"/>
      <c r="APR2" s="80"/>
      <c r="APS2" s="80"/>
      <c r="APT2" s="80"/>
      <c r="APU2" s="80"/>
      <c r="APV2" s="80"/>
      <c r="APW2" s="80"/>
      <c r="APX2" s="80"/>
      <c r="APY2" s="80"/>
      <c r="APZ2" s="80"/>
      <c r="AQA2" s="80"/>
      <c r="AQB2" s="80"/>
      <c r="AQC2" s="80"/>
      <c r="AQD2" s="80"/>
      <c r="AQE2" s="80"/>
      <c r="AQF2" s="80"/>
      <c r="AQG2" s="80"/>
      <c r="AQH2" s="80"/>
      <c r="AQI2" s="80"/>
      <c r="AQJ2" s="80"/>
      <c r="AQK2" s="80"/>
      <c r="AQL2" s="80"/>
      <c r="AQM2" s="80"/>
      <c r="AQN2" s="80"/>
      <c r="AQO2" s="80"/>
      <c r="AQP2" s="80"/>
      <c r="AQQ2" s="80"/>
      <c r="AQR2" s="80"/>
      <c r="AQS2" s="80"/>
      <c r="AQT2" s="80"/>
      <c r="AQU2" s="80"/>
      <c r="AQV2" s="80"/>
      <c r="AQW2" s="80"/>
      <c r="AQX2" s="80"/>
      <c r="AQY2" s="80"/>
      <c r="AQZ2" s="80"/>
      <c r="ARA2" s="80"/>
      <c r="ARB2" s="80"/>
      <c r="ARC2" s="80"/>
      <c r="ARD2" s="80"/>
      <c r="ARE2" s="80"/>
      <c r="ARF2" s="80"/>
      <c r="ARG2" s="80"/>
      <c r="ARH2" s="80"/>
      <c r="ARI2" s="80"/>
      <c r="ARJ2" s="80"/>
      <c r="ARK2" s="80"/>
      <c r="ARL2" s="80"/>
      <c r="ARM2" s="80"/>
      <c r="ARN2" s="80"/>
      <c r="ARO2" s="80"/>
      <c r="ARP2" s="80"/>
      <c r="ARQ2" s="80"/>
      <c r="ARR2" s="80"/>
      <c r="ARS2" s="80"/>
      <c r="ART2" s="80"/>
      <c r="ARU2" s="80"/>
      <c r="ARV2" s="80"/>
      <c r="ARW2" s="80"/>
      <c r="ARX2" s="80"/>
      <c r="ARY2" s="80"/>
      <c r="ARZ2" s="80"/>
      <c r="ASA2" s="80"/>
      <c r="ASB2" s="80"/>
      <c r="ASC2" s="80"/>
      <c r="ASD2" s="80"/>
      <c r="ASE2" s="80"/>
      <c r="ASF2" s="80"/>
      <c r="ASG2" s="80"/>
      <c r="ASH2" s="80"/>
      <c r="ASI2" s="80"/>
      <c r="ASJ2" s="80"/>
      <c r="ASK2" s="80"/>
      <c r="ASL2" s="80"/>
      <c r="ASM2" s="80"/>
      <c r="ASN2" s="80"/>
      <c r="ASO2" s="80"/>
      <c r="ASP2" s="80"/>
      <c r="ASQ2" s="80"/>
      <c r="ASR2" s="80"/>
      <c r="ASS2" s="80"/>
      <c r="AST2" s="80"/>
      <c r="ASU2" s="80"/>
      <c r="ASV2" s="80"/>
      <c r="ASW2" s="80"/>
      <c r="ASX2" s="80"/>
      <c r="ASY2" s="80"/>
      <c r="ASZ2" s="80"/>
      <c r="ATA2" s="80"/>
      <c r="ATB2" s="80"/>
      <c r="ATC2" s="80"/>
      <c r="ATD2" s="80"/>
      <c r="ATE2" s="80"/>
      <c r="ATF2" s="80"/>
      <c r="ATG2" s="80"/>
      <c r="ATH2" s="80"/>
      <c r="ATI2" s="80"/>
      <c r="ATJ2" s="80"/>
      <c r="ATK2" s="80"/>
      <c r="ATL2" s="80"/>
      <c r="ATM2" s="80"/>
      <c r="ATN2" s="80"/>
      <c r="ATO2" s="80"/>
      <c r="ATP2" s="80"/>
      <c r="ATQ2" s="80"/>
      <c r="ATR2" s="80"/>
      <c r="ATS2" s="80"/>
      <c r="ATT2" s="80"/>
      <c r="ATU2" s="80"/>
      <c r="ATV2" s="80"/>
      <c r="ATW2" s="80"/>
      <c r="ATX2" s="80"/>
      <c r="ATY2" s="80"/>
      <c r="ATZ2" s="80"/>
      <c r="AUA2" s="80"/>
      <c r="AUB2" s="80"/>
      <c r="AUC2" s="80"/>
      <c r="AUD2" s="80"/>
      <c r="AUE2" s="80"/>
      <c r="AUF2" s="80"/>
      <c r="AUG2" s="80"/>
      <c r="AUH2" s="80"/>
      <c r="AUI2" s="80"/>
      <c r="AUJ2" s="80"/>
      <c r="AUK2" s="80"/>
      <c r="AUL2" s="80"/>
      <c r="AUM2" s="80"/>
      <c r="AUN2" s="80"/>
      <c r="AUO2" s="80"/>
      <c r="AUP2" s="80"/>
      <c r="AUQ2" s="80"/>
      <c r="AUR2" s="80"/>
      <c r="AUS2" s="80"/>
      <c r="AUT2" s="80"/>
      <c r="AUU2" s="80"/>
      <c r="AUV2" s="80"/>
      <c r="AUW2" s="80"/>
      <c r="AUX2" s="80"/>
      <c r="AUY2" s="80"/>
      <c r="AUZ2" s="80"/>
      <c r="AVA2" s="80"/>
      <c r="AVB2" s="80"/>
      <c r="AVC2" s="80"/>
      <c r="AVD2" s="80"/>
      <c r="AVE2" s="80"/>
      <c r="AVF2" s="80"/>
      <c r="AVG2" s="80"/>
      <c r="AVH2" s="80"/>
      <c r="AVI2" s="80"/>
      <c r="AVJ2" s="80"/>
      <c r="AVK2" s="80"/>
      <c r="AVL2" s="80"/>
      <c r="AVM2" s="80"/>
      <c r="AVN2" s="80"/>
      <c r="AVO2" s="80"/>
      <c r="AVP2" s="80"/>
      <c r="AVQ2" s="80"/>
      <c r="AVR2" s="80"/>
      <c r="AVS2" s="80"/>
      <c r="AVT2" s="80"/>
      <c r="AVU2" s="80"/>
      <c r="AVV2" s="80"/>
      <c r="AVW2" s="80"/>
      <c r="AVX2" s="80"/>
      <c r="AVY2" s="80"/>
      <c r="AVZ2" s="80"/>
      <c r="AWA2" s="80"/>
      <c r="AWB2" s="80"/>
      <c r="AWC2" s="80"/>
      <c r="AWD2" s="80"/>
      <c r="AWE2" s="80"/>
      <c r="AWF2" s="80"/>
      <c r="AWG2" s="80"/>
      <c r="AWH2" s="80"/>
      <c r="AWI2" s="80"/>
      <c r="AWJ2" s="80"/>
      <c r="AWK2" s="80"/>
      <c r="AWL2" s="80"/>
      <c r="AWM2" s="80"/>
      <c r="AWN2" s="80"/>
      <c r="AWO2" s="80"/>
      <c r="AWP2" s="80"/>
      <c r="AWQ2" s="80"/>
      <c r="AWR2" s="80"/>
      <c r="AWS2" s="80"/>
      <c r="AWT2" s="80"/>
      <c r="AWU2" s="80"/>
      <c r="AWV2" s="80"/>
      <c r="AWW2" s="80"/>
      <c r="AWX2" s="80"/>
      <c r="AWY2" s="80"/>
      <c r="AWZ2" s="80"/>
      <c r="AXA2" s="80"/>
      <c r="AXB2" s="80"/>
      <c r="AXC2" s="80"/>
      <c r="AXD2" s="80"/>
      <c r="AXE2" s="80"/>
      <c r="AXF2" s="80"/>
      <c r="AXG2" s="80"/>
      <c r="AXH2" s="80"/>
      <c r="AXI2" s="80"/>
      <c r="AXJ2" s="80"/>
      <c r="AXK2" s="80"/>
      <c r="AXL2" s="80"/>
      <c r="AXM2" s="80"/>
      <c r="AXN2" s="80"/>
      <c r="AXO2" s="80"/>
      <c r="AXP2" s="80"/>
      <c r="AXQ2" s="80"/>
      <c r="AXR2" s="80"/>
      <c r="AXS2" s="80"/>
      <c r="AXT2" s="80"/>
      <c r="AXU2" s="80"/>
      <c r="AXV2" s="80"/>
      <c r="AXW2" s="80"/>
      <c r="AXX2" s="80"/>
      <c r="AXY2" s="80"/>
      <c r="AXZ2" s="80"/>
      <c r="AYA2" s="80"/>
      <c r="AYB2" s="80"/>
      <c r="AYC2" s="80"/>
      <c r="AYD2" s="80"/>
      <c r="AYE2" s="80"/>
      <c r="AYF2" s="80"/>
      <c r="AYG2" s="80"/>
      <c r="AYH2" s="80"/>
      <c r="AYI2" s="80"/>
      <c r="AYJ2" s="80"/>
      <c r="AYK2" s="80"/>
      <c r="AYL2" s="80"/>
      <c r="AYM2" s="80"/>
      <c r="AYN2" s="80"/>
      <c r="AYO2" s="80"/>
      <c r="AYP2" s="80"/>
      <c r="AYQ2" s="80"/>
      <c r="AYR2" s="80"/>
      <c r="AYS2" s="80"/>
      <c r="AYT2" s="80"/>
      <c r="AYU2" s="80"/>
      <c r="AYV2" s="80"/>
      <c r="AYW2" s="80"/>
      <c r="AYX2" s="80"/>
      <c r="AYY2" s="80"/>
      <c r="AYZ2" s="80"/>
      <c r="AZA2" s="80"/>
      <c r="AZB2" s="80"/>
      <c r="AZC2" s="80"/>
      <c r="AZD2" s="80"/>
      <c r="AZE2" s="80"/>
      <c r="AZF2" s="80"/>
      <c r="AZG2" s="80"/>
      <c r="AZH2" s="80"/>
      <c r="AZI2" s="80"/>
      <c r="AZJ2" s="80"/>
      <c r="AZK2" s="80"/>
      <c r="AZL2" s="80"/>
      <c r="AZM2" s="80"/>
      <c r="AZN2" s="80"/>
      <c r="AZO2" s="80"/>
      <c r="AZP2" s="80"/>
      <c r="AZQ2" s="80"/>
      <c r="AZR2" s="80"/>
      <c r="AZS2" s="80"/>
      <c r="AZT2" s="80"/>
      <c r="AZU2" s="80"/>
      <c r="AZV2" s="80"/>
      <c r="AZW2" s="80"/>
      <c r="AZX2" s="80"/>
      <c r="AZY2" s="80"/>
      <c r="AZZ2" s="80"/>
      <c r="BAA2" s="80"/>
      <c r="BAB2" s="80"/>
      <c r="BAC2" s="80"/>
      <c r="BAD2" s="80"/>
      <c r="BAE2" s="80"/>
      <c r="BAF2" s="80"/>
      <c r="BAG2" s="80"/>
      <c r="BAH2" s="80"/>
      <c r="BAI2" s="80"/>
      <c r="BAJ2" s="80"/>
      <c r="BAK2" s="80"/>
      <c r="BAL2" s="80"/>
      <c r="BAM2" s="80"/>
      <c r="BAN2" s="80"/>
      <c r="BAO2" s="80"/>
      <c r="BAP2" s="80"/>
      <c r="BAQ2" s="80"/>
      <c r="BAR2" s="80"/>
      <c r="BAS2" s="80"/>
      <c r="BAT2" s="80"/>
      <c r="BAU2" s="80"/>
      <c r="BAV2" s="80"/>
      <c r="BAW2" s="80"/>
      <c r="BAX2" s="80"/>
      <c r="BAY2" s="80"/>
      <c r="BAZ2" s="80"/>
      <c r="BBA2" s="80"/>
      <c r="BBB2" s="80"/>
      <c r="BBC2" s="80"/>
      <c r="BBD2" s="80"/>
      <c r="BBE2" s="80"/>
      <c r="BBF2" s="80"/>
      <c r="BBG2" s="80"/>
      <c r="BBH2" s="80"/>
      <c r="BBI2" s="80"/>
      <c r="BBJ2" s="80"/>
      <c r="BBK2" s="80"/>
      <c r="BBL2" s="80"/>
      <c r="BBM2" s="80"/>
      <c r="BBN2" s="80"/>
      <c r="BBO2" s="80"/>
      <c r="BBP2" s="80"/>
      <c r="BBQ2" s="80"/>
      <c r="BBR2" s="80"/>
      <c r="BBS2" s="80"/>
      <c r="BBT2" s="80"/>
      <c r="BBU2" s="80"/>
      <c r="BBV2" s="80"/>
      <c r="BBW2" s="80"/>
      <c r="BBX2" s="80"/>
      <c r="BBY2" s="80"/>
      <c r="BBZ2" s="80"/>
      <c r="BCA2" s="80"/>
      <c r="BCB2" s="80"/>
      <c r="BCC2" s="80"/>
      <c r="BCD2" s="80"/>
      <c r="BCE2" s="80"/>
      <c r="BCF2" s="80"/>
      <c r="BCG2" s="80"/>
      <c r="BCH2" s="80"/>
      <c r="BCI2" s="80"/>
      <c r="BCJ2" s="80"/>
      <c r="BCK2" s="80"/>
      <c r="BCL2" s="80"/>
      <c r="BCM2" s="80"/>
      <c r="BCN2" s="80"/>
      <c r="BCO2" s="80"/>
      <c r="BCP2" s="80"/>
      <c r="BCQ2" s="80"/>
      <c r="BCR2" s="80"/>
      <c r="BCS2" s="80"/>
      <c r="BCT2" s="80"/>
      <c r="BCU2" s="80"/>
      <c r="BCV2" s="80"/>
      <c r="BCW2" s="80"/>
      <c r="BCX2" s="80"/>
      <c r="BCY2" s="80"/>
      <c r="BCZ2" s="80"/>
      <c r="BDA2" s="80"/>
      <c r="BDB2" s="80"/>
      <c r="BDC2" s="80"/>
      <c r="BDD2" s="80"/>
      <c r="BDE2" s="80"/>
      <c r="BDF2" s="80"/>
      <c r="BDG2" s="80"/>
      <c r="BDH2" s="80"/>
      <c r="BDI2" s="80"/>
      <c r="BDJ2" s="80"/>
      <c r="BDK2" s="80"/>
      <c r="BDL2" s="80"/>
      <c r="BDM2" s="80"/>
      <c r="BDN2" s="80"/>
      <c r="BDO2" s="80"/>
      <c r="BDP2" s="80"/>
      <c r="BDQ2" s="80"/>
      <c r="BDR2" s="80"/>
      <c r="BDS2" s="80"/>
      <c r="BDT2" s="80"/>
      <c r="BDU2" s="80"/>
      <c r="BDV2" s="80"/>
      <c r="BDW2" s="80"/>
      <c r="BDX2" s="80"/>
      <c r="BDY2" s="80"/>
      <c r="BDZ2" s="80"/>
      <c r="BEA2" s="80"/>
      <c r="BEB2" s="80"/>
      <c r="BEC2" s="80"/>
      <c r="BED2" s="80"/>
      <c r="BEE2" s="80"/>
      <c r="BEF2" s="80"/>
      <c r="BEG2" s="80"/>
      <c r="BEH2" s="80"/>
      <c r="BEI2" s="80"/>
      <c r="BEJ2" s="80"/>
      <c r="BEK2" s="80"/>
      <c r="BEL2" s="80"/>
      <c r="BEM2" s="80"/>
      <c r="BEN2" s="80"/>
      <c r="BEO2" s="80"/>
      <c r="BEP2" s="80"/>
      <c r="BEQ2" s="80"/>
      <c r="BER2" s="80"/>
      <c r="BES2" s="80"/>
      <c r="BET2" s="80"/>
      <c r="BEU2" s="80"/>
      <c r="BEV2" s="80"/>
      <c r="BEW2" s="80"/>
      <c r="BEX2" s="80"/>
      <c r="BEY2" s="80"/>
      <c r="BEZ2" s="80"/>
      <c r="BFA2" s="80"/>
      <c r="BFB2" s="80"/>
      <c r="BFC2" s="80"/>
      <c r="BFD2" s="80"/>
      <c r="BFE2" s="80"/>
      <c r="BFF2" s="80"/>
      <c r="BFG2" s="80"/>
      <c r="BFH2" s="80"/>
      <c r="BFI2" s="80"/>
      <c r="BFJ2" s="80"/>
      <c r="BFK2" s="80"/>
      <c r="BFL2" s="80"/>
      <c r="BFM2" s="80"/>
      <c r="BFN2" s="80"/>
      <c r="BFO2" s="80"/>
      <c r="BFP2" s="80"/>
      <c r="BFQ2" s="80"/>
      <c r="BFR2" s="80"/>
      <c r="BFS2" s="80"/>
      <c r="BFT2" s="80"/>
      <c r="BFU2" s="80"/>
      <c r="BFV2" s="80"/>
      <c r="BFW2" s="80"/>
      <c r="BFX2" s="80"/>
      <c r="BFY2" s="80"/>
      <c r="BFZ2" s="80"/>
      <c r="BGA2" s="80"/>
      <c r="BGB2" s="80"/>
      <c r="BGC2" s="80"/>
      <c r="BGD2" s="80"/>
      <c r="BGE2" s="80"/>
      <c r="BGF2" s="80"/>
      <c r="BGG2" s="80"/>
      <c r="BGH2" s="80"/>
      <c r="BGI2" s="80"/>
      <c r="BGJ2" s="80"/>
      <c r="BGK2" s="80"/>
      <c r="BGL2" s="80"/>
      <c r="BGM2" s="80"/>
      <c r="BGN2" s="80"/>
      <c r="BGO2" s="80"/>
      <c r="BGP2" s="80"/>
      <c r="BGQ2" s="80"/>
      <c r="BGR2" s="80"/>
      <c r="BGS2" s="80"/>
      <c r="BGT2" s="80"/>
      <c r="BGU2" s="80"/>
      <c r="BGV2" s="80"/>
      <c r="BGW2" s="80"/>
      <c r="BGX2" s="80"/>
      <c r="BGY2" s="80"/>
      <c r="BGZ2" s="80"/>
      <c r="BHA2" s="80"/>
      <c r="BHB2" s="80"/>
      <c r="BHC2" s="80"/>
      <c r="BHD2" s="80"/>
      <c r="BHE2" s="80"/>
      <c r="BHF2" s="80"/>
      <c r="BHG2" s="80"/>
      <c r="BHH2" s="80"/>
      <c r="BHI2" s="80"/>
      <c r="BHJ2" s="80"/>
      <c r="BHK2" s="80"/>
      <c r="BHL2" s="80"/>
      <c r="BHM2" s="80"/>
      <c r="BHN2" s="80"/>
      <c r="BHO2" s="80"/>
      <c r="BHP2" s="80"/>
      <c r="BHQ2" s="80"/>
      <c r="BHR2" s="80"/>
      <c r="BHS2" s="80"/>
      <c r="BHT2" s="80"/>
      <c r="BHU2" s="80"/>
      <c r="BHV2" s="80"/>
      <c r="BHW2" s="80"/>
      <c r="BHX2" s="80"/>
      <c r="BHY2" s="80"/>
      <c r="BHZ2" s="80"/>
      <c r="BIA2" s="80"/>
      <c r="BIB2" s="80"/>
      <c r="BIC2" s="80"/>
      <c r="BID2" s="80"/>
      <c r="BIE2" s="80"/>
      <c r="BIF2" s="80"/>
      <c r="BIG2" s="80"/>
      <c r="BIH2" s="80"/>
      <c r="BII2" s="80"/>
      <c r="BIJ2" s="80"/>
      <c r="BIK2" s="80"/>
      <c r="BIL2" s="80"/>
      <c r="BIM2" s="80"/>
      <c r="BIN2" s="80"/>
      <c r="BIO2" s="80"/>
      <c r="BIP2" s="80"/>
      <c r="BIQ2" s="80"/>
      <c r="BIR2" s="80"/>
      <c r="BIS2" s="80"/>
      <c r="BIT2" s="80"/>
      <c r="BIU2" s="80"/>
      <c r="BIV2" s="80"/>
      <c r="BIW2" s="80"/>
      <c r="BIX2" s="80"/>
      <c r="BIY2" s="80"/>
      <c r="BIZ2" s="80"/>
      <c r="BJA2" s="80"/>
      <c r="BJB2" s="80"/>
      <c r="BJC2" s="80"/>
      <c r="BJD2" s="80"/>
      <c r="BJE2" s="80"/>
      <c r="BJF2" s="80"/>
      <c r="BJG2" s="80"/>
      <c r="BJH2" s="80"/>
      <c r="BJI2" s="80"/>
      <c r="BJJ2" s="80"/>
      <c r="BJK2" s="80"/>
      <c r="BJL2" s="80"/>
      <c r="BJM2" s="80"/>
      <c r="BJN2" s="80"/>
      <c r="BJO2" s="80"/>
      <c r="BJP2" s="80"/>
      <c r="BJQ2" s="80"/>
      <c r="BJR2" s="80"/>
      <c r="BJS2" s="80"/>
      <c r="BJT2" s="80"/>
      <c r="BJU2" s="80"/>
      <c r="BJV2" s="80"/>
      <c r="BJW2" s="80"/>
      <c r="BJX2" s="80"/>
      <c r="BJY2" s="80"/>
      <c r="BJZ2" s="80"/>
      <c r="BKA2" s="80"/>
      <c r="BKB2" s="80"/>
      <c r="BKC2" s="80"/>
      <c r="BKD2" s="80"/>
      <c r="BKE2" s="80"/>
      <c r="BKF2" s="80"/>
      <c r="BKG2" s="80"/>
      <c r="BKH2" s="80"/>
      <c r="BKI2" s="80"/>
      <c r="BKJ2" s="80"/>
      <c r="BKK2" s="80"/>
      <c r="BKL2" s="80"/>
      <c r="BKM2" s="80"/>
      <c r="BKN2" s="80"/>
      <c r="BKO2" s="80"/>
      <c r="BKP2" s="80"/>
      <c r="BKQ2" s="80"/>
      <c r="BKR2" s="80"/>
      <c r="BKS2" s="80"/>
      <c r="BKT2" s="80"/>
      <c r="BKU2" s="80"/>
      <c r="BKV2" s="80"/>
      <c r="BKW2" s="80"/>
      <c r="BKX2" s="80"/>
      <c r="BKY2" s="80"/>
      <c r="BKZ2" s="80"/>
      <c r="BLA2" s="80"/>
      <c r="BLB2" s="80"/>
      <c r="BLC2" s="80"/>
      <c r="BLD2" s="80"/>
      <c r="BLE2" s="80"/>
      <c r="BLF2" s="80"/>
      <c r="BLG2" s="80"/>
      <c r="BLH2" s="80"/>
      <c r="BLI2" s="80"/>
      <c r="BLJ2" s="80"/>
      <c r="BLK2" s="80"/>
      <c r="BLL2" s="80"/>
      <c r="BLM2" s="80"/>
      <c r="BLN2" s="80"/>
      <c r="BLO2" s="80"/>
      <c r="BLP2" s="80"/>
      <c r="BLQ2" s="80"/>
      <c r="BLR2" s="80"/>
      <c r="BLS2" s="80"/>
      <c r="BLT2" s="80"/>
      <c r="BLU2" s="80"/>
      <c r="BLV2" s="80"/>
      <c r="BLW2" s="80"/>
      <c r="BLX2" s="80"/>
      <c r="BLY2" s="80"/>
      <c r="BLZ2" s="80"/>
      <c r="BMA2" s="80"/>
      <c r="BMB2" s="80"/>
      <c r="BMC2" s="80"/>
      <c r="BMD2" s="80"/>
      <c r="BME2" s="80"/>
      <c r="BMF2" s="80"/>
      <c r="BMG2" s="80"/>
      <c r="BMH2" s="80"/>
      <c r="BMI2" s="80"/>
      <c r="BMJ2" s="80"/>
      <c r="BMK2" s="80"/>
      <c r="BML2" s="80"/>
      <c r="BMM2" s="80"/>
      <c r="BMN2" s="80"/>
      <c r="BMO2" s="80"/>
      <c r="BMP2" s="80"/>
      <c r="BMQ2" s="80"/>
      <c r="BMR2" s="80"/>
      <c r="BMS2" s="80"/>
      <c r="BMT2" s="80"/>
      <c r="BMU2" s="80"/>
      <c r="BMV2" s="80"/>
      <c r="BMW2" s="80"/>
      <c r="BMX2" s="80"/>
      <c r="BMY2" s="80"/>
      <c r="BMZ2" s="80"/>
      <c r="BNA2" s="80"/>
      <c r="BNB2" s="80"/>
      <c r="BNC2" s="80"/>
      <c r="BND2" s="80"/>
      <c r="BNE2" s="80"/>
      <c r="BNF2" s="80"/>
      <c r="BNG2" s="80"/>
      <c r="BNH2" s="80"/>
      <c r="BNI2" s="80"/>
      <c r="BNJ2" s="80"/>
      <c r="BNK2" s="80"/>
      <c r="BNL2" s="80"/>
      <c r="BNM2" s="80"/>
      <c r="BNN2" s="80"/>
      <c r="BNO2" s="80"/>
      <c r="BNP2" s="80"/>
      <c r="BNQ2" s="80"/>
      <c r="BNR2" s="80"/>
      <c r="BNS2" s="80"/>
      <c r="BNT2" s="80"/>
      <c r="BNU2" s="80"/>
      <c r="BNV2" s="80"/>
      <c r="BNW2" s="80"/>
      <c r="BNX2" s="80"/>
      <c r="BNY2" s="80"/>
      <c r="BNZ2" s="80"/>
      <c r="BOA2" s="80"/>
      <c r="BOB2" s="80"/>
      <c r="BOC2" s="80"/>
      <c r="BOD2" s="80"/>
      <c r="BOE2" s="80"/>
      <c r="BOF2" s="80"/>
      <c r="BOG2" s="80"/>
      <c r="BOH2" s="80"/>
      <c r="BOI2" s="80"/>
      <c r="BOJ2" s="80"/>
      <c r="BOK2" s="80"/>
      <c r="BOL2" s="80"/>
      <c r="BOM2" s="80"/>
      <c r="BON2" s="80"/>
      <c r="BOO2" s="80"/>
      <c r="BOP2" s="80"/>
      <c r="BOQ2" s="80"/>
      <c r="BOR2" s="80"/>
      <c r="BOS2" s="80"/>
      <c r="BOT2" s="80"/>
      <c r="BOU2" s="80"/>
      <c r="BOV2" s="80"/>
      <c r="BOW2" s="80"/>
      <c r="BOX2" s="80"/>
      <c r="BOY2" s="80"/>
      <c r="BOZ2" s="80"/>
      <c r="BPA2" s="80"/>
      <c r="BPB2" s="80"/>
      <c r="BPC2" s="80"/>
      <c r="BPD2" s="80"/>
      <c r="BPE2" s="80"/>
      <c r="BPF2" s="80"/>
      <c r="BPG2" s="80"/>
      <c r="BPH2" s="80"/>
      <c r="BPI2" s="80"/>
      <c r="BPJ2" s="80"/>
      <c r="BPK2" s="80"/>
      <c r="BPL2" s="80"/>
      <c r="BPM2" s="80"/>
      <c r="BPN2" s="80"/>
      <c r="BPO2" s="80"/>
      <c r="BPP2" s="80"/>
      <c r="BPQ2" s="80"/>
      <c r="BPR2" s="80"/>
      <c r="BPS2" s="80"/>
      <c r="BPT2" s="80"/>
      <c r="BPU2" s="80"/>
      <c r="BPV2" s="80"/>
      <c r="BPW2" s="80"/>
      <c r="BPX2" s="80"/>
      <c r="BPY2" s="80"/>
      <c r="BPZ2" s="80"/>
      <c r="BQA2" s="80"/>
      <c r="BQB2" s="80"/>
      <c r="BQC2" s="80"/>
      <c r="BQD2" s="80"/>
      <c r="BQE2" s="80"/>
      <c r="BQF2" s="80"/>
      <c r="BQG2" s="80"/>
      <c r="BQH2" s="80"/>
      <c r="BQI2" s="80"/>
      <c r="BQJ2" s="80"/>
      <c r="BQK2" s="80"/>
      <c r="BQL2" s="80"/>
      <c r="BQM2" s="80"/>
      <c r="BQN2" s="80"/>
      <c r="BQO2" s="80"/>
      <c r="BQP2" s="80"/>
      <c r="BQQ2" s="80"/>
      <c r="BQR2" s="80"/>
      <c r="BQS2" s="80"/>
      <c r="BQT2" s="80"/>
      <c r="BQU2" s="80"/>
      <c r="BQV2" s="80"/>
      <c r="BQW2" s="80"/>
      <c r="BQX2" s="80"/>
      <c r="BQY2" s="80"/>
      <c r="BQZ2" s="80"/>
      <c r="BRA2" s="80"/>
      <c r="BRB2" s="80"/>
      <c r="BRC2" s="80"/>
      <c r="BRD2" s="80"/>
      <c r="BRE2" s="80"/>
      <c r="BRF2" s="80"/>
      <c r="BRG2" s="80"/>
      <c r="BRH2" s="80"/>
      <c r="BRI2" s="80"/>
      <c r="BRJ2" s="80"/>
      <c r="BRK2" s="80"/>
      <c r="BRL2" s="80"/>
      <c r="BRM2" s="80"/>
      <c r="BRN2" s="80"/>
      <c r="BRO2" s="80"/>
      <c r="BRP2" s="80"/>
      <c r="BRQ2" s="80"/>
      <c r="BRR2" s="80"/>
      <c r="BRS2" s="80"/>
      <c r="BRT2" s="80"/>
      <c r="BRU2" s="80"/>
      <c r="BRV2" s="80"/>
      <c r="BRW2" s="80"/>
      <c r="BRX2" s="80"/>
      <c r="BRY2" s="80"/>
      <c r="BRZ2" s="80"/>
      <c r="BSA2" s="80"/>
      <c r="BSB2" s="80"/>
      <c r="BSC2" s="80"/>
      <c r="BSD2" s="80"/>
      <c r="BSE2" s="80"/>
      <c r="BSF2" s="80"/>
      <c r="BSG2" s="80"/>
      <c r="BSH2" s="80"/>
      <c r="BSI2" s="80"/>
      <c r="BSJ2" s="80"/>
      <c r="BSK2" s="80"/>
      <c r="BSL2" s="80"/>
      <c r="BSM2" s="80"/>
      <c r="BSN2" s="80"/>
      <c r="BSO2" s="80"/>
      <c r="BSP2" s="80"/>
      <c r="BSQ2" s="80"/>
      <c r="BSR2" s="80"/>
      <c r="BSS2" s="80"/>
      <c r="BST2" s="80"/>
      <c r="BSU2" s="80"/>
      <c r="BSV2" s="80"/>
      <c r="BSW2" s="80"/>
      <c r="BSX2" s="80"/>
      <c r="BSY2" s="80"/>
      <c r="BSZ2" s="80"/>
      <c r="BTA2" s="80"/>
      <c r="BTB2" s="80"/>
      <c r="BTC2" s="80"/>
      <c r="BTD2" s="80"/>
      <c r="BTE2" s="80"/>
      <c r="BTF2" s="80"/>
      <c r="BTG2" s="80"/>
      <c r="BTH2" s="80"/>
      <c r="BTI2" s="80"/>
      <c r="BTJ2" s="80"/>
      <c r="BTK2" s="80"/>
      <c r="BTL2" s="80"/>
      <c r="BTM2" s="80"/>
      <c r="BTN2" s="80"/>
      <c r="BTO2" s="80"/>
      <c r="BTP2" s="80"/>
      <c r="BTQ2" s="80"/>
      <c r="BTR2" s="80"/>
      <c r="BTS2" s="80"/>
      <c r="BTT2" s="80"/>
      <c r="BTU2" s="80"/>
      <c r="BTV2" s="80"/>
      <c r="BTW2" s="80"/>
      <c r="BTX2" s="80"/>
      <c r="BTY2" s="80"/>
      <c r="BTZ2" s="80"/>
      <c r="BUA2" s="80"/>
      <c r="BUB2" s="80"/>
      <c r="BUC2" s="80"/>
      <c r="BUD2" s="80"/>
      <c r="BUE2" s="80"/>
      <c r="BUF2" s="80"/>
      <c r="BUG2" s="80"/>
      <c r="BUH2" s="80"/>
      <c r="BUI2" s="80"/>
      <c r="BUJ2" s="80"/>
      <c r="BUK2" s="80"/>
      <c r="BUL2" s="80"/>
      <c r="BUM2" s="80"/>
      <c r="BUN2" s="80"/>
      <c r="BUO2" s="80"/>
      <c r="BUP2" s="80"/>
      <c r="BUQ2" s="80"/>
      <c r="BUR2" s="80"/>
      <c r="BUS2" s="80"/>
      <c r="BUT2" s="80"/>
      <c r="BUU2" s="80"/>
      <c r="BUV2" s="80"/>
      <c r="BUW2" s="80"/>
      <c r="BUX2" s="80"/>
      <c r="BUY2" s="80"/>
      <c r="BUZ2" s="80"/>
      <c r="BVA2" s="80"/>
      <c r="BVB2" s="80"/>
      <c r="BVC2" s="80"/>
      <c r="BVD2" s="80"/>
      <c r="BVE2" s="80"/>
      <c r="BVF2" s="80"/>
      <c r="BVG2" s="80"/>
      <c r="BVH2" s="80"/>
      <c r="BVI2" s="80"/>
      <c r="BVJ2" s="80"/>
      <c r="BVK2" s="80"/>
      <c r="BVL2" s="80"/>
      <c r="BVM2" s="80"/>
      <c r="BVN2" s="80"/>
      <c r="BVO2" s="80"/>
      <c r="BVP2" s="80"/>
      <c r="BVQ2" s="80"/>
      <c r="BVR2" s="80"/>
      <c r="BVS2" s="80"/>
      <c r="BVT2" s="80"/>
      <c r="BVU2" s="80"/>
      <c r="BVV2" s="80"/>
      <c r="BVW2" s="80"/>
      <c r="BVX2" s="80"/>
      <c r="BVY2" s="80"/>
      <c r="BVZ2" s="80"/>
      <c r="BWA2" s="80"/>
      <c r="BWB2" s="80"/>
      <c r="BWC2" s="80"/>
      <c r="BWD2" s="80"/>
      <c r="BWE2" s="80"/>
      <c r="BWF2" s="80"/>
      <c r="BWG2" s="80"/>
      <c r="BWH2" s="80"/>
      <c r="BWI2" s="80"/>
      <c r="BWJ2" s="80"/>
      <c r="BWK2" s="80"/>
      <c r="BWL2" s="80"/>
      <c r="BWM2" s="80"/>
      <c r="BWN2" s="80"/>
      <c r="BWO2" s="80"/>
      <c r="BWP2" s="80"/>
      <c r="BWQ2" s="80"/>
      <c r="BWR2" s="80"/>
      <c r="BWS2" s="80"/>
      <c r="BWT2" s="80"/>
      <c r="BWU2" s="80"/>
      <c r="BWV2" s="80"/>
      <c r="BWW2" s="80"/>
      <c r="BWX2" s="80"/>
      <c r="BWY2" s="80"/>
      <c r="BWZ2" s="80"/>
      <c r="BXA2" s="80"/>
      <c r="BXB2" s="80"/>
      <c r="BXC2" s="80"/>
      <c r="BXD2" s="80"/>
      <c r="BXE2" s="80"/>
      <c r="BXF2" s="80"/>
      <c r="BXG2" s="80"/>
      <c r="BXH2" s="80"/>
      <c r="BXI2" s="80"/>
      <c r="BXJ2" s="80"/>
      <c r="BXK2" s="80"/>
      <c r="BXL2" s="80"/>
      <c r="BXM2" s="80"/>
      <c r="BXN2" s="80"/>
      <c r="BXO2" s="80"/>
      <c r="BXP2" s="80"/>
      <c r="BXQ2" s="80"/>
      <c r="BXR2" s="80"/>
      <c r="BXS2" s="80"/>
      <c r="BXT2" s="80"/>
      <c r="BXU2" s="80"/>
      <c r="BXV2" s="80"/>
      <c r="BXW2" s="80"/>
      <c r="BXX2" s="80"/>
      <c r="BXY2" s="80"/>
      <c r="BXZ2" s="80"/>
      <c r="BYA2" s="80"/>
      <c r="BYB2" s="80"/>
      <c r="BYC2" s="80"/>
      <c r="BYD2" s="80"/>
      <c r="BYE2" s="80"/>
      <c r="BYF2" s="80"/>
      <c r="BYG2" s="80"/>
      <c r="BYH2" s="80"/>
      <c r="BYI2" s="80"/>
      <c r="BYJ2" s="80"/>
      <c r="BYK2" s="80"/>
      <c r="BYL2" s="80"/>
      <c r="BYM2" s="80"/>
      <c r="BYN2" s="80"/>
      <c r="BYO2" s="80"/>
      <c r="BYP2" s="80"/>
      <c r="BYQ2" s="80"/>
      <c r="BYR2" s="80"/>
      <c r="BYS2" s="80"/>
      <c r="BYT2" s="80"/>
      <c r="BYU2" s="80"/>
      <c r="BYV2" s="80"/>
      <c r="BYW2" s="80"/>
      <c r="BYX2" s="80"/>
      <c r="BYY2" s="80"/>
      <c r="BYZ2" s="80"/>
      <c r="BZA2" s="80"/>
      <c r="BZB2" s="80"/>
      <c r="BZC2" s="80"/>
      <c r="BZD2" s="80"/>
      <c r="BZE2" s="80"/>
      <c r="BZF2" s="80"/>
      <c r="BZG2" s="80"/>
      <c r="BZH2" s="80"/>
      <c r="BZI2" s="80"/>
      <c r="BZJ2" s="80"/>
      <c r="BZK2" s="80"/>
      <c r="BZL2" s="80"/>
      <c r="BZM2" s="80"/>
      <c r="BZN2" s="80"/>
      <c r="BZO2" s="80"/>
      <c r="BZP2" s="80"/>
      <c r="BZQ2" s="80"/>
      <c r="BZR2" s="80"/>
      <c r="BZS2" s="80"/>
      <c r="BZT2" s="80"/>
      <c r="BZU2" s="80"/>
      <c r="BZV2" s="80"/>
      <c r="BZW2" s="80"/>
      <c r="BZX2" s="80"/>
      <c r="BZY2" s="80"/>
      <c r="BZZ2" s="80"/>
      <c r="CAA2" s="80"/>
      <c r="CAB2" s="80"/>
      <c r="CAC2" s="80"/>
      <c r="CAD2" s="80"/>
      <c r="CAE2" s="80"/>
      <c r="CAF2" s="80"/>
      <c r="CAG2" s="80"/>
      <c r="CAH2" s="80"/>
      <c r="CAI2" s="80"/>
      <c r="CAJ2" s="80"/>
      <c r="CAK2" s="80"/>
      <c r="CAL2" s="80"/>
      <c r="CAM2" s="80"/>
      <c r="CAN2" s="80"/>
      <c r="CAO2" s="80"/>
      <c r="CAP2" s="80"/>
      <c r="CAQ2" s="80"/>
      <c r="CAR2" s="80"/>
      <c r="CAS2" s="80"/>
      <c r="CAT2" s="80"/>
      <c r="CAU2" s="80"/>
      <c r="CAV2" s="80"/>
      <c r="CAW2" s="80"/>
      <c r="CAX2" s="80"/>
      <c r="CAY2" s="80"/>
      <c r="CAZ2" s="80"/>
      <c r="CBA2" s="80"/>
      <c r="CBB2" s="80"/>
      <c r="CBC2" s="80"/>
      <c r="CBD2" s="80"/>
      <c r="CBE2" s="80"/>
      <c r="CBF2" s="80"/>
      <c r="CBG2" s="80"/>
      <c r="CBH2" s="80"/>
      <c r="CBI2" s="80"/>
      <c r="CBJ2" s="80"/>
      <c r="CBK2" s="80"/>
      <c r="CBL2" s="80"/>
      <c r="CBM2" s="80"/>
      <c r="CBN2" s="80"/>
      <c r="CBO2" s="80"/>
      <c r="CBP2" s="80"/>
      <c r="CBQ2" s="80"/>
      <c r="CBR2" s="80"/>
      <c r="CBS2" s="80"/>
      <c r="CBT2" s="80"/>
      <c r="CBU2" s="80"/>
      <c r="CBV2" s="80"/>
      <c r="CBW2" s="80"/>
      <c r="CBX2" s="80"/>
      <c r="CBY2" s="80"/>
      <c r="CBZ2" s="80"/>
      <c r="CCA2" s="80"/>
      <c r="CCB2" s="80"/>
      <c r="CCC2" s="80"/>
      <c r="CCD2" s="80"/>
      <c r="CCE2" s="80"/>
      <c r="CCF2" s="80"/>
      <c r="CCG2" s="80"/>
      <c r="CCH2" s="80"/>
      <c r="CCI2" s="80"/>
      <c r="CCJ2" s="80"/>
      <c r="CCK2" s="80"/>
      <c r="CCL2" s="80"/>
      <c r="CCM2" s="80"/>
      <c r="CCN2" s="80"/>
      <c r="CCO2" s="80"/>
      <c r="CCP2" s="80"/>
      <c r="CCQ2" s="80"/>
      <c r="CCR2" s="80"/>
      <c r="CCS2" s="80"/>
      <c r="CCT2" s="80"/>
      <c r="CCU2" s="80"/>
      <c r="CCV2" s="80"/>
      <c r="CCW2" s="80"/>
      <c r="CCX2" s="80"/>
      <c r="CCY2" s="80"/>
      <c r="CCZ2" s="80"/>
      <c r="CDA2" s="80"/>
      <c r="CDB2" s="80"/>
      <c r="CDC2" s="80"/>
      <c r="CDD2" s="80"/>
      <c r="CDE2" s="80"/>
      <c r="CDF2" s="80"/>
      <c r="CDG2" s="80"/>
      <c r="CDH2" s="80"/>
      <c r="CDI2" s="80"/>
      <c r="CDJ2" s="80"/>
      <c r="CDK2" s="80"/>
      <c r="CDL2" s="80"/>
      <c r="CDM2" s="80"/>
      <c r="CDN2" s="80"/>
      <c r="CDO2" s="80"/>
      <c r="CDP2" s="80"/>
      <c r="CDQ2" s="80"/>
      <c r="CDR2" s="80"/>
      <c r="CDS2" s="80"/>
      <c r="CDT2" s="80"/>
      <c r="CDU2" s="80"/>
      <c r="CDV2" s="80"/>
      <c r="CDW2" s="80"/>
      <c r="CDX2" s="80"/>
      <c r="CDY2" s="80"/>
      <c r="CDZ2" s="80"/>
      <c r="CEA2" s="80"/>
      <c r="CEB2" s="80"/>
      <c r="CEC2" s="80"/>
      <c r="CED2" s="80"/>
      <c r="CEE2" s="80"/>
      <c r="CEF2" s="80"/>
      <c r="CEG2" s="80"/>
      <c r="CEH2" s="80"/>
      <c r="CEI2" s="80"/>
      <c r="CEJ2" s="80"/>
      <c r="CEK2" s="80"/>
      <c r="CEL2" s="80"/>
      <c r="CEM2" s="80"/>
      <c r="CEN2" s="80"/>
      <c r="CEO2" s="80"/>
      <c r="CEP2" s="80"/>
      <c r="CEQ2" s="80"/>
      <c r="CER2" s="80"/>
      <c r="CES2" s="80"/>
      <c r="CET2" s="80"/>
      <c r="CEU2" s="80"/>
      <c r="CEV2" s="80"/>
      <c r="CEW2" s="80"/>
      <c r="CEX2" s="80"/>
      <c r="CEY2" s="80"/>
      <c r="CEZ2" s="80"/>
      <c r="CFA2" s="80"/>
      <c r="CFB2" s="80"/>
      <c r="CFC2" s="80"/>
      <c r="CFD2" s="80"/>
      <c r="CFE2" s="80"/>
      <c r="CFF2" s="80"/>
      <c r="CFG2" s="80"/>
      <c r="CFH2" s="80"/>
      <c r="CFI2" s="80"/>
      <c r="CFJ2" s="80"/>
      <c r="CFK2" s="80"/>
      <c r="CFL2" s="80"/>
      <c r="CFM2" s="80"/>
      <c r="CFN2" s="80"/>
      <c r="CFO2" s="80"/>
      <c r="CFP2" s="80"/>
      <c r="CFQ2" s="80"/>
      <c r="CFR2" s="80"/>
      <c r="CFS2" s="80"/>
      <c r="CFT2" s="80"/>
      <c r="CFU2" s="80"/>
      <c r="CFV2" s="80"/>
      <c r="CFW2" s="80"/>
      <c r="CFX2" s="80"/>
      <c r="CFY2" s="80"/>
      <c r="CFZ2" s="80"/>
      <c r="CGA2" s="80"/>
      <c r="CGB2" s="80"/>
      <c r="CGC2" s="80"/>
      <c r="CGD2" s="80"/>
      <c r="CGE2" s="80"/>
      <c r="CGF2" s="80"/>
      <c r="CGG2" s="80"/>
      <c r="CGH2" s="80"/>
      <c r="CGI2" s="80"/>
      <c r="CGJ2" s="80"/>
      <c r="CGK2" s="80"/>
      <c r="CGL2" s="80"/>
      <c r="CGM2" s="80"/>
      <c r="CGN2" s="80"/>
      <c r="CGO2" s="80"/>
      <c r="CGP2" s="80"/>
      <c r="CGQ2" s="80"/>
      <c r="CGR2" s="80"/>
      <c r="CGS2" s="80"/>
      <c r="CGT2" s="80"/>
      <c r="CGU2" s="80"/>
      <c r="CGV2" s="80"/>
      <c r="CGW2" s="80"/>
      <c r="CGX2" s="80"/>
      <c r="CGY2" s="80"/>
      <c r="CGZ2" s="80"/>
      <c r="CHA2" s="80"/>
      <c r="CHB2" s="80"/>
      <c r="CHC2" s="80"/>
      <c r="CHD2" s="80"/>
      <c r="CHE2" s="80"/>
      <c r="CHF2" s="80"/>
      <c r="CHG2" s="80"/>
      <c r="CHH2" s="80"/>
      <c r="CHI2" s="80"/>
      <c r="CHJ2" s="80"/>
      <c r="CHK2" s="80"/>
      <c r="CHL2" s="80"/>
      <c r="CHM2" s="80"/>
      <c r="CHN2" s="80"/>
      <c r="CHO2" s="80"/>
      <c r="CHP2" s="80"/>
      <c r="CHQ2" s="80"/>
      <c r="CHR2" s="80"/>
      <c r="CHS2" s="80"/>
      <c r="CHT2" s="80"/>
      <c r="CHU2" s="80"/>
      <c r="CHV2" s="80"/>
      <c r="CHW2" s="80"/>
      <c r="CHX2" s="80"/>
      <c r="CHY2" s="80"/>
      <c r="CHZ2" s="80"/>
      <c r="CIA2" s="80"/>
      <c r="CIB2" s="80"/>
      <c r="CIC2" s="80"/>
      <c r="CID2" s="80"/>
      <c r="CIE2" s="80"/>
      <c r="CIF2" s="80"/>
      <c r="CIG2" s="80"/>
      <c r="CIH2" s="80"/>
      <c r="CII2" s="80"/>
      <c r="CIJ2" s="80"/>
      <c r="CIK2" s="80"/>
      <c r="CIL2" s="80"/>
      <c r="CIM2" s="80"/>
      <c r="CIN2" s="80"/>
      <c r="CIO2" s="80"/>
      <c r="CIP2" s="80"/>
      <c r="CIQ2" s="80"/>
      <c r="CIR2" s="80"/>
      <c r="CIS2" s="80"/>
      <c r="CIT2" s="80"/>
      <c r="CIU2" s="80"/>
      <c r="CIV2" s="80"/>
      <c r="CIW2" s="80"/>
      <c r="CIX2" s="80"/>
      <c r="CIY2" s="80"/>
      <c r="CIZ2" s="80"/>
      <c r="CJA2" s="80"/>
      <c r="CJB2" s="80"/>
      <c r="CJC2" s="80"/>
      <c r="CJD2" s="80"/>
      <c r="CJE2" s="80"/>
      <c r="CJF2" s="80"/>
      <c r="CJG2" s="80"/>
      <c r="CJH2" s="80"/>
      <c r="CJI2" s="80"/>
      <c r="CJJ2" s="80"/>
      <c r="CJK2" s="80"/>
      <c r="CJL2" s="80"/>
      <c r="CJM2" s="80"/>
      <c r="CJN2" s="80"/>
      <c r="CJO2" s="80"/>
      <c r="CJP2" s="80"/>
      <c r="CJQ2" s="80"/>
      <c r="CJR2" s="80"/>
      <c r="CJS2" s="80"/>
      <c r="CJT2" s="80"/>
      <c r="CJU2" s="80"/>
      <c r="CJV2" s="80"/>
      <c r="CJW2" s="80"/>
      <c r="CJX2" s="80"/>
      <c r="CJY2" s="80"/>
      <c r="CJZ2" s="80"/>
      <c r="CKA2" s="80"/>
      <c r="CKB2" s="80"/>
      <c r="CKC2" s="80"/>
      <c r="CKD2" s="80"/>
      <c r="CKE2" s="80"/>
      <c r="CKF2" s="80"/>
      <c r="CKG2" s="80"/>
      <c r="CKH2" s="80"/>
      <c r="CKI2" s="80"/>
      <c r="CKJ2" s="80"/>
      <c r="CKK2" s="80"/>
      <c r="CKL2" s="80"/>
      <c r="CKM2" s="80"/>
      <c r="CKN2" s="80"/>
      <c r="CKO2" s="80"/>
      <c r="CKP2" s="80"/>
      <c r="CKQ2" s="80"/>
      <c r="CKR2" s="80"/>
      <c r="CKS2" s="80"/>
      <c r="CKT2" s="80"/>
      <c r="CKU2" s="80"/>
      <c r="CKV2" s="80"/>
      <c r="CKW2" s="80"/>
      <c r="CKX2" s="80"/>
      <c r="CKY2" s="80"/>
      <c r="CKZ2" s="80"/>
      <c r="CLA2" s="80"/>
      <c r="CLB2" s="80"/>
      <c r="CLC2" s="80"/>
      <c r="CLD2" s="80"/>
      <c r="CLE2" s="80"/>
      <c r="CLF2" s="80"/>
      <c r="CLG2" s="80"/>
      <c r="CLH2" s="80"/>
      <c r="CLI2" s="80"/>
      <c r="CLJ2" s="80"/>
      <c r="CLK2" s="80"/>
      <c r="CLL2" s="80"/>
      <c r="CLM2" s="80"/>
      <c r="CLN2" s="80"/>
      <c r="CLO2" s="80"/>
      <c r="CLP2" s="80"/>
      <c r="CLQ2" s="80"/>
      <c r="CLR2" s="80"/>
      <c r="CLS2" s="80"/>
      <c r="CLT2" s="80"/>
      <c r="CLU2" s="80"/>
      <c r="CLV2" s="80"/>
      <c r="CLW2" s="80"/>
      <c r="CLX2" s="80"/>
      <c r="CLY2" s="80"/>
      <c r="CLZ2" s="80"/>
      <c r="CMA2" s="80"/>
      <c r="CMB2" s="80"/>
      <c r="CMC2" s="80"/>
      <c r="CMD2" s="80"/>
      <c r="CME2" s="80"/>
      <c r="CMF2" s="80"/>
      <c r="CMG2" s="80"/>
      <c r="CMH2" s="80"/>
      <c r="CMI2" s="80"/>
      <c r="CMJ2" s="80"/>
      <c r="CMK2" s="80"/>
      <c r="CML2" s="80"/>
      <c r="CMM2" s="80"/>
      <c r="CMN2" s="80"/>
      <c r="CMO2" s="80"/>
      <c r="CMP2" s="80"/>
      <c r="CMQ2" s="80"/>
      <c r="CMR2" s="80"/>
      <c r="CMS2" s="80"/>
      <c r="CMT2" s="80"/>
      <c r="CMU2" s="80"/>
      <c r="CMV2" s="80"/>
      <c r="CMW2" s="80"/>
      <c r="CMX2" s="80"/>
      <c r="CMY2" s="80"/>
      <c r="CMZ2" s="80"/>
      <c r="CNA2" s="80"/>
      <c r="CNB2" s="80"/>
      <c r="CNC2" s="80"/>
      <c r="CND2" s="80"/>
      <c r="CNE2" s="80"/>
      <c r="CNF2" s="80"/>
      <c r="CNG2" s="80"/>
      <c r="CNH2" s="80"/>
      <c r="CNI2" s="80"/>
      <c r="CNJ2" s="80"/>
      <c r="CNK2" s="80"/>
      <c r="CNL2" s="80"/>
      <c r="CNM2" s="80"/>
      <c r="CNN2" s="80"/>
      <c r="CNO2" s="80"/>
      <c r="CNP2" s="80"/>
      <c r="CNQ2" s="80"/>
      <c r="CNR2" s="80"/>
      <c r="CNS2" s="80"/>
      <c r="CNT2" s="80"/>
      <c r="CNU2" s="80"/>
      <c r="CNV2" s="80"/>
      <c r="CNW2" s="80"/>
      <c r="CNX2" s="80"/>
      <c r="CNY2" s="80"/>
      <c r="CNZ2" s="80"/>
      <c r="COA2" s="80"/>
      <c r="COB2" s="80"/>
      <c r="COC2" s="80"/>
      <c r="COD2" s="80"/>
      <c r="COE2" s="80"/>
      <c r="COF2" s="80"/>
      <c r="COG2" s="80"/>
      <c r="COH2" s="80"/>
      <c r="COI2" s="80"/>
      <c r="COJ2" s="80"/>
      <c r="COK2" s="80"/>
      <c r="COL2" s="80"/>
      <c r="COM2" s="80"/>
      <c r="CON2" s="80"/>
      <c r="COO2" s="80"/>
      <c r="COP2" s="80"/>
      <c r="COQ2" s="80"/>
      <c r="COR2" s="80"/>
      <c r="COS2" s="80"/>
      <c r="COT2" s="80"/>
      <c r="COU2" s="80"/>
      <c r="COV2" s="80"/>
      <c r="COW2" s="80"/>
      <c r="COX2" s="80"/>
      <c r="COY2" s="80"/>
      <c r="COZ2" s="80"/>
      <c r="CPA2" s="80"/>
      <c r="CPB2" s="80"/>
      <c r="CPC2" s="80"/>
      <c r="CPD2" s="80"/>
      <c r="CPE2" s="80"/>
      <c r="CPF2" s="80"/>
      <c r="CPG2" s="80"/>
      <c r="CPH2" s="80"/>
      <c r="CPI2" s="80"/>
      <c r="CPJ2" s="80"/>
      <c r="CPK2" s="80"/>
      <c r="CPL2" s="80"/>
      <c r="CPM2" s="80"/>
      <c r="CPN2" s="80"/>
      <c r="CPO2" s="80"/>
      <c r="CPP2" s="80"/>
      <c r="CPQ2" s="80"/>
      <c r="CPR2" s="80"/>
      <c r="CPS2" s="80"/>
      <c r="CPT2" s="80"/>
      <c r="CPU2" s="80"/>
      <c r="CPV2" s="80"/>
      <c r="CPW2" s="80"/>
      <c r="CPX2" s="80"/>
      <c r="CPY2" s="80"/>
      <c r="CPZ2" s="80"/>
      <c r="CQA2" s="80"/>
      <c r="CQB2" s="80"/>
      <c r="CQC2" s="80"/>
      <c r="CQD2" s="80"/>
      <c r="CQE2" s="80"/>
      <c r="CQF2" s="80"/>
      <c r="CQG2" s="80"/>
      <c r="CQH2" s="80"/>
      <c r="CQI2" s="80"/>
      <c r="CQJ2" s="80"/>
      <c r="CQK2" s="80"/>
      <c r="CQL2" s="80"/>
      <c r="CQM2" s="80"/>
      <c r="CQN2" s="80"/>
      <c r="CQO2" s="80"/>
      <c r="CQP2" s="80"/>
      <c r="CQQ2" s="80"/>
      <c r="CQR2" s="80"/>
      <c r="CQS2" s="80"/>
      <c r="CQT2" s="80"/>
      <c r="CQU2" s="80"/>
      <c r="CQV2" s="80"/>
      <c r="CQW2" s="80"/>
      <c r="CQX2" s="80"/>
      <c r="CQY2" s="80"/>
      <c r="CQZ2" s="80"/>
      <c r="CRA2" s="80"/>
      <c r="CRB2" s="80"/>
      <c r="CRC2" s="80"/>
      <c r="CRD2" s="80"/>
      <c r="CRE2" s="80"/>
      <c r="CRF2" s="80"/>
      <c r="CRG2" s="80"/>
      <c r="CRH2" s="80"/>
      <c r="CRI2" s="80"/>
      <c r="CRJ2" s="80"/>
      <c r="CRK2" s="80"/>
      <c r="CRL2" s="80"/>
      <c r="CRM2" s="80"/>
      <c r="CRN2" s="80"/>
      <c r="CRO2" s="80"/>
      <c r="CRP2" s="80"/>
      <c r="CRQ2" s="80"/>
      <c r="CRR2" s="80"/>
      <c r="CRS2" s="80"/>
      <c r="CRT2" s="80"/>
      <c r="CRU2" s="80"/>
      <c r="CRV2" s="80"/>
      <c r="CRW2" s="80"/>
      <c r="CRX2" s="80"/>
      <c r="CRY2" s="80"/>
      <c r="CRZ2" s="80"/>
      <c r="CSA2" s="80"/>
      <c r="CSB2" s="80"/>
      <c r="CSC2" s="80"/>
      <c r="CSD2" s="80"/>
      <c r="CSE2" s="80"/>
      <c r="CSF2" s="80"/>
      <c r="CSG2" s="80"/>
      <c r="CSH2" s="80"/>
      <c r="CSI2" s="80"/>
      <c r="CSJ2" s="80"/>
      <c r="CSK2" s="80"/>
      <c r="CSL2" s="80"/>
      <c r="CSM2" s="80"/>
      <c r="CSN2" s="80"/>
      <c r="CSO2" s="80"/>
      <c r="CSP2" s="80"/>
      <c r="CSQ2" s="80"/>
      <c r="CSR2" s="80"/>
      <c r="CSS2" s="80"/>
      <c r="CST2" s="80"/>
      <c r="CSU2" s="80"/>
      <c r="CSV2" s="80"/>
      <c r="CSW2" s="80"/>
      <c r="CSX2" s="80"/>
      <c r="CSY2" s="80"/>
      <c r="CSZ2" s="80"/>
      <c r="CTA2" s="80"/>
      <c r="CTB2" s="80"/>
      <c r="CTC2" s="80"/>
      <c r="CTD2" s="80"/>
      <c r="CTE2" s="80"/>
      <c r="CTF2" s="80"/>
      <c r="CTG2" s="80"/>
      <c r="CTH2" s="80"/>
      <c r="CTI2" s="80"/>
      <c r="CTJ2" s="80"/>
      <c r="CTK2" s="80"/>
      <c r="CTL2" s="80"/>
      <c r="CTM2" s="80"/>
      <c r="CTN2" s="80"/>
      <c r="CTO2" s="80"/>
      <c r="CTP2" s="80"/>
      <c r="CTQ2" s="80"/>
      <c r="CTR2" s="80"/>
      <c r="CTS2" s="80"/>
      <c r="CTT2" s="80"/>
      <c r="CTU2" s="80"/>
      <c r="CTV2" s="80"/>
      <c r="CTW2" s="80"/>
      <c r="CTX2" s="80"/>
      <c r="CTY2" s="80"/>
      <c r="CTZ2" s="80"/>
      <c r="CUA2" s="80"/>
      <c r="CUB2" s="80"/>
      <c r="CUC2" s="80"/>
      <c r="CUD2" s="80"/>
      <c r="CUE2" s="80"/>
      <c r="CUF2" s="80"/>
      <c r="CUG2" s="80"/>
      <c r="CUH2" s="80"/>
      <c r="CUI2" s="80"/>
      <c r="CUJ2" s="80"/>
      <c r="CUK2" s="80"/>
      <c r="CUL2" s="80"/>
      <c r="CUM2" s="80"/>
      <c r="CUN2" s="80"/>
      <c r="CUO2" s="80"/>
      <c r="CUP2" s="80"/>
      <c r="CUQ2" s="80"/>
      <c r="CUR2" s="80"/>
      <c r="CUS2" s="80"/>
      <c r="CUT2" s="80"/>
      <c r="CUU2" s="80"/>
      <c r="CUV2" s="80"/>
      <c r="CUW2" s="80"/>
      <c r="CUX2" s="80"/>
      <c r="CUY2" s="80"/>
      <c r="CUZ2" s="80"/>
      <c r="CVA2" s="80"/>
      <c r="CVB2" s="80"/>
      <c r="CVC2" s="80"/>
      <c r="CVD2" s="80"/>
      <c r="CVE2" s="80"/>
      <c r="CVF2" s="80"/>
      <c r="CVG2" s="80"/>
      <c r="CVH2" s="80"/>
      <c r="CVI2" s="80"/>
      <c r="CVJ2" s="80"/>
      <c r="CVK2" s="80"/>
      <c r="CVL2" s="80"/>
      <c r="CVM2" s="80"/>
      <c r="CVN2" s="80"/>
      <c r="CVO2" s="80"/>
      <c r="CVP2" s="80"/>
      <c r="CVQ2" s="80"/>
      <c r="CVR2" s="80"/>
      <c r="CVS2" s="80"/>
      <c r="CVT2" s="80"/>
      <c r="CVU2" s="80"/>
      <c r="CVV2" s="80"/>
      <c r="CVW2" s="80"/>
      <c r="CVX2" s="80"/>
      <c r="CVY2" s="80"/>
      <c r="CVZ2" s="80"/>
      <c r="CWA2" s="80"/>
      <c r="CWB2" s="80"/>
      <c r="CWC2" s="80"/>
      <c r="CWD2" s="80"/>
      <c r="CWE2" s="80"/>
      <c r="CWF2" s="80"/>
      <c r="CWG2" s="80"/>
      <c r="CWH2" s="80"/>
      <c r="CWI2" s="80"/>
      <c r="CWJ2" s="80"/>
      <c r="CWK2" s="80"/>
      <c r="CWL2" s="80"/>
      <c r="CWM2" s="80"/>
      <c r="CWN2" s="80"/>
      <c r="CWO2" s="80"/>
      <c r="CWP2" s="80"/>
      <c r="CWQ2" s="80"/>
      <c r="CWR2" s="80"/>
      <c r="CWS2" s="80"/>
      <c r="CWT2" s="80"/>
      <c r="CWU2" s="80"/>
      <c r="CWV2" s="80"/>
      <c r="CWW2" s="80"/>
      <c r="CWX2" s="80"/>
      <c r="CWY2" s="80"/>
      <c r="CWZ2" s="80"/>
      <c r="CXA2" s="80"/>
      <c r="CXB2" s="80"/>
      <c r="CXC2" s="80"/>
      <c r="CXD2" s="80"/>
      <c r="CXE2" s="80"/>
      <c r="CXF2" s="80"/>
      <c r="CXG2" s="80"/>
      <c r="CXH2" s="80"/>
      <c r="CXI2" s="80"/>
      <c r="CXJ2" s="80"/>
      <c r="CXK2" s="80"/>
      <c r="CXL2" s="80"/>
      <c r="CXM2" s="80"/>
      <c r="CXN2" s="80"/>
      <c r="CXO2" s="80"/>
      <c r="CXP2" s="80"/>
      <c r="CXQ2" s="80"/>
      <c r="CXR2" s="80"/>
      <c r="CXS2" s="80"/>
      <c r="CXT2" s="80"/>
      <c r="CXU2" s="80"/>
      <c r="CXV2" s="80"/>
      <c r="CXW2" s="80"/>
      <c r="CXX2" s="80"/>
      <c r="CXY2" s="80"/>
      <c r="CXZ2" s="80"/>
      <c r="CYA2" s="80"/>
      <c r="CYB2" s="80"/>
      <c r="CYC2" s="80"/>
      <c r="CYD2" s="80"/>
      <c r="CYE2" s="80"/>
      <c r="CYF2" s="80"/>
      <c r="CYG2" s="80"/>
      <c r="CYH2" s="80"/>
      <c r="CYI2" s="80"/>
      <c r="CYJ2" s="80"/>
      <c r="CYK2" s="80"/>
      <c r="CYL2" s="80"/>
      <c r="CYM2" s="80"/>
      <c r="CYN2" s="80"/>
      <c r="CYO2" s="80"/>
      <c r="CYP2" s="80"/>
      <c r="CYQ2" s="80"/>
      <c r="CYR2" s="80"/>
      <c r="CYS2" s="80"/>
      <c r="CYT2" s="80"/>
      <c r="CYU2" s="80"/>
      <c r="CYV2" s="80"/>
      <c r="CYW2" s="80"/>
      <c r="CYX2" s="80"/>
      <c r="CYY2" s="80"/>
      <c r="CYZ2" s="80"/>
      <c r="CZA2" s="80"/>
      <c r="CZB2" s="80"/>
      <c r="CZC2" s="80"/>
      <c r="CZD2" s="80"/>
      <c r="CZE2" s="80"/>
      <c r="CZF2" s="80"/>
      <c r="CZG2" s="80"/>
      <c r="CZH2" s="80"/>
      <c r="CZI2" s="80"/>
      <c r="CZJ2" s="80"/>
      <c r="CZK2" s="80"/>
      <c r="CZL2" s="80"/>
      <c r="CZM2" s="80"/>
      <c r="CZN2" s="80"/>
      <c r="CZO2" s="80"/>
      <c r="CZP2" s="80"/>
      <c r="CZQ2" s="80"/>
      <c r="CZR2" s="80"/>
      <c r="CZS2" s="80"/>
      <c r="CZT2" s="80"/>
      <c r="CZU2" s="80"/>
      <c r="CZV2" s="80"/>
      <c r="CZW2" s="80"/>
      <c r="CZX2" s="80"/>
      <c r="CZY2" s="80"/>
      <c r="CZZ2" s="80"/>
      <c r="DAA2" s="80"/>
      <c r="DAB2" s="80"/>
      <c r="DAC2" s="80"/>
      <c r="DAD2" s="80"/>
      <c r="DAE2" s="80"/>
      <c r="DAF2" s="80"/>
      <c r="DAG2" s="80"/>
      <c r="DAH2" s="80"/>
      <c r="DAI2" s="80"/>
      <c r="DAJ2" s="80"/>
      <c r="DAK2" s="80"/>
      <c r="DAL2" s="80"/>
      <c r="DAM2" s="80"/>
      <c r="DAN2" s="80"/>
      <c r="DAO2" s="80"/>
      <c r="DAP2" s="80"/>
      <c r="DAQ2" s="80"/>
      <c r="DAR2" s="80"/>
      <c r="DAS2" s="80"/>
      <c r="DAT2" s="80"/>
      <c r="DAU2" s="80"/>
      <c r="DAV2" s="80"/>
      <c r="DAW2" s="80"/>
      <c r="DAX2" s="80"/>
      <c r="DAY2" s="80"/>
      <c r="DAZ2" s="80"/>
      <c r="DBA2" s="80"/>
      <c r="DBB2" s="80"/>
      <c r="DBC2" s="80"/>
      <c r="DBD2" s="80"/>
      <c r="DBE2" s="80"/>
      <c r="DBF2" s="80"/>
      <c r="DBG2" s="80"/>
      <c r="DBH2" s="80"/>
      <c r="DBI2" s="80"/>
      <c r="DBJ2" s="80"/>
      <c r="DBK2" s="80"/>
      <c r="DBL2" s="80"/>
      <c r="DBM2" s="80"/>
      <c r="DBN2" s="80"/>
      <c r="DBO2" s="80"/>
      <c r="DBP2" s="80"/>
      <c r="DBQ2" s="80"/>
      <c r="DBR2" s="80"/>
      <c r="DBS2" s="80"/>
      <c r="DBT2" s="80"/>
      <c r="DBU2" s="80"/>
      <c r="DBV2" s="80"/>
      <c r="DBW2" s="80"/>
      <c r="DBX2" s="80"/>
      <c r="DBY2" s="80"/>
      <c r="DBZ2" s="80"/>
      <c r="DCA2" s="80"/>
      <c r="DCB2" s="80"/>
      <c r="DCC2" s="80"/>
      <c r="DCD2" s="80"/>
      <c r="DCE2" s="80"/>
      <c r="DCF2" s="80"/>
      <c r="DCG2" s="80"/>
      <c r="DCH2" s="80"/>
      <c r="DCI2" s="80"/>
      <c r="DCJ2" s="80"/>
      <c r="DCK2" s="80"/>
      <c r="DCL2" s="80"/>
      <c r="DCM2" s="80"/>
      <c r="DCN2" s="80"/>
      <c r="DCO2" s="80"/>
      <c r="DCP2" s="80"/>
      <c r="DCQ2" s="80"/>
      <c r="DCR2" s="80"/>
      <c r="DCS2" s="80"/>
      <c r="DCT2" s="80"/>
      <c r="DCU2" s="80"/>
      <c r="DCV2" s="80"/>
      <c r="DCW2" s="80"/>
      <c r="DCX2" s="80"/>
      <c r="DCY2" s="80"/>
      <c r="DCZ2" s="80"/>
      <c r="DDA2" s="80"/>
      <c r="DDB2" s="80"/>
      <c r="DDC2" s="80"/>
      <c r="DDD2" s="80"/>
      <c r="DDE2" s="80"/>
      <c r="DDF2" s="80"/>
      <c r="DDG2" s="80"/>
      <c r="DDH2" s="80"/>
      <c r="DDI2" s="80"/>
      <c r="DDJ2" s="80"/>
      <c r="DDK2" s="80"/>
      <c r="DDL2" s="80"/>
      <c r="DDM2" s="80"/>
      <c r="DDN2" s="80"/>
      <c r="DDO2" s="80"/>
      <c r="DDP2" s="80"/>
      <c r="DDQ2" s="80"/>
      <c r="DDR2" s="80"/>
      <c r="DDS2" s="80"/>
      <c r="DDT2" s="80"/>
      <c r="DDU2" s="80"/>
      <c r="DDV2" s="80"/>
      <c r="DDW2" s="80"/>
      <c r="DDX2" s="80"/>
      <c r="DDY2" s="80"/>
      <c r="DDZ2" s="80"/>
      <c r="DEA2" s="80"/>
      <c r="DEB2" s="80"/>
      <c r="DEC2" s="80"/>
      <c r="DED2" s="80"/>
      <c r="DEE2" s="80"/>
      <c r="DEF2" s="80"/>
      <c r="DEG2" s="80"/>
      <c r="DEH2" s="80"/>
      <c r="DEI2" s="80"/>
      <c r="DEJ2" s="80"/>
      <c r="DEK2" s="80"/>
      <c r="DEL2" s="80"/>
      <c r="DEM2" s="80"/>
      <c r="DEN2" s="80"/>
      <c r="DEO2" s="80"/>
      <c r="DEP2" s="80"/>
      <c r="DEQ2" s="80"/>
      <c r="DER2" s="80"/>
      <c r="DES2" s="80"/>
      <c r="DET2" s="80"/>
      <c r="DEU2" s="80"/>
      <c r="DEV2" s="80"/>
      <c r="DEW2" s="80"/>
      <c r="DEX2" s="80"/>
      <c r="DEY2" s="80"/>
      <c r="DEZ2" s="80"/>
      <c r="DFA2" s="80"/>
      <c r="DFB2" s="80"/>
      <c r="DFC2" s="80"/>
      <c r="DFD2" s="80"/>
      <c r="DFE2" s="80"/>
      <c r="DFF2" s="80"/>
      <c r="DFG2" s="80"/>
      <c r="DFH2" s="80"/>
      <c r="DFI2" s="80"/>
      <c r="DFJ2" s="80"/>
      <c r="DFK2" s="80"/>
      <c r="DFL2" s="80"/>
      <c r="DFM2" s="80"/>
      <c r="DFN2" s="80"/>
      <c r="DFO2" s="80"/>
      <c r="DFP2" s="80"/>
      <c r="DFQ2" s="80"/>
      <c r="DFR2" s="80"/>
      <c r="DFS2" s="80"/>
      <c r="DFT2" s="80"/>
      <c r="DFU2" s="80"/>
      <c r="DFV2" s="80"/>
      <c r="DFW2" s="80"/>
      <c r="DFX2" s="80"/>
      <c r="DFY2" s="80"/>
      <c r="DFZ2" s="80"/>
      <c r="DGA2" s="80"/>
      <c r="DGB2" s="80"/>
      <c r="DGC2" s="80"/>
      <c r="DGD2" s="80"/>
      <c r="DGE2" s="80"/>
      <c r="DGF2" s="80"/>
      <c r="DGG2" s="80"/>
      <c r="DGH2" s="80"/>
      <c r="DGI2" s="80"/>
      <c r="DGJ2" s="80"/>
      <c r="DGK2" s="80"/>
      <c r="DGL2" s="80"/>
      <c r="DGM2" s="80"/>
      <c r="DGN2" s="80"/>
      <c r="DGO2" s="80"/>
      <c r="DGP2" s="80"/>
      <c r="DGQ2" s="80"/>
      <c r="DGR2" s="80"/>
      <c r="DGS2" s="80"/>
      <c r="DGT2" s="80"/>
      <c r="DGU2" s="80"/>
      <c r="DGV2" s="80"/>
      <c r="DGW2" s="80"/>
      <c r="DGX2" s="80"/>
      <c r="DGY2" s="80"/>
      <c r="DGZ2" s="80"/>
      <c r="DHA2" s="80"/>
      <c r="DHB2" s="80"/>
      <c r="DHC2" s="80"/>
      <c r="DHD2" s="80"/>
      <c r="DHE2" s="80"/>
      <c r="DHF2" s="80"/>
      <c r="DHG2" s="80"/>
      <c r="DHH2" s="80"/>
      <c r="DHI2" s="80"/>
      <c r="DHJ2" s="80"/>
      <c r="DHK2" s="80"/>
      <c r="DHL2" s="80"/>
      <c r="DHM2" s="80"/>
      <c r="DHN2" s="80"/>
      <c r="DHO2" s="80"/>
      <c r="DHP2" s="80"/>
      <c r="DHQ2" s="80"/>
      <c r="DHR2" s="80"/>
      <c r="DHS2" s="80"/>
      <c r="DHT2" s="80"/>
      <c r="DHU2" s="80"/>
      <c r="DHV2" s="80"/>
      <c r="DHW2" s="80"/>
      <c r="DHX2" s="80"/>
      <c r="DHY2" s="80"/>
      <c r="DHZ2" s="80"/>
      <c r="DIA2" s="80"/>
      <c r="DIB2" s="80"/>
      <c r="DIC2" s="80"/>
      <c r="DID2" s="80"/>
      <c r="DIE2" s="80"/>
      <c r="DIF2" s="80"/>
      <c r="DIG2" s="80"/>
      <c r="DIH2" s="80"/>
      <c r="DII2" s="80"/>
      <c r="DIJ2" s="80"/>
      <c r="DIK2" s="80"/>
      <c r="DIL2" s="80"/>
      <c r="DIM2" s="80"/>
      <c r="DIN2" s="80"/>
      <c r="DIO2" s="80"/>
      <c r="DIP2" s="80"/>
      <c r="DIQ2" s="80"/>
      <c r="DIR2" s="80"/>
      <c r="DIS2" s="80"/>
      <c r="DIT2" s="80"/>
      <c r="DIU2" s="80"/>
      <c r="DIV2" s="80"/>
      <c r="DIW2" s="80"/>
      <c r="DIX2" s="80"/>
      <c r="DIY2" s="80"/>
      <c r="DIZ2" s="80"/>
      <c r="DJA2" s="80"/>
      <c r="DJB2" s="80"/>
      <c r="DJC2" s="80"/>
      <c r="DJD2" s="80"/>
      <c r="DJE2" s="80"/>
      <c r="DJF2" s="80"/>
      <c r="DJG2" s="80"/>
      <c r="DJH2" s="80"/>
      <c r="DJI2" s="80"/>
      <c r="DJJ2" s="80"/>
      <c r="DJK2" s="80"/>
      <c r="DJL2" s="80"/>
      <c r="DJM2" s="80"/>
      <c r="DJN2" s="80"/>
      <c r="DJO2" s="80"/>
      <c r="DJP2" s="80"/>
      <c r="DJQ2" s="80"/>
      <c r="DJR2" s="80"/>
      <c r="DJS2" s="80"/>
      <c r="DJT2" s="80"/>
      <c r="DJU2" s="80"/>
      <c r="DJV2" s="80"/>
      <c r="DJW2" s="80"/>
      <c r="DJX2" s="80"/>
      <c r="DJY2" s="80"/>
      <c r="DJZ2" s="80"/>
      <c r="DKA2" s="80"/>
      <c r="DKB2" s="80"/>
      <c r="DKC2" s="80"/>
      <c r="DKD2" s="80"/>
      <c r="DKE2" s="80"/>
      <c r="DKF2" s="80"/>
      <c r="DKG2" s="80"/>
      <c r="DKH2" s="80"/>
      <c r="DKI2" s="80"/>
      <c r="DKJ2" s="80"/>
      <c r="DKK2" s="80"/>
      <c r="DKL2" s="80"/>
      <c r="DKM2" s="80"/>
      <c r="DKN2" s="80"/>
      <c r="DKO2" s="80"/>
      <c r="DKP2" s="80"/>
      <c r="DKQ2" s="80"/>
      <c r="DKR2" s="80"/>
      <c r="DKS2" s="80"/>
      <c r="DKT2" s="80"/>
      <c r="DKU2" s="80"/>
      <c r="DKV2" s="80"/>
      <c r="DKW2" s="80"/>
      <c r="DKX2" s="80"/>
      <c r="DKY2" s="80"/>
      <c r="DKZ2" s="80"/>
      <c r="DLA2" s="80"/>
      <c r="DLB2" s="80"/>
      <c r="DLC2" s="80"/>
      <c r="DLD2" s="80"/>
      <c r="DLE2" s="80"/>
      <c r="DLF2" s="80"/>
      <c r="DLG2" s="80"/>
      <c r="DLH2" s="80"/>
      <c r="DLI2" s="80"/>
      <c r="DLJ2" s="80"/>
      <c r="DLK2" s="80"/>
      <c r="DLL2" s="80"/>
      <c r="DLM2" s="80"/>
      <c r="DLN2" s="80"/>
      <c r="DLO2" s="80"/>
      <c r="DLP2" s="80"/>
      <c r="DLQ2" s="80"/>
      <c r="DLR2" s="80"/>
      <c r="DLS2" s="80"/>
      <c r="DLT2" s="80"/>
      <c r="DLU2" s="80"/>
      <c r="DLV2" s="80"/>
      <c r="DLW2" s="80"/>
      <c r="DLX2" s="80"/>
      <c r="DLY2" s="80"/>
      <c r="DLZ2" s="80"/>
      <c r="DMA2" s="80"/>
      <c r="DMB2" s="80"/>
      <c r="DMC2" s="80"/>
      <c r="DMD2" s="80"/>
      <c r="DME2" s="80"/>
      <c r="DMF2" s="80"/>
      <c r="DMG2" s="80"/>
      <c r="DMH2" s="80"/>
      <c r="DMI2" s="80"/>
      <c r="DMJ2" s="80"/>
      <c r="DMK2" s="80"/>
      <c r="DML2" s="80"/>
      <c r="DMM2" s="80"/>
      <c r="DMN2" s="80"/>
      <c r="DMO2" s="80"/>
      <c r="DMP2" s="80"/>
      <c r="DMQ2" s="80"/>
      <c r="DMR2" s="80"/>
      <c r="DMS2" s="80"/>
      <c r="DMT2" s="80"/>
      <c r="DMU2" s="80"/>
      <c r="DMV2" s="80"/>
      <c r="DMW2" s="80"/>
      <c r="DMX2" s="80"/>
      <c r="DMY2" s="80"/>
      <c r="DMZ2" s="80"/>
      <c r="DNA2" s="80"/>
      <c r="DNB2" s="80"/>
      <c r="DNC2" s="80"/>
      <c r="DND2" s="80"/>
      <c r="DNE2" s="80"/>
      <c r="DNF2" s="80"/>
      <c r="DNG2" s="80"/>
      <c r="DNH2" s="80"/>
      <c r="DNI2" s="80"/>
      <c r="DNJ2" s="80"/>
      <c r="DNK2" s="80"/>
      <c r="DNL2" s="80"/>
      <c r="DNM2" s="80"/>
      <c r="DNN2" s="80"/>
      <c r="DNO2" s="80"/>
      <c r="DNP2" s="80"/>
      <c r="DNQ2" s="80"/>
      <c r="DNR2" s="80"/>
      <c r="DNS2" s="80"/>
      <c r="DNT2" s="80"/>
      <c r="DNU2" s="80"/>
      <c r="DNV2" s="80"/>
      <c r="DNW2" s="80"/>
      <c r="DNX2" s="80"/>
      <c r="DNY2" s="80"/>
      <c r="DNZ2" s="80"/>
      <c r="DOA2" s="80"/>
      <c r="DOB2" s="80"/>
      <c r="DOC2" s="80"/>
      <c r="DOD2" s="80"/>
      <c r="DOE2" s="80"/>
      <c r="DOF2" s="80"/>
      <c r="DOG2" s="80"/>
      <c r="DOH2" s="80"/>
      <c r="DOI2" s="80"/>
      <c r="DOJ2" s="80"/>
      <c r="DOK2" s="80"/>
      <c r="DOL2" s="80"/>
      <c r="DOM2" s="80"/>
      <c r="DON2" s="80"/>
      <c r="DOO2" s="80"/>
      <c r="DOP2" s="80"/>
      <c r="DOQ2" s="80"/>
      <c r="DOR2" s="80"/>
      <c r="DOS2" s="80"/>
      <c r="DOT2" s="80"/>
      <c r="DOU2" s="80"/>
      <c r="DOV2" s="80"/>
      <c r="DOW2" s="80"/>
      <c r="DOX2" s="80"/>
      <c r="DOY2" s="80"/>
      <c r="DOZ2" s="80"/>
      <c r="DPA2" s="80"/>
      <c r="DPB2" s="80"/>
      <c r="DPC2" s="80"/>
      <c r="DPD2" s="80"/>
      <c r="DPE2" s="80"/>
      <c r="DPF2" s="80"/>
      <c r="DPG2" s="80"/>
      <c r="DPH2" s="80"/>
      <c r="DPI2" s="80"/>
      <c r="DPJ2" s="80"/>
      <c r="DPK2" s="80"/>
      <c r="DPL2" s="80"/>
      <c r="DPM2" s="80"/>
      <c r="DPN2" s="80"/>
      <c r="DPO2" s="80"/>
      <c r="DPP2" s="80"/>
      <c r="DPQ2" s="80"/>
      <c r="DPR2" s="80"/>
      <c r="DPS2" s="80"/>
      <c r="DPT2" s="80"/>
      <c r="DPU2" s="80"/>
      <c r="DPV2" s="80"/>
      <c r="DPW2" s="80"/>
      <c r="DPX2" s="80"/>
      <c r="DPY2" s="80"/>
      <c r="DPZ2" s="80"/>
      <c r="DQA2" s="80"/>
      <c r="DQB2" s="80"/>
      <c r="DQC2" s="80"/>
      <c r="DQD2" s="80"/>
      <c r="DQE2" s="80"/>
      <c r="DQF2" s="80"/>
      <c r="DQG2" s="80"/>
      <c r="DQH2" s="80"/>
      <c r="DQI2" s="80"/>
      <c r="DQJ2" s="80"/>
      <c r="DQK2" s="80"/>
      <c r="DQL2" s="80"/>
      <c r="DQM2" s="80"/>
      <c r="DQN2" s="80"/>
      <c r="DQO2" s="80"/>
      <c r="DQP2" s="80"/>
      <c r="DQQ2" s="80"/>
      <c r="DQR2" s="80"/>
      <c r="DQS2" s="80"/>
      <c r="DQT2" s="80"/>
      <c r="DQU2" s="80"/>
      <c r="DQV2" s="80"/>
      <c r="DQW2" s="80"/>
      <c r="DQX2" s="80"/>
      <c r="DQY2" s="80"/>
      <c r="DQZ2" s="80"/>
      <c r="DRA2" s="80"/>
      <c r="DRB2" s="80"/>
      <c r="DRC2" s="80"/>
      <c r="DRD2" s="80"/>
      <c r="DRE2" s="80"/>
      <c r="DRF2" s="80"/>
      <c r="DRG2" s="80"/>
      <c r="DRH2" s="80"/>
      <c r="DRI2" s="80"/>
      <c r="DRJ2" s="80"/>
      <c r="DRK2" s="80"/>
      <c r="DRL2" s="80"/>
      <c r="DRM2" s="80"/>
      <c r="DRN2" s="80"/>
      <c r="DRO2" s="80"/>
      <c r="DRP2" s="80"/>
      <c r="DRQ2" s="80"/>
      <c r="DRR2" s="80"/>
      <c r="DRS2" s="80"/>
      <c r="DRT2" s="80"/>
      <c r="DRU2" s="80"/>
      <c r="DRV2" s="80"/>
      <c r="DRW2" s="80"/>
      <c r="DRX2" s="80"/>
      <c r="DRY2" s="80"/>
      <c r="DRZ2" s="80"/>
      <c r="DSA2" s="80"/>
      <c r="DSB2" s="80"/>
      <c r="DSC2" s="80"/>
      <c r="DSD2" s="80"/>
      <c r="DSE2" s="80"/>
      <c r="DSF2" s="80"/>
      <c r="DSG2" s="80"/>
      <c r="DSH2" s="80"/>
      <c r="DSI2" s="80"/>
      <c r="DSJ2" s="80"/>
      <c r="DSK2" s="80"/>
      <c r="DSL2" s="80"/>
      <c r="DSM2" s="80"/>
      <c r="DSN2" s="80"/>
      <c r="DSO2" s="80"/>
      <c r="DSP2" s="80"/>
      <c r="DSQ2" s="80"/>
      <c r="DSR2" s="80"/>
      <c r="DSS2" s="80"/>
      <c r="DST2" s="80"/>
      <c r="DSU2" s="80"/>
      <c r="DSV2" s="80"/>
      <c r="DSW2" s="80"/>
      <c r="DSX2" s="80"/>
      <c r="DSY2" s="80"/>
      <c r="DSZ2" s="80"/>
      <c r="DTA2" s="80"/>
      <c r="DTB2" s="80"/>
      <c r="DTC2" s="80"/>
      <c r="DTD2" s="80"/>
      <c r="DTE2" s="80"/>
      <c r="DTF2" s="80"/>
      <c r="DTG2" s="80"/>
      <c r="DTH2" s="80"/>
      <c r="DTI2" s="80"/>
      <c r="DTJ2" s="80"/>
      <c r="DTK2" s="80"/>
      <c r="DTL2" s="80"/>
      <c r="DTM2" s="80"/>
      <c r="DTN2" s="80"/>
      <c r="DTO2" s="80"/>
      <c r="DTP2" s="80"/>
      <c r="DTQ2" s="80"/>
      <c r="DTR2" s="80"/>
      <c r="DTS2" s="80"/>
      <c r="DTT2" s="80"/>
      <c r="DTU2" s="80"/>
      <c r="DTV2" s="80"/>
      <c r="DTW2" s="80"/>
      <c r="DTX2" s="80"/>
      <c r="DTY2" s="80"/>
      <c r="DTZ2" s="80"/>
      <c r="DUA2" s="80"/>
      <c r="DUB2" s="80"/>
      <c r="DUC2" s="80"/>
      <c r="DUD2" s="80"/>
      <c r="DUE2" s="80"/>
      <c r="DUF2" s="80"/>
      <c r="DUG2" s="80"/>
      <c r="DUH2" s="80"/>
      <c r="DUI2" s="80"/>
      <c r="DUJ2" s="80"/>
      <c r="DUK2" s="80"/>
      <c r="DUL2" s="80"/>
      <c r="DUM2" s="80"/>
      <c r="DUN2" s="80"/>
      <c r="DUO2" s="80"/>
      <c r="DUP2" s="80"/>
      <c r="DUQ2" s="80"/>
      <c r="DUR2" s="80"/>
      <c r="DUS2" s="80"/>
      <c r="DUT2" s="80"/>
      <c r="DUU2" s="80"/>
      <c r="DUV2" s="80"/>
      <c r="DUW2" s="80"/>
      <c r="DUX2" s="80"/>
      <c r="DUY2" s="80"/>
      <c r="DUZ2" s="80"/>
      <c r="DVA2" s="80"/>
      <c r="DVB2" s="80"/>
      <c r="DVC2" s="80"/>
      <c r="DVD2" s="80"/>
      <c r="DVE2" s="80"/>
      <c r="DVF2" s="80"/>
      <c r="DVG2" s="80"/>
      <c r="DVH2" s="80"/>
      <c r="DVI2" s="80"/>
      <c r="DVJ2" s="80"/>
      <c r="DVK2" s="80"/>
      <c r="DVL2" s="80"/>
      <c r="DVM2" s="80"/>
      <c r="DVN2" s="80"/>
      <c r="DVO2" s="80"/>
      <c r="DVP2" s="80"/>
      <c r="DVQ2" s="80"/>
      <c r="DVR2" s="80"/>
      <c r="DVS2" s="80"/>
      <c r="DVT2" s="80"/>
      <c r="DVU2" s="80"/>
      <c r="DVV2" s="80"/>
      <c r="DVW2" s="80"/>
      <c r="DVX2" s="80"/>
      <c r="DVY2" s="80"/>
      <c r="DVZ2" s="80"/>
      <c r="DWA2" s="80"/>
      <c r="DWB2" s="80"/>
      <c r="DWC2" s="80"/>
      <c r="DWD2" s="80"/>
      <c r="DWE2" s="80"/>
      <c r="DWF2" s="80"/>
      <c r="DWG2" s="80"/>
      <c r="DWH2" s="80"/>
      <c r="DWI2" s="80"/>
      <c r="DWJ2" s="80"/>
      <c r="DWK2" s="80"/>
      <c r="DWL2" s="80"/>
      <c r="DWM2" s="80"/>
      <c r="DWN2" s="80"/>
      <c r="DWO2" s="80"/>
      <c r="DWP2" s="80"/>
      <c r="DWQ2" s="80"/>
      <c r="DWR2" s="80"/>
      <c r="DWS2" s="80"/>
      <c r="DWT2" s="80"/>
      <c r="DWU2" s="80"/>
      <c r="DWV2" s="80"/>
      <c r="DWW2" s="80"/>
      <c r="DWX2" s="80"/>
      <c r="DWY2" s="80"/>
      <c r="DWZ2" s="80"/>
      <c r="DXA2" s="80"/>
      <c r="DXB2" s="80"/>
      <c r="DXC2" s="80"/>
      <c r="DXD2" s="80"/>
      <c r="DXE2" s="80"/>
      <c r="DXF2" s="80"/>
      <c r="DXG2" s="80"/>
      <c r="DXH2" s="80"/>
      <c r="DXI2" s="80"/>
      <c r="DXJ2" s="80"/>
      <c r="DXK2" s="80"/>
      <c r="DXL2" s="80"/>
      <c r="DXM2" s="80"/>
      <c r="DXN2" s="80"/>
      <c r="DXO2" s="80"/>
      <c r="DXP2" s="80"/>
      <c r="DXQ2" s="80"/>
      <c r="DXR2" s="80"/>
      <c r="DXS2" s="80"/>
      <c r="DXT2" s="80"/>
      <c r="DXU2" s="80"/>
      <c r="DXV2" s="80"/>
      <c r="DXW2" s="80"/>
      <c r="DXX2" s="80"/>
      <c r="DXY2" s="80"/>
      <c r="DXZ2" s="80"/>
      <c r="DYA2" s="80"/>
      <c r="DYB2" s="80"/>
      <c r="DYC2" s="80"/>
      <c r="DYD2" s="80"/>
      <c r="DYE2" s="80"/>
      <c r="DYF2" s="80"/>
      <c r="DYG2" s="80"/>
      <c r="DYH2" s="80"/>
      <c r="DYI2" s="80"/>
      <c r="DYJ2" s="80"/>
      <c r="DYK2" s="80"/>
      <c r="DYL2" s="80"/>
      <c r="DYM2" s="80"/>
      <c r="DYN2" s="80"/>
      <c r="DYO2" s="80"/>
      <c r="DYP2" s="80"/>
      <c r="DYQ2" s="80"/>
      <c r="DYR2" s="80"/>
      <c r="DYS2" s="80"/>
      <c r="DYT2" s="80"/>
      <c r="DYU2" s="80"/>
      <c r="DYV2" s="80"/>
      <c r="DYW2" s="80"/>
      <c r="DYX2" s="80"/>
      <c r="DYY2" s="80"/>
      <c r="DYZ2" s="80"/>
      <c r="DZA2" s="80"/>
      <c r="DZB2" s="80"/>
      <c r="DZC2" s="80"/>
      <c r="DZD2" s="80"/>
      <c r="DZE2" s="80"/>
      <c r="DZF2" s="80"/>
      <c r="DZG2" s="80"/>
      <c r="DZH2" s="80"/>
      <c r="DZI2" s="80"/>
      <c r="DZJ2" s="80"/>
      <c r="DZK2" s="80"/>
      <c r="DZL2" s="80"/>
      <c r="DZM2" s="80"/>
      <c r="DZN2" s="80"/>
      <c r="DZO2" s="80"/>
      <c r="DZP2" s="80"/>
      <c r="DZQ2" s="80"/>
      <c r="DZR2" s="80"/>
      <c r="DZS2" s="80"/>
      <c r="DZT2" s="80"/>
      <c r="DZU2" s="80"/>
      <c r="DZV2" s="80"/>
      <c r="DZW2" s="80"/>
      <c r="DZX2" s="80"/>
      <c r="DZY2" s="80"/>
      <c r="DZZ2" s="80"/>
      <c r="EAA2" s="80"/>
      <c r="EAB2" s="80"/>
      <c r="EAC2" s="80"/>
      <c r="EAD2" s="80"/>
      <c r="EAE2" s="80"/>
      <c r="EAF2" s="80"/>
      <c r="EAG2" s="80"/>
      <c r="EAH2" s="80"/>
      <c r="EAI2" s="80"/>
      <c r="EAJ2" s="80"/>
      <c r="EAK2" s="80"/>
      <c r="EAL2" s="80"/>
      <c r="EAM2" s="80"/>
      <c r="EAN2" s="80"/>
      <c r="EAO2" s="80"/>
      <c r="EAP2" s="80"/>
      <c r="EAQ2" s="80"/>
      <c r="EAR2" s="80"/>
      <c r="EAS2" s="80"/>
      <c r="EAT2" s="80"/>
      <c r="EAU2" s="80"/>
      <c r="EAV2" s="80"/>
      <c r="EAW2" s="80"/>
      <c r="EAX2" s="80"/>
      <c r="EAY2" s="80"/>
      <c r="EAZ2" s="80"/>
      <c r="EBA2" s="80"/>
      <c r="EBB2" s="80"/>
      <c r="EBC2" s="80"/>
      <c r="EBD2" s="80"/>
      <c r="EBE2" s="80"/>
      <c r="EBF2" s="80"/>
      <c r="EBG2" s="80"/>
      <c r="EBH2" s="80"/>
      <c r="EBI2" s="80"/>
      <c r="EBJ2" s="80"/>
      <c r="EBK2" s="80"/>
      <c r="EBL2" s="80"/>
      <c r="EBM2" s="80"/>
      <c r="EBN2" s="80"/>
      <c r="EBO2" s="80"/>
      <c r="EBP2" s="80"/>
      <c r="EBQ2" s="80"/>
      <c r="EBR2" s="80"/>
      <c r="EBS2" s="80"/>
      <c r="EBT2" s="80"/>
      <c r="EBU2" s="80"/>
      <c r="EBV2" s="80"/>
      <c r="EBW2" s="80"/>
      <c r="EBX2" s="80"/>
      <c r="EBY2" s="80"/>
      <c r="EBZ2" s="80"/>
      <c r="ECA2" s="80"/>
      <c r="ECB2" s="80"/>
      <c r="ECC2" s="80"/>
      <c r="ECD2" s="80"/>
      <c r="ECE2" s="80"/>
      <c r="ECF2" s="80"/>
      <c r="ECG2" s="80"/>
      <c r="ECH2" s="80"/>
      <c r="ECI2" s="80"/>
      <c r="ECJ2" s="80"/>
      <c r="ECK2" s="80"/>
      <c r="ECL2" s="80"/>
      <c r="ECM2" s="80"/>
      <c r="ECN2" s="80"/>
      <c r="ECO2" s="80"/>
      <c r="ECP2" s="80"/>
      <c r="ECQ2" s="80"/>
      <c r="ECR2" s="80"/>
      <c r="ECS2" s="80"/>
      <c r="ECT2" s="80"/>
      <c r="ECU2" s="80"/>
      <c r="ECV2" s="80"/>
      <c r="ECW2" s="80"/>
      <c r="ECX2" s="80"/>
      <c r="ECY2" s="80"/>
      <c r="ECZ2" s="80"/>
      <c r="EDA2" s="80"/>
      <c r="EDB2" s="80"/>
      <c r="EDC2" s="80"/>
      <c r="EDD2" s="80"/>
      <c r="EDE2" s="80"/>
      <c r="EDF2" s="80"/>
      <c r="EDG2" s="80"/>
      <c r="EDH2" s="80"/>
      <c r="EDI2" s="80"/>
      <c r="EDJ2" s="80"/>
      <c r="EDK2" s="80"/>
      <c r="EDL2" s="80"/>
      <c r="EDM2" s="80"/>
      <c r="EDN2" s="80"/>
      <c r="EDO2" s="80"/>
      <c r="EDP2" s="80"/>
      <c r="EDQ2" s="80"/>
      <c r="EDR2" s="80"/>
      <c r="EDS2" s="80"/>
      <c r="EDT2" s="80"/>
      <c r="EDU2" s="80"/>
      <c r="EDV2" s="80"/>
      <c r="EDW2" s="80"/>
      <c r="EDX2" s="80"/>
      <c r="EDY2" s="80"/>
      <c r="EDZ2" s="80"/>
      <c r="EEA2" s="80"/>
      <c r="EEB2" s="80"/>
      <c r="EEC2" s="80"/>
      <c r="EED2" s="80"/>
      <c r="EEE2" s="80"/>
      <c r="EEF2" s="80"/>
      <c r="EEG2" s="80"/>
      <c r="EEH2" s="80"/>
      <c r="EEI2" s="80"/>
      <c r="EEJ2" s="80"/>
      <c r="EEK2" s="80"/>
      <c r="EEL2" s="80"/>
      <c r="EEM2" s="80"/>
      <c r="EEN2" s="80"/>
      <c r="EEO2" s="80"/>
      <c r="EEP2" s="80"/>
      <c r="EEQ2" s="80"/>
      <c r="EER2" s="80"/>
      <c r="EES2" s="80"/>
      <c r="EET2" s="80"/>
      <c r="EEU2" s="80"/>
      <c r="EEV2" s="80"/>
      <c r="EEW2" s="80"/>
      <c r="EEX2" s="80"/>
      <c r="EEY2" s="80"/>
      <c r="EEZ2" s="80"/>
      <c r="EFA2" s="80"/>
      <c r="EFB2" s="80"/>
      <c r="EFC2" s="80"/>
      <c r="EFD2" s="80"/>
      <c r="EFE2" s="80"/>
      <c r="EFF2" s="80"/>
      <c r="EFG2" s="80"/>
      <c r="EFH2" s="80"/>
      <c r="EFI2" s="80"/>
      <c r="EFJ2" s="80"/>
      <c r="EFK2" s="80"/>
      <c r="EFL2" s="80"/>
      <c r="EFM2" s="80"/>
      <c r="EFN2" s="80"/>
      <c r="EFO2" s="80"/>
      <c r="EFP2" s="80"/>
      <c r="EFQ2" s="80"/>
      <c r="EFR2" s="80"/>
      <c r="EFS2" s="80"/>
      <c r="EFT2" s="80"/>
      <c r="EFU2" s="80"/>
      <c r="EFV2" s="80"/>
      <c r="EFW2" s="80"/>
      <c r="EFX2" s="80"/>
      <c r="EFY2" s="80"/>
      <c r="EFZ2" s="80"/>
      <c r="EGA2" s="80"/>
      <c r="EGB2" s="80"/>
      <c r="EGC2" s="80"/>
      <c r="EGD2" s="80"/>
      <c r="EGE2" s="80"/>
      <c r="EGF2" s="80"/>
      <c r="EGG2" s="80"/>
      <c r="EGH2" s="80"/>
      <c r="EGI2" s="80"/>
      <c r="EGJ2" s="80"/>
      <c r="EGK2" s="80"/>
      <c r="EGL2" s="80"/>
      <c r="EGM2" s="80"/>
      <c r="EGN2" s="80"/>
      <c r="EGO2" s="80"/>
      <c r="EGP2" s="80"/>
      <c r="EGQ2" s="80"/>
      <c r="EGR2" s="80"/>
      <c r="EGS2" s="80"/>
      <c r="EGT2" s="80"/>
      <c r="EGU2" s="80"/>
      <c r="EGV2" s="80"/>
      <c r="EGW2" s="80"/>
      <c r="EGX2" s="80"/>
      <c r="EGY2" s="80"/>
      <c r="EGZ2" s="80"/>
      <c r="EHA2" s="80"/>
      <c r="EHB2" s="80"/>
      <c r="EHC2" s="80"/>
      <c r="EHD2" s="80"/>
      <c r="EHE2" s="80"/>
      <c r="EHF2" s="80"/>
      <c r="EHG2" s="80"/>
      <c r="EHH2" s="80"/>
      <c r="EHI2" s="80"/>
      <c r="EHJ2" s="80"/>
      <c r="EHK2" s="80"/>
      <c r="EHL2" s="80"/>
      <c r="EHM2" s="80"/>
      <c r="EHN2" s="80"/>
      <c r="EHO2" s="80"/>
      <c r="EHP2" s="80"/>
      <c r="EHQ2" s="80"/>
      <c r="EHR2" s="80"/>
      <c r="EHS2" s="80"/>
      <c r="EHT2" s="80"/>
      <c r="EHU2" s="80"/>
      <c r="EHV2" s="80"/>
      <c r="EHW2" s="80"/>
      <c r="EHX2" s="80"/>
      <c r="EHY2" s="80"/>
      <c r="EHZ2" s="80"/>
      <c r="EIA2" s="80"/>
      <c r="EIB2" s="80"/>
      <c r="EIC2" s="80"/>
      <c r="EID2" s="80"/>
      <c r="EIE2" s="80"/>
      <c r="EIF2" s="80"/>
      <c r="EIG2" s="80"/>
      <c r="EIH2" s="80"/>
      <c r="EII2" s="80"/>
      <c r="EIJ2" s="80"/>
      <c r="EIK2" s="80"/>
      <c r="EIL2" s="80"/>
      <c r="EIM2" s="80"/>
      <c r="EIN2" s="80"/>
      <c r="EIO2" s="80"/>
      <c r="EIP2" s="80"/>
      <c r="EIQ2" s="80"/>
      <c r="EIR2" s="80"/>
      <c r="EIS2" s="80"/>
      <c r="EIT2" s="80"/>
      <c r="EIU2" s="80"/>
      <c r="EIV2" s="80"/>
      <c r="EIW2" s="80"/>
      <c r="EIX2" s="80"/>
      <c r="EIY2" s="80"/>
      <c r="EIZ2" s="80"/>
      <c r="EJA2" s="80"/>
      <c r="EJB2" s="80"/>
      <c r="EJC2" s="80"/>
      <c r="EJD2" s="80"/>
      <c r="EJE2" s="80"/>
      <c r="EJF2" s="80"/>
      <c r="EJG2" s="80"/>
      <c r="EJH2" s="80"/>
      <c r="EJI2" s="80"/>
      <c r="EJJ2" s="80"/>
      <c r="EJK2" s="80"/>
      <c r="EJL2" s="80"/>
      <c r="EJM2" s="80"/>
      <c r="EJN2" s="80"/>
      <c r="EJO2" s="80"/>
      <c r="EJP2" s="80"/>
      <c r="EJQ2" s="80"/>
      <c r="EJR2" s="80"/>
      <c r="EJS2" s="80"/>
      <c r="EJT2" s="80"/>
      <c r="EJU2" s="80"/>
      <c r="EJV2" s="80"/>
      <c r="EJW2" s="80"/>
      <c r="EJX2" s="80"/>
      <c r="EJY2" s="80"/>
      <c r="EJZ2" s="80"/>
      <c r="EKA2" s="80"/>
      <c r="EKB2" s="80"/>
      <c r="EKC2" s="80"/>
      <c r="EKD2" s="80"/>
      <c r="EKE2" s="80"/>
      <c r="EKF2" s="80"/>
      <c r="EKG2" s="80"/>
      <c r="EKH2" s="80"/>
      <c r="EKI2" s="80"/>
      <c r="EKJ2" s="80"/>
      <c r="EKK2" s="80"/>
      <c r="EKL2" s="80"/>
      <c r="EKM2" s="80"/>
      <c r="EKN2" s="80"/>
      <c r="EKO2" s="80"/>
      <c r="EKP2" s="80"/>
      <c r="EKQ2" s="80"/>
      <c r="EKR2" s="80"/>
      <c r="EKS2" s="80"/>
      <c r="EKT2" s="80"/>
      <c r="EKU2" s="80"/>
      <c r="EKV2" s="80"/>
      <c r="EKW2" s="80"/>
      <c r="EKX2" s="80"/>
      <c r="EKY2" s="80"/>
      <c r="EKZ2" s="80"/>
      <c r="ELA2" s="80"/>
      <c r="ELB2" s="80"/>
      <c r="ELC2" s="80"/>
      <c r="ELD2" s="80"/>
      <c r="ELE2" s="80"/>
      <c r="ELF2" s="80"/>
      <c r="ELG2" s="80"/>
      <c r="ELH2" s="80"/>
      <c r="ELI2" s="80"/>
      <c r="ELJ2" s="80"/>
      <c r="ELK2" s="80"/>
      <c r="ELL2" s="80"/>
      <c r="ELM2" s="80"/>
      <c r="ELN2" s="80"/>
      <c r="ELO2" s="80"/>
      <c r="ELP2" s="80"/>
      <c r="ELQ2" s="80"/>
      <c r="ELR2" s="80"/>
      <c r="ELS2" s="80"/>
      <c r="ELT2" s="80"/>
      <c r="ELU2" s="80"/>
      <c r="ELV2" s="80"/>
      <c r="ELW2" s="80"/>
      <c r="ELX2" s="80"/>
      <c r="ELY2" s="80"/>
      <c r="ELZ2" s="80"/>
      <c r="EMA2" s="80"/>
      <c r="EMB2" s="80"/>
      <c r="EMC2" s="80"/>
      <c r="EMD2" s="80"/>
      <c r="EME2" s="80"/>
      <c r="EMF2" s="80"/>
      <c r="EMG2" s="80"/>
      <c r="EMH2" s="80"/>
      <c r="EMI2" s="80"/>
      <c r="EMJ2" s="80"/>
      <c r="EMK2" s="80"/>
      <c r="EML2" s="80"/>
      <c r="EMM2" s="80"/>
      <c r="EMN2" s="80"/>
      <c r="EMO2" s="80"/>
      <c r="EMP2" s="80"/>
      <c r="EMQ2" s="80"/>
      <c r="EMR2" s="80"/>
      <c r="EMS2" s="80"/>
      <c r="EMT2" s="80"/>
      <c r="EMU2" s="80"/>
      <c r="EMV2" s="80"/>
      <c r="EMW2" s="80"/>
      <c r="EMX2" s="80"/>
      <c r="EMY2" s="80"/>
      <c r="EMZ2" s="80"/>
      <c r="ENA2" s="80"/>
      <c r="ENB2" s="80"/>
      <c r="ENC2" s="80"/>
      <c r="END2" s="80"/>
      <c r="ENE2" s="80"/>
      <c r="ENF2" s="80"/>
      <c r="ENG2" s="80"/>
      <c r="ENH2" s="80"/>
      <c r="ENI2" s="80"/>
      <c r="ENJ2" s="80"/>
      <c r="ENK2" s="80"/>
      <c r="ENL2" s="80"/>
      <c r="ENM2" s="80"/>
      <c r="ENN2" s="80"/>
      <c r="ENO2" s="80"/>
      <c r="ENP2" s="80"/>
      <c r="ENQ2" s="80"/>
      <c r="ENR2" s="80"/>
      <c r="ENS2" s="80"/>
      <c r="ENT2" s="80"/>
      <c r="ENU2" s="80"/>
      <c r="ENV2" s="80"/>
      <c r="ENW2" s="80"/>
      <c r="ENX2" s="80"/>
      <c r="ENY2" s="80"/>
      <c r="ENZ2" s="80"/>
      <c r="EOA2" s="80"/>
      <c r="EOB2" s="80"/>
      <c r="EOC2" s="80"/>
      <c r="EOD2" s="80"/>
      <c r="EOE2" s="80"/>
      <c r="EOF2" s="80"/>
      <c r="EOG2" s="80"/>
      <c r="EOH2" s="80"/>
      <c r="EOI2" s="80"/>
      <c r="EOJ2" s="80"/>
      <c r="EOK2" s="80"/>
      <c r="EOL2" s="80"/>
      <c r="EOM2" s="80"/>
      <c r="EON2" s="80"/>
      <c r="EOO2" s="80"/>
      <c r="EOP2" s="80"/>
      <c r="EOQ2" s="80"/>
      <c r="EOR2" s="80"/>
      <c r="EOS2" s="80"/>
      <c r="EOT2" s="80"/>
      <c r="EOU2" s="80"/>
      <c r="EOV2" s="80"/>
      <c r="EOW2" s="80"/>
      <c r="EOX2" s="80"/>
      <c r="EOY2" s="80"/>
      <c r="EOZ2" s="80"/>
      <c r="EPA2" s="80"/>
      <c r="EPB2" s="80"/>
      <c r="EPC2" s="80"/>
      <c r="EPD2" s="80"/>
      <c r="EPE2" s="80"/>
      <c r="EPF2" s="80"/>
      <c r="EPG2" s="80"/>
      <c r="EPH2" s="80"/>
      <c r="EPI2" s="80"/>
      <c r="EPJ2" s="80"/>
      <c r="EPK2" s="80"/>
      <c r="EPL2" s="80"/>
      <c r="EPM2" s="80"/>
      <c r="EPN2" s="80"/>
      <c r="EPO2" s="80"/>
      <c r="EPP2" s="80"/>
      <c r="EPQ2" s="80"/>
      <c r="EPR2" s="80"/>
      <c r="EPS2" s="80"/>
      <c r="EPT2" s="80"/>
      <c r="EPU2" s="80"/>
      <c r="EPV2" s="80"/>
      <c r="EPW2" s="80"/>
      <c r="EPX2" s="80"/>
      <c r="EPY2" s="80"/>
      <c r="EPZ2" s="80"/>
      <c r="EQA2" s="80"/>
      <c r="EQB2" s="80"/>
      <c r="EQC2" s="80"/>
      <c r="EQD2" s="80"/>
      <c r="EQE2" s="80"/>
      <c r="EQF2" s="80"/>
      <c r="EQG2" s="80"/>
      <c r="EQH2" s="80"/>
      <c r="EQI2" s="80"/>
      <c r="EQJ2" s="80"/>
      <c r="EQK2" s="80"/>
      <c r="EQL2" s="80"/>
      <c r="EQM2" s="80"/>
      <c r="EQN2" s="80"/>
      <c r="EQO2" s="80"/>
      <c r="EQP2" s="80"/>
      <c r="EQQ2" s="80"/>
      <c r="EQR2" s="80"/>
      <c r="EQS2" s="80"/>
      <c r="EQT2" s="80"/>
      <c r="EQU2" s="80"/>
      <c r="EQV2" s="80"/>
      <c r="EQW2" s="80"/>
      <c r="EQX2" s="80"/>
      <c r="EQY2" s="80"/>
      <c r="EQZ2" s="80"/>
      <c r="ERA2" s="80"/>
      <c r="ERB2" s="80"/>
      <c r="ERC2" s="80"/>
      <c r="ERD2" s="80"/>
      <c r="ERE2" s="80"/>
      <c r="ERF2" s="80"/>
      <c r="ERG2" s="80"/>
      <c r="ERH2" s="80"/>
      <c r="ERI2" s="80"/>
      <c r="ERJ2" s="80"/>
      <c r="ERK2" s="80"/>
      <c r="ERL2" s="80"/>
      <c r="ERM2" s="80"/>
      <c r="ERN2" s="80"/>
      <c r="ERO2" s="80"/>
      <c r="ERP2" s="80"/>
      <c r="ERQ2" s="80"/>
      <c r="ERR2" s="80"/>
      <c r="ERS2" s="80"/>
      <c r="ERT2" s="80"/>
      <c r="ERU2" s="80"/>
      <c r="ERV2" s="80"/>
      <c r="ERW2" s="80"/>
      <c r="ERX2" s="80"/>
      <c r="ERY2" s="80"/>
      <c r="ERZ2" s="80"/>
      <c r="ESA2" s="80"/>
      <c r="ESB2" s="80"/>
      <c r="ESC2" s="80"/>
      <c r="ESD2" s="80"/>
      <c r="ESE2" s="80"/>
      <c r="ESF2" s="80"/>
      <c r="ESG2" s="80"/>
      <c r="ESH2" s="80"/>
      <c r="ESI2" s="80"/>
      <c r="ESJ2" s="80"/>
      <c r="ESK2" s="80"/>
      <c r="ESL2" s="80"/>
      <c r="ESM2" s="80"/>
      <c r="ESN2" s="80"/>
      <c r="ESO2" s="80"/>
      <c r="ESP2" s="80"/>
      <c r="ESQ2" s="80"/>
      <c r="ESR2" s="80"/>
      <c r="ESS2" s="80"/>
      <c r="EST2" s="80"/>
      <c r="ESU2" s="80"/>
      <c r="ESV2" s="80"/>
      <c r="ESW2" s="80"/>
      <c r="ESX2" s="80"/>
      <c r="ESY2" s="80"/>
      <c r="ESZ2" s="80"/>
      <c r="ETA2" s="80"/>
      <c r="ETB2" s="80"/>
      <c r="ETC2" s="80"/>
      <c r="ETD2" s="80"/>
      <c r="ETE2" s="80"/>
      <c r="ETF2" s="80"/>
      <c r="ETG2" s="80"/>
      <c r="ETH2" s="80"/>
      <c r="ETI2" s="80"/>
      <c r="ETJ2" s="80"/>
      <c r="ETK2" s="80"/>
      <c r="ETL2" s="80"/>
      <c r="ETM2" s="80"/>
      <c r="ETN2" s="80"/>
      <c r="ETO2" s="80"/>
      <c r="ETP2" s="80"/>
      <c r="ETQ2" s="80"/>
      <c r="ETR2" s="80"/>
      <c r="ETS2" s="80"/>
      <c r="ETT2" s="80"/>
      <c r="ETU2" s="80"/>
      <c r="ETV2" s="80"/>
      <c r="ETW2" s="80"/>
      <c r="ETX2" s="80"/>
      <c r="ETY2" s="80"/>
      <c r="ETZ2" s="80"/>
      <c r="EUA2" s="80"/>
      <c r="EUB2" s="80"/>
      <c r="EUC2" s="80"/>
      <c r="EUD2" s="80"/>
      <c r="EUE2" s="80"/>
      <c r="EUF2" s="80"/>
      <c r="EUG2" s="80"/>
      <c r="EUH2" s="80"/>
      <c r="EUI2" s="80"/>
      <c r="EUJ2" s="80"/>
      <c r="EUK2" s="80"/>
      <c r="EUL2" s="80"/>
      <c r="EUM2" s="80"/>
      <c r="EUN2" s="80"/>
      <c r="EUO2" s="80"/>
      <c r="EUP2" s="80"/>
      <c r="EUQ2" s="80"/>
      <c r="EUR2" s="80"/>
      <c r="EUS2" s="80"/>
      <c r="EUT2" s="80"/>
      <c r="EUU2" s="80"/>
      <c r="EUV2" s="80"/>
      <c r="EUW2" s="80"/>
      <c r="EUX2" s="80"/>
      <c r="EUY2" s="80"/>
      <c r="EUZ2" s="80"/>
      <c r="EVA2" s="80"/>
      <c r="EVB2" s="80"/>
      <c r="EVC2" s="80"/>
      <c r="EVD2" s="80"/>
      <c r="EVE2" s="80"/>
      <c r="EVF2" s="80"/>
      <c r="EVG2" s="80"/>
      <c r="EVH2" s="80"/>
      <c r="EVI2" s="80"/>
      <c r="EVJ2" s="80"/>
      <c r="EVK2" s="80"/>
      <c r="EVL2" s="80"/>
      <c r="EVM2" s="80"/>
      <c r="EVN2" s="80"/>
      <c r="EVO2" s="80"/>
      <c r="EVP2" s="80"/>
      <c r="EVQ2" s="80"/>
      <c r="EVR2" s="80"/>
      <c r="EVS2" s="80"/>
      <c r="EVT2" s="80"/>
      <c r="EVU2" s="80"/>
      <c r="EVV2" s="80"/>
      <c r="EVW2" s="80"/>
      <c r="EVX2" s="80"/>
      <c r="EVY2" s="80"/>
      <c r="EVZ2" s="80"/>
      <c r="EWA2" s="80"/>
      <c r="EWB2" s="80"/>
      <c r="EWC2" s="80"/>
      <c r="EWD2" s="80"/>
      <c r="EWE2" s="80"/>
      <c r="EWF2" s="80"/>
      <c r="EWG2" s="80"/>
      <c r="EWH2" s="80"/>
      <c r="EWI2" s="80"/>
      <c r="EWJ2" s="80"/>
      <c r="EWK2" s="80"/>
      <c r="EWL2" s="80"/>
      <c r="EWM2" s="80"/>
      <c r="EWN2" s="80"/>
      <c r="EWO2" s="80"/>
      <c r="EWP2" s="80"/>
      <c r="EWQ2" s="80"/>
      <c r="EWR2" s="80"/>
      <c r="EWS2" s="80"/>
      <c r="EWT2" s="80"/>
      <c r="EWU2" s="80"/>
      <c r="EWV2" s="80"/>
      <c r="EWW2" s="80"/>
      <c r="EWX2" s="80"/>
      <c r="EWY2" s="80"/>
      <c r="EWZ2" s="80"/>
      <c r="EXA2" s="80"/>
      <c r="EXB2" s="80"/>
      <c r="EXC2" s="80"/>
      <c r="EXD2" s="80"/>
      <c r="EXE2" s="80"/>
      <c r="EXF2" s="80"/>
      <c r="EXG2" s="80"/>
      <c r="EXH2" s="80"/>
      <c r="EXI2" s="80"/>
      <c r="EXJ2" s="80"/>
      <c r="EXK2" s="80"/>
      <c r="EXL2" s="80"/>
      <c r="EXM2" s="80"/>
      <c r="EXN2" s="80"/>
      <c r="EXO2" s="80"/>
      <c r="EXP2" s="80"/>
      <c r="EXQ2" s="80"/>
      <c r="EXR2" s="80"/>
      <c r="EXS2" s="80"/>
      <c r="EXT2" s="80"/>
      <c r="EXU2" s="80"/>
      <c r="EXV2" s="80"/>
      <c r="EXW2" s="80"/>
      <c r="EXX2" s="80"/>
      <c r="EXY2" s="80"/>
      <c r="EXZ2" s="80"/>
      <c r="EYA2" s="80"/>
      <c r="EYB2" s="80"/>
      <c r="EYC2" s="80"/>
      <c r="EYD2" s="80"/>
      <c r="EYE2" s="80"/>
      <c r="EYF2" s="80"/>
      <c r="EYG2" s="80"/>
      <c r="EYH2" s="80"/>
      <c r="EYI2" s="80"/>
      <c r="EYJ2" s="80"/>
      <c r="EYK2" s="80"/>
      <c r="EYL2" s="80"/>
      <c r="EYM2" s="80"/>
      <c r="EYN2" s="80"/>
      <c r="EYO2" s="80"/>
      <c r="EYP2" s="80"/>
      <c r="EYQ2" s="80"/>
      <c r="EYR2" s="80"/>
      <c r="EYS2" s="80"/>
      <c r="EYT2" s="80"/>
      <c r="EYU2" s="80"/>
      <c r="EYV2" s="80"/>
      <c r="EYW2" s="80"/>
      <c r="EYX2" s="80"/>
      <c r="EYY2" s="80"/>
      <c r="EYZ2" s="80"/>
      <c r="EZA2" s="80"/>
      <c r="EZB2" s="80"/>
      <c r="EZC2" s="80"/>
      <c r="EZD2" s="80"/>
      <c r="EZE2" s="80"/>
      <c r="EZF2" s="80"/>
      <c r="EZG2" s="80"/>
      <c r="EZH2" s="80"/>
      <c r="EZI2" s="80"/>
      <c r="EZJ2" s="80"/>
      <c r="EZK2" s="80"/>
      <c r="EZL2" s="80"/>
      <c r="EZM2" s="80"/>
      <c r="EZN2" s="80"/>
      <c r="EZO2" s="80"/>
      <c r="EZP2" s="80"/>
      <c r="EZQ2" s="80"/>
      <c r="EZR2" s="80"/>
      <c r="EZS2" s="80"/>
      <c r="EZT2" s="80"/>
      <c r="EZU2" s="80"/>
      <c r="EZV2" s="80"/>
      <c r="EZW2" s="80"/>
      <c r="EZX2" s="80"/>
      <c r="EZY2" s="80"/>
      <c r="EZZ2" s="80"/>
      <c r="FAA2" s="80"/>
      <c r="FAB2" s="80"/>
      <c r="FAC2" s="80"/>
      <c r="FAD2" s="80"/>
      <c r="FAE2" s="80"/>
      <c r="FAF2" s="80"/>
      <c r="FAG2" s="80"/>
      <c r="FAH2" s="80"/>
      <c r="FAI2" s="80"/>
      <c r="FAJ2" s="80"/>
      <c r="FAK2" s="80"/>
      <c r="FAL2" s="80"/>
      <c r="FAM2" s="80"/>
      <c r="FAN2" s="80"/>
      <c r="FAO2" s="80"/>
      <c r="FAP2" s="80"/>
      <c r="FAQ2" s="80"/>
      <c r="FAR2" s="80"/>
      <c r="FAS2" s="80"/>
      <c r="FAT2" s="80"/>
      <c r="FAU2" s="80"/>
      <c r="FAV2" s="80"/>
      <c r="FAW2" s="80"/>
      <c r="FAX2" s="80"/>
      <c r="FAY2" s="80"/>
      <c r="FAZ2" s="80"/>
      <c r="FBA2" s="80"/>
      <c r="FBB2" s="80"/>
      <c r="FBC2" s="80"/>
      <c r="FBD2" s="80"/>
      <c r="FBE2" s="80"/>
      <c r="FBF2" s="80"/>
      <c r="FBG2" s="80"/>
      <c r="FBH2" s="80"/>
      <c r="FBI2" s="80"/>
      <c r="FBJ2" s="80"/>
      <c r="FBK2" s="80"/>
      <c r="FBL2" s="80"/>
      <c r="FBM2" s="80"/>
      <c r="FBN2" s="80"/>
      <c r="FBO2" s="80"/>
      <c r="FBP2" s="80"/>
      <c r="FBQ2" s="80"/>
      <c r="FBR2" s="80"/>
      <c r="FBS2" s="80"/>
      <c r="FBT2" s="80"/>
      <c r="FBU2" s="80"/>
      <c r="FBV2" s="80"/>
      <c r="FBW2" s="80"/>
      <c r="FBX2" s="80"/>
      <c r="FBY2" s="80"/>
      <c r="FBZ2" s="80"/>
      <c r="FCA2" s="80"/>
      <c r="FCB2" s="80"/>
      <c r="FCC2" s="80"/>
      <c r="FCD2" s="80"/>
      <c r="FCE2" s="80"/>
      <c r="FCF2" s="80"/>
      <c r="FCG2" s="80"/>
      <c r="FCH2" s="80"/>
      <c r="FCI2" s="80"/>
      <c r="FCJ2" s="80"/>
      <c r="FCK2" s="80"/>
      <c r="FCL2" s="80"/>
      <c r="FCM2" s="80"/>
      <c r="FCN2" s="80"/>
      <c r="FCO2" s="80"/>
      <c r="FCP2" s="80"/>
      <c r="FCQ2" s="80"/>
      <c r="FCR2" s="80"/>
      <c r="FCS2" s="80"/>
      <c r="FCT2" s="80"/>
      <c r="FCU2" s="80"/>
      <c r="FCV2" s="80"/>
      <c r="FCW2" s="80"/>
      <c r="FCX2" s="80"/>
      <c r="FCY2" s="80"/>
      <c r="FCZ2" s="80"/>
      <c r="FDA2" s="80"/>
      <c r="FDB2" s="80"/>
      <c r="FDC2" s="80"/>
      <c r="FDD2" s="80"/>
      <c r="FDE2" s="80"/>
      <c r="FDF2" s="80"/>
      <c r="FDG2" s="80"/>
      <c r="FDH2" s="80"/>
      <c r="FDI2" s="80"/>
      <c r="FDJ2" s="80"/>
      <c r="FDK2" s="80"/>
      <c r="FDL2" s="80"/>
      <c r="FDM2" s="80"/>
      <c r="FDN2" s="80"/>
      <c r="FDO2" s="80"/>
      <c r="FDP2" s="80"/>
      <c r="FDQ2" s="80"/>
      <c r="FDR2" s="80"/>
      <c r="FDS2" s="80"/>
      <c r="FDT2" s="80"/>
      <c r="FDU2" s="80"/>
      <c r="FDV2" s="80"/>
      <c r="FDW2" s="80"/>
      <c r="FDX2" s="80"/>
      <c r="FDY2" s="80"/>
      <c r="FDZ2" s="80"/>
      <c r="FEA2" s="80"/>
      <c r="FEB2" s="80"/>
      <c r="FEC2" s="80"/>
      <c r="FED2" s="80"/>
      <c r="FEE2" s="80"/>
      <c r="FEF2" s="80"/>
      <c r="FEG2" s="80"/>
      <c r="FEH2" s="80"/>
      <c r="FEI2" s="80"/>
      <c r="FEJ2" s="80"/>
      <c r="FEK2" s="80"/>
      <c r="FEL2" s="80"/>
      <c r="FEM2" s="80"/>
      <c r="FEN2" s="80"/>
      <c r="FEO2" s="80"/>
      <c r="FEP2" s="80"/>
      <c r="FEQ2" s="80"/>
      <c r="FER2" s="80"/>
      <c r="FES2" s="80"/>
      <c r="FET2" s="80"/>
      <c r="FEU2" s="80"/>
      <c r="FEV2" s="80"/>
      <c r="FEW2" s="80"/>
      <c r="FEX2" s="80"/>
      <c r="FEY2" s="80"/>
      <c r="FEZ2" s="80"/>
      <c r="FFA2" s="80"/>
      <c r="FFB2" s="80"/>
      <c r="FFC2" s="80"/>
      <c r="FFD2" s="80"/>
      <c r="FFE2" s="80"/>
      <c r="FFF2" s="80"/>
      <c r="FFG2" s="80"/>
      <c r="FFH2" s="80"/>
      <c r="FFI2" s="80"/>
      <c r="FFJ2" s="80"/>
      <c r="FFK2" s="80"/>
      <c r="FFL2" s="80"/>
      <c r="FFM2" s="80"/>
      <c r="FFN2" s="80"/>
      <c r="FFO2" s="80"/>
      <c r="FFP2" s="80"/>
      <c r="FFQ2" s="80"/>
      <c r="FFR2" s="80"/>
      <c r="FFS2" s="80"/>
      <c r="FFT2" s="80"/>
      <c r="FFU2" s="80"/>
      <c r="FFV2" s="80"/>
      <c r="FFW2" s="80"/>
      <c r="FFX2" s="80"/>
      <c r="FFY2" s="80"/>
      <c r="FFZ2" s="80"/>
      <c r="FGA2" s="80"/>
      <c r="FGB2" s="80"/>
      <c r="FGC2" s="80"/>
      <c r="FGD2" s="80"/>
      <c r="FGE2" s="80"/>
      <c r="FGF2" s="80"/>
      <c r="FGG2" s="80"/>
      <c r="FGH2" s="80"/>
      <c r="FGI2" s="80"/>
      <c r="FGJ2" s="80"/>
      <c r="FGK2" s="80"/>
      <c r="FGL2" s="80"/>
      <c r="FGM2" s="80"/>
      <c r="FGN2" s="80"/>
      <c r="FGO2" s="80"/>
      <c r="FGP2" s="80"/>
      <c r="FGQ2" s="80"/>
      <c r="FGR2" s="80"/>
      <c r="FGS2" s="80"/>
      <c r="FGT2" s="80"/>
      <c r="FGU2" s="80"/>
      <c r="FGV2" s="80"/>
      <c r="FGW2" s="80"/>
      <c r="FGX2" s="80"/>
      <c r="FGY2" s="80"/>
      <c r="FGZ2" s="80"/>
      <c r="FHA2" s="80"/>
      <c r="FHB2" s="80"/>
      <c r="FHC2" s="80"/>
      <c r="FHD2" s="80"/>
      <c r="FHE2" s="80"/>
      <c r="FHF2" s="80"/>
      <c r="FHG2" s="80"/>
      <c r="FHH2" s="80"/>
      <c r="FHI2" s="80"/>
      <c r="FHJ2" s="80"/>
      <c r="FHK2" s="80"/>
      <c r="FHL2" s="80"/>
      <c r="FHM2" s="80"/>
      <c r="FHN2" s="80"/>
      <c r="FHO2" s="80"/>
      <c r="FHP2" s="80"/>
      <c r="FHQ2" s="80"/>
      <c r="FHR2" s="80"/>
      <c r="FHS2" s="80"/>
      <c r="FHT2" s="80"/>
      <c r="FHU2" s="80"/>
      <c r="FHV2" s="80"/>
      <c r="FHW2" s="80"/>
      <c r="FHX2" s="80"/>
      <c r="FHY2" s="80"/>
      <c r="FHZ2" s="80"/>
      <c r="FIA2" s="80"/>
      <c r="FIB2" s="80"/>
      <c r="FIC2" s="80"/>
      <c r="FID2" s="80"/>
      <c r="FIE2" s="80"/>
      <c r="FIF2" s="80"/>
      <c r="FIG2" s="80"/>
      <c r="FIH2" s="80"/>
      <c r="FII2" s="80"/>
      <c r="FIJ2" s="80"/>
      <c r="FIK2" s="80"/>
      <c r="FIL2" s="80"/>
      <c r="FIM2" s="80"/>
      <c r="FIN2" s="80"/>
      <c r="FIO2" s="80"/>
      <c r="FIP2" s="80"/>
      <c r="FIQ2" s="80"/>
      <c r="FIR2" s="80"/>
      <c r="FIS2" s="80"/>
      <c r="FIT2" s="80"/>
      <c r="FIU2" s="80"/>
      <c r="FIV2" s="80"/>
      <c r="FIW2" s="80"/>
      <c r="FIX2" s="80"/>
      <c r="FIY2" s="80"/>
      <c r="FIZ2" s="80"/>
      <c r="FJA2" s="80"/>
      <c r="FJB2" s="80"/>
      <c r="FJC2" s="80"/>
      <c r="FJD2" s="80"/>
      <c r="FJE2" s="80"/>
      <c r="FJF2" s="80"/>
      <c r="FJG2" s="80"/>
      <c r="FJH2" s="80"/>
      <c r="FJI2" s="80"/>
      <c r="FJJ2" s="80"/>
      <c r="FJK2" s="80"/>
      <c r="FJL2" s="80"/>
      <c r="FJM2" s="80"/>
      <c r="FJN2" s="80"/>
      <c r="FJO2" s="80"/>
      <c r="FJP2" s="80"/>
      <c r="FJQ2" s="80"/>
      <c r="FJR2" s="80"/>
      <c r="FJS2" s="80"/>
      <c r="FJT2" s="80"/>
      <c r="FJU2" s="80"/>
      <c r="FJV2" s="80"/>
      <c r="FJW2" s="80"/>
      <c r="FJX2" s="80"/>
      <c r="FJY2" s="80"/>
      <c r="FJZ2" s="80"/>
      <c r="FKA2" s="80"/>
      <c r="FKB2" s="80"/>
      <c r="FKC2" s="80"/>
      <c r="FKD2" s="80"/>
      <c r="FKE2" s="80"/>
      <c r="FKF2" s="80"/>
      <c r="FKG2" s="80"/>
      <c r="FKH2" s="80"/>
      <c r="FKI2" s="80"/>
      <c r="FKJ2" s="80"/>
      <c r="FKK2" s="80"/>
      <c r="FKL2" s="80"/>
      <c r="FKM2" s="80"/>
      <c r="FKN2" s="80"/>
      <c r="FKO2" s="80"/>
      <c r="FKP2" s="80"/>
      <c r="FKQ2" s="80"/>
      <c r="FKR2" s="80"/>
      <c r="FKS2" s="80"/>
      <c r="FKT2" s="80"/>
      <c r="FKU2" s="80"/>
      <c r="FKV2" s="80"/>
      <c r="FKW2" s="80"/>
      <c r="FKX2" s="80"/>
      <c r="FKY2" s="80"/>
      <c r="FKZ2" s="80"/>
      <c r="FLA2" s="80"/>
      <c r="FLB2" s="80"/>
      <c r="FLC2" s="80"/>
      <c r="FLD2" s="80"/>
      <c r="FLE2" s="80"/>
      <c r="FLF2" s="80"/>
      <c r="FLG2" s="80"/>
      <c r="FLH2" s="80"/>
      <c r="FLI2" s="80"/>
      <c r="FLJ2" s="80"/>
      <c r="FLK2" s="80"/>
      <c r="FLL2" s="80"/>
      <c r="FLM2" s="80"/>
      <c r="FLN2" s="80"/>
      <c r="FLO2" s="80"/>
      <c r="FLP2" s="80"/>
      <c r="FLQ2" s="80"/>
      <c r="FLR2" s="80"/>
      <c r="FLS2" s="80"/>
      <c r="FLT2" s="80"/>
      <c r="FLU2" s="80"/>
      <c r="FLV2" s="80"/>
      <c r="FLW2" s="80"/>
      <c r="FLX2" s="80"/>
      <c r="FLY2" s="80"/>
      <c r="FLZ2" s="80"/>
      <c r="FMA2" s="80"/>
      <c r="FMB2" s="80"/>
      <c r="FMC2" s="80"/>
      <c r="FMD2" s="80"/>
      <c r="FME2" s="80"/>
      <c r="FMF2" s="80"/>
      <c r="FMG2" s="80"/>
      <c r="FMH2" s="80"/>
      <c r="FMI2" s="80"/>
      <c r="FMJ2" s="80"/>
      <c r="FMK2" s="80"/>
      <c r="FML2" s="80"/>
      <c r="FMM2" s="80"/>
      <c r="FMN2" s="80"/>
      <c r="FMO2" s="80"/>
      <c r="FMP2" s="80"/>
      <c r="FMQ2" s="80"/>
      <c r="FMR2" s="80"/>
      <c r="FMS2" s="80"/>
      <c r="FMT2" s="80"/>
      <c r="FMU2" s="80"/>
      <c r="FMV2" s="80"/>
      <c r="FMW2" s="80"/>
      <c r="FMX2" s="80"/>
      <c r="FMY2" s="80"/>
      <c r="FMZ2" s="80"/>
      <c r="FNA2" s="80"/>
      <c r="FNB2" s="80"/>
      <c r="FNC2" s="80"/>
      <c r="FND2" s="80"/>
      <c r="FNE2" s="80"/>
      <c r="FNF2" s="80"/>
      <c r="FNG2" s="80"/>
      <c r="FNH2" s="80"/>
      <c r="FNI2" s="80"/>
      <c r="FNJ2" s="80"/>
      <c r="FNK2" s="80"/>
      <c r="FNL2" s="80"/>
      <c r="FNM2" s="80"/>
      <c r="FNN2" s="80"/>
      <c r="FNO2" s="80"/>
      <c r="FNP2" s="80"/>
      <c r="FNQ2" s="80"/>
      <c r="FNR2" s="80"/>
      <c r="FNS2" s="80"/>
      <c r="FNT2" s="80"/>
      <c r="FNU2" s="80"/>
      <c r="FNV2" s="80"/>
      <c r="FNW2" s="80"/>
      <c r="FNX2" s="80"/>
      <c r="FNY2" s="80"/>
      <c r="FNZ2" s="80"/>
      <c r="FOA2" s="80"/>
      <c r="FOB2" s="80"/>
      <c r="FOC2" s="80"/>
      <c r="FOD2" s="80"/>
      <c r="FOE2" s="80"/>
      <c r="FOF2" s="80"/>
      <c r="FOG2" s="80"/>
      <c r="FOH2" s="80"/>
      <c r="FOI2" s="80"/>
      <c r="FOJ2" s="80"/>
      <c r="FOK2" s="80"/>
      <c r="FOL2" s="80"/>
      <c r="FOM2" s="80"/>
      <c r="FON2" s="80"/>
      <c r="FOO2" s="80"/>
      <c r="FOP2" s="80"/>
      <c r="FOQ2" s="80"/>
      <c r="FOR2" s="80"/>
      <c r="FOS2" s="80"/>
      <c r="FOT2" s="80"/>
      <c r="FOU2" s="80"/>
      <c r="FOV2" s="80"/>
      <c r="FOW2" s="80"/>
      <c r="FOX2" s="80"/>
      <c r="FOY2" s="80"/>
      <c r="FOZ2" s="80"/>
      <c r="FPA2" s="80"/>
      <c r="FPB2" s="80"/>
      <c r="FPC2" s="80"/>
      <c r="FPD2" s="80"/>
      <c r="FPE2" s="80"/>
      <c r="FPF2" s="80"/>
      <c r="FPG2" s="80"/>
      <c r="FPH2" s="80"/>
      <c r="FPI2" s="80"/>
      <c r="FPJ2" s="80"/>
      <c r="FPK2" s="80"/>
      <c r="FPL2" s="80"/>
      <c r="FPM2" s="80"/>
      <c r="FPN2" s="80"/>
      <c r="FPO2" s="80"/>
      <c r="FPP2" s="80"/>
      <c r="FPQ2" s="80"/>
      <c r="FPR2" s="80"/>
      <c r="FPS2" s="80"/>
      <c r="FPT2" s="80"/>
      <c r="FPU2" s="80"/>
      <c r="FPV2" s="80"/>
      <c r="FPW2" s="80"/>
      <c r="FPX2" s="80"/>
      <c r="FPY2" s="80"/>
      <c r="FPZ2" s="80"/>
      <c r="FQA2" s="80"/>
      <c r="FQB2" s="80"/>
      <c r="FQC2" s="80"/>
      <c r="FQD2" s="80"/>
      <c r="FQE2" s="80"/>
      <c r="FQF2" s="80"/>
      <c r="FQG2" s="80"/>
      <c r="FQH2" s="80"/>
      <c r="FQI2" s="80"/>
      <c r="FQJ2" s="80"/>
      <c r="FQK2" s="80"/>
      <c r="FQL2" s="80"/>
      <c r="FQM2" s="80"/>
      <c r="FQN2" s="80"/>
      <c r="FQO2" s="80"/>
      <c r="FQP2" s="80"/>
      <c r="FQQ2" s="80"/>
      <c r="FQR2" s="80"/>
      <c r="FQS2" s="80"/>
      <c r="FQT2" s="80"/>
      <c r="FQU2" s="80"/>
      <c r="FQV2" s="80"/>
      <c r="FQW2" s="80"/>
      <c r="FQX2" s="80"/>
      <c r="FQY2" s="80"/>
      <c r="FQZ2" s="80"/>
      <c r="FRA2" s="80"/>
      <c r="FRB2" s="80"/>
      <c r="FRC2" s="80"/>
      <c r="FRD2" s="80"/>
      <c r="FRE2" s="80"/>
      <c r="FRF2" s="80"/>
      <c r="FRG2" s="80"/>
      <c r="FRH2" s="80"/>
      <c r="FRI2" s="80"/>
      <c r="FRJ2" s="80"/>
      <c r="FRK2" s="80"/>
      <c r="FRL2" s="80"/>
      <c r="FRM2" s="80"/>
      <c r="FRN2" s="80"/>
      <c r="FRO2" s="80"/>
      <c r="FRP2" s="80"/>
      <c r="FRQ2" s="80"/>
      <c r="FRR2" s="80"/>
      <c r="FRS2" s="80"/>
      <c r="FRT2" s="80"/>
      <c r="FRU2" s="80"/>
      <c r="FRV2" s="80"/>
      <c r="FRW2" s="80"/>
      <c r="FRX2" s="80"/>
      <c r="FRY2" s="80"/>
      <c r="FRZ2" s="80"/>
      <c r="FSA2" s="80"/>
      <c r="FSB2" s="80"/>
      <c r="FSC2" s="80"/>
      <c r="FSD2" s="80"/>
      <c r="FSE2" s="80"/>
      <c r="FSF2" s="80"/>
      <c r="FSG2" s="80"/>
      <c r="FSH2" s="80"/>
      <c r="FSI2" s="80"/>
      <c r="FSJ2" s="80"/>
      <c r="FSK2" s="80"/>
      <c r="FSL2" s="80"/>
      <c r="FSM2" s="80"/>
      <c r="FSN2" s="80"/>
      <c r="FSO2" s="80"/>
      <c r="FSP2" s="80"/>
      <c r="FSQ2" s="80"/>
      <c r="FSR2" s="80"/>
      <c r="FSS2" s="80"/>
      <c r="FST2" s="80"/>
      <c r="FSU2" s="80"/>
      <c r="FSV2" s="80"/>
      <c r="FSW2" s="80"/>
      <c r="FSX2" s="80"/>
      <c r="FSY2" s="80"/>
      <c r="FSZ2" s="80"/>
      <c r="FTA2" s="80"/>
      <c r="FTB2" s="80"/>
      <c r="FTC2" s="80"/>
      <c r="FTD2" s="80"/>
      <c r="FTE2" s="80"/>
      <c r="FTF2" s="80"/>
      <c r="FTG2" s="80"/>
      <c r="FTH2" s="80"/>
      <c r="FTI2" s="80"/>
      <c r="FTJ2" s="80"/>
      <c r="FTK2" s="80"/>
      <c r="FTL2" s="80"/>
      <c r="FTM2" s="80"/>
      <c r="FTN2" s="80"/>
      <c r="FTO2" s="80"/>
      <c r="FTP2" s="80"/>
      <c r="FTQ2" s="80"/>
      <c r="FTR2" s="80"/>
      <c r="FTS2" s="80"/>
      <c r="FTT2" s="80"/>
      <c r="FTU2" s="80"/>
      <c r="FTV2" s="80"/>
      <c r="FTW2" s="80"/>
      <c r="FTX2" s="80"/>
      <c r="FTY2" s="80"/>
      <c r="FTZ2" s="80"/>
      <c r="FUA2" s="80"/>
      <c r="FUB2" s="80"/>
      <c r="FUC2" s="80"/>
      <c r="FUD2" s="80"/>
      <c r="FUE2" s="80"/>
      <c r="FUF2" s="80"/>
      <c r="FUG2" s="80"/>
      <c r="FUH2" s="80"/>
      <c r="FUI2" s="80"/>
      <c r="FUJ2" s="80"/>
      <c r="FUK2" s="80"/>
      <c r="FUL2" s="80"/>
      <c r="FUM2" s="80"/>
      <c r="FUN2" s="80"/>
      <c r="FUO2" s="80"/>
      <c r="FUP2" s="80"/>
      <c r="FUQ2" s="80"/>
      <c r="FUR2" s="80"/>
      <c r="FUS2" s="80"/>
      <c r="FUT2" s="80"/>
      <c r="FUU2" s="80"/>
      <c r="FUV2" s="80"/>
      <c r="FUW2" s="80"/>
      <c r="FUX2" s="80"/>
      <c r="FUY2" s="80"/>
      <c r="FUZ2" s="80"/>
      <c r="FVA2" s="80"/>
      <c r="FVB2" s="80"/>
      <c r="FVC2" s="80"/>
      <c r="FVD2" s="80"/>
      <c r="FVE2" s="80"/>
      <c r="FVF2" s="80"/>
      <c r="FVG2" s="80"/>
      <c r="FVH2" s="80"/>
      <c r="FVI2" s="80"/>
      <c r="FVJ2" s="80"/>
      <c r="FVK2" s="80"/>
      <c r="FVL2" s="80"/>
      <c r="FVM2" s="80"/>
      <c r="FVN2" s="80"/>
      <c r="FVO2" s="80"/>
      <c r="FVP2" s="80"/>
      <c r="FVQ2" s="80"/>
      <c r="FVR2" s="80"/>
      <c r="FVS2" s="80"/>
      <c r="FVT2" s="80"/>
      <c r="FVU2" s="80"/>
      <c r="FVV2" s="80"/>
      <c r="FVW2" s="80"/>
      <c r="FVX2" s="80"/>
      <c r="FVY2" s="80"/>
      <c r="FVZ2" s="80"/>
      <c r="FWA2" s="80"/>
      <c r="FWB2" s="80"/>
      <c r="FWC2" s="80"/>
      <c r="FWD2" s="80"/>
      <c r="FWE2" s="80"/>
      <c r="FWF2" s="80"/>
      <c r="FWG2" s="80"/>
      <c r="FWH2" s="80"/>
      <c r="FWI2" s="80"/>
      <c r="FWJ2" s="80"/>
      <c r="FWK2" s="80"/>
      <c r="FWL2" s="80"/>
      <c r="FWM2" s="80"/>
      <c r="FWN2" s="80"/>
      <c r="FWO2" s="80"/>
      <c r="FWP2" s="80"/>
      <c r="FWQ2" s="80"/>
      <c r="FWR2" s="80"/>
      <c r="FWS2" s="80"/>
      <c r="FWT2" s="80"/>
      <c r="FWU2" s="80"/>
      <c r="FWV2" s="80"/>
      <c r="FWW2" s="80"/>
      <c r="FWX2" s="80"/>
      <c r="FWY2" s="80"/>
      <c r="FWZ2" s="80"/>
      <c r="FXA2" s="80"/>
      <c r="FXB2" s="80"/>
      <c r="FXC2" s="80"/>
      <c r="FXD2" s="80"/>
      <c r="FXE2" s="80"/>
      <c r="FXF2" s="80"/>
      <c r="FXG2" s="80"/>
      <c r="FXH2" s="80"/>
      <c r="FXI2" s="80"/>
      <c r="FXJ2" s="80"/>
      <c r="FXK2" s="80"/>
      <c r="FXL2" s="80"/>
      <c r="FXM2" s="80"/>
      <c r="FXN2" s="80"/>
      <c r="FXO2" s="80"/>
      <c r="FXP2" s="80"/>
      <c r="FXQ2" s="80"/>
      <c r="FXR2" s="80"/>
      <c r="FXS2" s="80"/>
      <c r="FXT2" s="80"/>
      <c r="FXU2" s="80"/>
      <c r="FXV2" s="80"/>
      <c r="FXW2" s="80"/>
      <c r="FXX2" s="80"/>
      <c r="FXY2" s="80"/>
      <c r="FXZ2" s="80"/>
      <c r="FYA2" s="80"/>
      <c r="FYB2" s="80"/>
      <c r="FYC2" s="80"/>
      <c r="FYD2" s="80"/>
      <c r="FYE2" s="80"/>
      <c r="FYF2" s="80"/>
      <c r="FYG2" s="80"/>
      <c r="FYH2" s="80"/>
      <c r="FYI2" s="80"/>
      <c r="FYJ2" s="80"/>
      <c r="FYK2" s="80"/>
      <c r="FYL2" s="80"/>
      <c r="FYM2" s="80"/>
      <c r="FYN2" s="80"/>
      <c r="FYO2" s="80"/>
      <c r="FYP2" s="80"/>
      <c r="FYQ2" s="80"/>
      <c r="FYR2" s="80"/>
      <c r="FYS2" s="80"/>
      <c r="FYT2" s="80"/>
      <c r="FYU2" s="80"/>
      <c r="FYV2" s="80"/>
      <c r="FYW2" s="80"/>
      <c r="FYX2" s="80"/>
      <c r="FYY2" s="80"/>
      <c r="FYZ2" s="80"/>
      <c r="FZA2" s="80"/>
      <c r="FZB2" s="80"/>
      <c r="FZC2" s="80"/>
      <c r="FZD2" s="80"/>
      <c r="FZE2" s="80"/>
      <c r="FZF2" s="80"/>
      <c r="FZG2" s="80"/>
      <c r="FZH2" s="80"/>
      <c r="FZI2" s="80"/>
      <c r="FZJ2" s="80"/>
      <c r="FZK2" s="80"/>
      <c r="FZL2" s="80"/>
      <c r="FZM2" s="80"/>
      <c r="FZN2" s="80"/>
      <c r="FZO2" s="80"/>
      <c r="FZP2" s="80"/>
      <c r="FZQ2" s="80"/>
      <c r="FZR2" s="80"/>
      <c r="FZS2" s="80"/>
      <c r="FZT2" s="80"/>
      <c r="FZU2" s="80"/>
      <c r="FZV2" s="80"/>
      <c r="FZW2" s="80"/>
      <c r="FZX2" s="80"/>
      <c r="FZY2" s="80"/>
      <c r="FZZ2" s="80"/>
      <c r="GAA2" s="80"/>
      <c r="GAB2" s="80"/>
      <c r="GAC2" s="80"/>
      <c r="GAD2" s="80"/>
      <c r="GAE2" s="80"/>
      <c r="GAF2" s="80"/>
      <c r="GAG2" s="80"/>
      <c r="GAH2" s="80"/>
      <c r="GAI2" s="80"/>
      <c r="GAJ2" s="80"/>
      <c r="GAK2" s="80"/>
      <c r="GAL2" s="80"/>
      <c r="GAM2" s="80"/>
      <c r="GAN2" s="80"/>
      <c r="GAO2" s="80"/>
      <c r="GAP2" s="80"/>
      <c r="GAQ2" s="80"/>
      <c r="GAR2" s="80"/>
      <c r="GAS2" s="80"/>
      <c r="GAT2" s="80"/>
      <c r="GAU2" s="80"/>
      <c r="GAV2" s="80"/>
      <c r="GAW2" s="80"/>
      <c r="GAX2" s="80"/>
      <c r="GAY2" s="80"/>
      <c r="GAZ2" s="80"/>
      <c r="GBA2" s="80"/>
      <c r="GBB2" s="80"/>
      <c r="GBC2" s="80"/>
      <c r="GBD2" s="80"/>
      <c r="GBE2" s="80"/>
      <c r="GBF2" s="80"/>
      <c r="GBG2" s="80"/>
      <c r="GBH2" s="80"/>
      <c r="GBI2" s="80"/>
      <c r="GBJ2" s="80"/>
      <c r="GBK2" s="80"/>
      <c r="GBL2" s="80"/>
      <c r="GBM2" s="80"/>
      <c r="GBN2" s="80"/>
      <c r="GBO2" s="80"/>
      <c r="GBP2" s="80"/>
      <c r="GBQ2" s="80"/>
      <c r="GBR2" s="80"/>
      <c r="GBS2" s="80"/>
      <c r="GBT2" s="80"/>
      <c r="GBU2" s="80"/>
      <c r="GBV2" s="80"/>
      <c r="GBW2" s="80"/>
      <c r="GBX2" s="80"/>
      <c r="GBY2" s="80"/>
      <c r="GBZ2" s="80"/>
      <c r="GCA2" s="80"/>
      <c r="GCB2" s="80"/>
      <c r="GCC2" s="80"/>
      <c r="GCD2" s="80"/>
      <c r="GCE2" s="80"/>
      <c r="GCF2" s="80"/>
      <c r="GCG2" s="80"/>
      <c r="GCH2" s="80"/>
      <c r="GCI2" s="80"/>
      <c r="GCJ2" s="80"/>
      <c r="GCK2" s="80"/>
      <c r="GCL2" s="80"/>
      <c r="GCM2" s="80"/>
      <c r="GCN2" s="80"/>
      <c r="GCO2" s="80"/>
      <c r="GCP2" s="80"/>
      <c r="GCQ2" s="80"/>
      <c r="GCR2" s="80"/>
      <c r="GCS2" s="80"/>
      <c r="GCT2" s="80"/>
      <c r="GCU2" s="80"/>
      <c r="GCV2" s="80"/>
      <c r="GCW2" s="80"/>
      <c r="GCX2" s="80"/>
      <c r="GCY2" s="80"/>
      <c r="GCZ2" s="80"/>
      <c r="GDA2" s="80"/>
      <c r="GDB2" s="80"/>
      <c r="GDC2" s="80"/>
      <c r="GDD2" s="80"/>
      <c r="GDE2" s="80"/>
      <c r="GDF2" s="80"/>
      <c r="GDG2" s="80"/>
      <c r="GDH2" s="80"/>
      <c r="GDI2" s="80"/>
      <c r="GDJ2" s="80"/>
      <c r="GDK2" s="80"/>
      <c r="GDL2" s="80"/>
      <c r="GDM2" s="80"/>
      <c r="GDN2" s="80"/>
      <c r="GDO2" s="80"/>
      <c r="GDP2" s="80"/>
      <c r="GDQ2" s="80"/>
      <c r="GDR2" s="80"/>
      <c r="GDS2" s="80"/>
      <c r="GDT2" s="80"/>
      <c r="GDU2" s="80"/>
      <c r="GDV2" s="80"/>
      <c r="GDW2" s="80"/>
      <c r="GDX2" s="80"/>
      <c r="GDY2" s="80"/>
      <c r="GDZ2" s="80"/>
      <c r="GEA2" s="80"/>
      <c r="GEB2" s="80"/>
      <c r="GEC2" s="80"/>
      <c r="GED2" s="80"/>
      <c r="GEE2" s="80"/>
      <c r="GEF2" s="80"/>
      <c r="GEG2" s="80"/>
      <c r="GEH2" s="80"/>
      <c r="GEI2" s="80"/>
      <c r="GEJ2" s="80"/>
      <c r="GEK2" s="80"/>
      <c r="GEL2" s="80"/>
      <c r="GEM2" s="80"/>
      <c r="GEN2" s="80"/>
      <c r="GEO2" s="80"/>
      <c r="GEP2" s="80"/>
      <c r="GEQ2" s="80"/>
      <c r="GER2" s="80"/>
      <c r="GES2" s="80"/>
      <c r="GET2" s="80"/>
      <c r="GEU2" s="80"/>
      <c r="GEV2" s="80"/>
      <c r="GEW2" s="80"/>
      <c r="GEX2" s="80"/>
      <c r="GEY2" s="80"/>
      <c r="GEZ2" s="80"/>
      <c r="GFA2" s="80"/>
      <c r="GFB2" s="80"/>
      <c r="GFC2" s="80"/>
      <c r="GFD2" s="80"/>
      <c r="GFE2" s="80"/>
      <c r="GFF2" s="80"/>
      <c r="GFG2" s="80"/>
      <c r="GFH2" s="80"/>
      <c r="GFI2" s="80"/>
      <c r="GFJ2" s="80"/>
      <c r="GFK2" s="80"/>
      <c r="GFL2" s="80"/>
      <c r="GFM2" s="80"/>
      <c r="GFN2" s="80"/>
      <c r="GFO2" s="80"/>
      <c r="GFP2" s="80"/>
      <c r="GFQ2" s="80"/>
      <c r="GFR2" s="80"/>
      <c r="GFS2" s="80"/>
      <c r="GFT2" s="80"/>
      <c r="GFU2" s="80"/>
      <c r="GFV2" s="80"/>
      <c r="GFW2" s="80"/>
      <c r="GFX2" s="80"/>
      <c r="GFY2" s="80"/>
      <c r="GFZ2" s="80"/>
      <c r="GGA2" s="80"/>
      <c r="GGB2" s="80"/>
      <c r="GGC2" s="80"/>
      <c r="GGD2" s="80"/>
      <c r="GGE2" s="80"/>
      <c r="GGF2" s="80"/>
      <c r="GGG2" s="80"/>
      <c r="GGH2" s="80"/>
      <c r="GGI2" s="80"/>
      <c r="GGJ2" s="80"/>
      <c r="GGK2" s="80"/>
      <c r="GGL2" s="80"/>
      <c r="GGM2" s="80"/>
      <c r="GGN2" s="80"/>
      <c r="GGO2" s="80"/>
      <c r="GGP2" s="80"/>
      <c r="GGQ2" s="80"/>
      <c r="GGR2" s="80"/>
      <c r="GGS2" s="80"/>
      <c r="GGT2" s="80"/>
      <c r="GGU2" s="80"/>
      <c r="GGV2" s="80"/>
      <c r="GGW2" s="80"/>
      <c r="GGX2" s="80"/>
      <c r="GGY2" s="80"/>
      <c r="GGZ2" s="80"/>
      <c r="GHA2" s="80"/>
      <c r="GHB2" s="80"/>
      <c r="GHC2" s="80"/>
      <c r="GHD2" s="80"/>
      <c r="GHE2" s="80"/>
      <c r="GHF2" s="80"/>
      <c r="GHG2" s="80"/>
      <c r="GHH2" s="80"/>
      <c r="GHI2" s="80"/>
      <c r="GHJ2" s="80"/>
      <c r="GHK2" s="80"/>
      <c r="GHL2" s="80"/>
      <c r="GHM2" s="80"/>
      <c r="GHN2" s="80"/>
      <c r="GHO2" s="80"/>
      <c r="GHP2" s="80"/>
      <c r="GHQ2" s="80"/>
      <c r="GHR2" s="80"/>
      <c r="GHS2" s="80"/>
      <c r="GHT2" s="80"/>
      <c r="GHU2" s="80"/>
      <c r="GHV2" s="80"/>
      <c r="GHW2" s="80"/>
      <c r="GHX2" s="80"/>
      <c r="GHY2" s="80"/>
      <c r="GHZ2" s="80"/>
      <c r="GIA2" s="80"/>
      <c r="GIB2" s="80"/>
      <c r="GIC2" s="80"/>
      <c r="GID2" s="80"/>
      <c r="GIE2" s="80"/>
      <c r="GIF2" s="80"/>
      <c r="GIG2" s="80"/>
      <c r="GIH2" s="80"/>
      <c r="GII2" s="80"/>
      <c r="GIJ2" s="80"/>
      <c r="GIK2" s="80"/>
      <c r="GIL2" s="80"/>
      <c r="GIM2" s="80"/>
      <c r="GIN2" s="80"/>
      <c r="GIO2" s="80"/>
      <c r="GIP2" s="80"/>
      <c r="GIQ2" s="80"/>
      <c r="GIR2" s="80"/>
      <c r="GIS2" s="80"/>
      <c r="GIT2" s="80"/>
      <c r="GIU2" s="80"/>
      <c r="GIV2" s="80"/>
      <c r="GIW2" s="80"/>
      <c r="GIX2" s="80"/>
      <c r="GIY2" s="80"/>
      <c r="GIZ2" s="80"/>
      <c r="GJA2" s="80"/>
      <c r="GJB2" s="80"/>
      <c r="GJC2" s="80"/>
      <c r="GJD2" s="80"/>
      <c r="GJE2" s="80"/>
      <c r="GJF2" s="80"/>
      <c r="GJG2" s="80"/>
      <c r="GJH2" s="80"/>
      <c r="GJI2" s="80"/>
      <c r="GJJ2" s="80"/>
      <c r="GJK2" s="80"/>
      <c r="GJL2" s="80"/>
      <c r="GJM2" s="80"/>
      <c r="GJN2" s="80"/>
      <c r="GJO2" s="80"/>
      <c r="GJP2" s="80"/>
      <c r="GJQ2" s="80"/>
      <c r="GJR2" s="80"/>
      <c r="GJS2" s="80"/>
      <c r="GJT2" s="80"/>
      <c r="GJU2" s="80"/>
      <c r="GJV2" s="80"/>
      <c r="GJW2" s="80"/>
      <c r="GJX2" s="80"/>
      <c r="GJY2" s="80"/>
      <c r="GJZ2" s="80"/>
      <c r="GKA2" s="80"/>
      <c r="GKB2" s="80"/>
      <c r="GKC2" s="80"/>
      <c r="GKD2" s="80"/>
      <c r="GKE2" s="80"/>
      <c r="GKF2" s="80"/>
      <c r="GKG2" s="80"/>
      <c r="GKH2" s="80"/>
      <c r="GKI2" s="80"/>
      <c r="GKJ2" s="80"/>
      <c r="GKK2" s="80"/>
      <c r="GKL2" s="80"/>
      <c r="GKM2" s="80"/>
      <c r="GKN2" s="80"/>
      <c r="GKO2" s="80"/>
      <c r="GKP2" s="80"/>
      <c r="GKQ2" s="80"/>
      <c r="GKR2" s="80"/>
      <c r="GKS2" s="80"/>
      <c r="GKT2" s="80"/>
      <c r="GKU2" s="80"/>
      <c r="GKV2" s="80"/>
      <c r="GKW2" s="80"/>
      <c r="GKX2" s="80"/>
      <c r="GKY2" s="80"/>
      <c r="GKZ2" s="80"/>
      <c r="GLA2" s="80"/>
      <c r="GLB2" s="80"/>
      <c r="GLC2" s="80"/>
      <c r="GLD2" s="80"/>
      <c r="GLE2" s="80"/>
      <c r="GLF2" s="80"/>
      <c r="GLG2" s="80"/>
      <c r="GLH2" s="80"/>
      <c r="GLI2" s="80"/>
      <c r="GLJ2" s="80"/>
      <c r="GLK2" s="80"/>
      <c r="GLL2" s="80"/>
      <c r="GLM2" s="80"/>
      <c r="GLN2" s="80"/>
      <c r="GLO2" s="80"/>
      <c r="GLP2" s="80"/>
      <c r="GLQ2" s="80"/>
      <c r="GLR2" s="80"/>
      <c r="GLS2" s="80"/>
      <c r="GLT2" s="80"/>
      <c r="GLU2" s="80"/>
      <c r="GLV2" s="80"/>
      <c r="GLW2" s="80"/>
      <c r="GLX2" s="80"/>
      <c r="GLY2" s="80"/>
      <c r="GLZ2" s="80"/>
      <c r="GMA2" s="80"/>
      <c r="GMB2" s="80"/>
      <c r="GMC2" s="80"/>
      <c r="GMD2" s="80"/>
      <c r="GME2" s="80"/>
      <c r="GMF2" s="80"/>
      <c r="GMG2" s="80"/>
      <c r="GMH2" s="80"/>
      <c r="GMI2" s="80"/>
      <c r="GMJ2" s="80"/>
      <c r="GMK2" s="80"/>
      <c r="GML2" s="80"/>
      <c r="GMM2" s="80"/>
      <c r="GMN2" s="80"/>
      <c r="GMO2" s="80"/>
      <c r="GMP2" s="80"/>
      <c r="GMQ2" s="80"/>
      <c r="GMR2" s="80"/>
      <c r="GMS2" s="80"/>
      <c r="GMT2" s="80"/>
      <c r="GMU2" s="80"/>
      <c r="GMV2" s="80"/>
      <c r="GMW2" s="80"/>
      <c r="GMX2" s="80"/>
      <c r="GMY2" s="80"/>
      <c r="GMZ2" s="80"/>
      <c r="GNA2" s="80"/>
      <c r="GNB2" s="80"/>
      <c r="GNC2" s="80"/>
      <c r="GND2" s="80"/>
      <c r="GNE2" s="80"/>
      <c r="GNF2" s="80"/>
      <c r="GNG2" s="80"/>
      <c r="GNH2" s="80"/>
      <c r="GNI2" s="80"/>
      <c r="GNJ2" s="80"/>
      <c r="GNK2" s="80"/>
      <c r="GNL2" s="80"/>
      <c r="GNM2" s="80"/>
      <c r="GNN2" s="80"/>
      <c r="GNO2" s="80"/>
      <c r="GNP2" s="80"/>
      <c r="GNQ2" s="80"/>
      <c r="GNR2" s="80"/>
      <c r="GNS2" s="80"/>
      <c r="GNT2" s="80"/>
      <c r="GNU2" s="80"/>
      <c r="GNV2" s="80"/>
      <c r="GNW2" s="80"/>
      <c r="GNX2" s="80"/>
      <c r="GNY2" s="80"/>
      <c r="GNZ2" s="80"/>
      <c r="GOA2" s="80"/>
      <c r="GOB2" s="80"/>
      <c r="GOC2" s="80"/>
      <c r="GOD2" s="80"/>
      <c r="GOE2" s="80"/>
      <c r="GOF2" s="80"/>
      <c r="GOG2" s="80"/>
      <c r="GOH2" s="80"/>
      <c r="GOI2" s="80"/>
      <c r="GOJ2" s="80"/>
      <c r="GOK2" s="80"/>
      <c r="GOL2" s="80"/>
      <c r="GOM2" s="80"/>
      <c r="GON2" s="80"/>
      <c r="GOO2" s="80"/>
      <c r="GOP2" s="80"/>
      <c r="GOQ2" s="80"/>
      <c r="GOR2" s="80"/>
      <c r="GOS2" s="80"/>
      <c r="GOT2" s="80"/>
      <c r="GOU2" s="80"/>
      <c r="GOV2" s="80"/>
      <c r="GOW2" s="80"/>
      <c r="GOX2" s="80"/>
      <c r="GOY2" s="80"/>
      <c r="GOZ2" s="80"/>
      <c r="GPA2" s="80"/>
      <c r="GPB2" s="80"/>
      <c r="GPC2" s="80"/>
      <c r="GPD2" s="80"/>
      <c r="GPE2" s="80"/>
      <c r="GPF2" s="80"/>
      <c r="GPG2" s="80"/>
      <c r="GPH2" s="80"/>
      <c r="GPI2" s="80"/>
      <c r="GPJ2" s="80"/>
      <c r="GPK2" s="80"/>
      <c r="GPL2" s="80"/>
      <c r="GPM2" s="80"/>
      <c r="GPN2" s="80"/>
      <c r="GPO2" s="80"/>
      <c r="GPP2" s="80"/>
      <c r="GPQ2" s="80"/>
      <c r="GPR2" s="80"/>
      <c r="GPS2" s="80"/>
      <c r="GPT2" s="80"/>
      <c r="GPU2" s="80"/>
      <c r="GPV2" s="80"/>
      <c r="GPW2" s="80"/>
      <c r="GPX2" s="80"/>
      <c r="GPY2" s="80"/>
      <c r="GPZ2" s="80"/>
      <c r="GQA2" s="80"/>
      <c r="GQB2" s="80"/>
      <c r="GQC2" s="80"/>
      <c r="GQD2" s="80"/>
      <c r="GQE2" s="80"/>
      <c r="GQF2" s="80"/>
      <c r="GQG2" s="80"/>
      <c r="GQH2" s="80"/>
      <c r="GQI2" s="80"/>
      <c r="GQJ2" s="80"/>
      <c r="GQK2" s="80"/>
      <c r="GQL2" s="80"/>
      <c r="GQM2" s="80"/>
      <c r="GQN2" s="80"/>
      <c r="GQO2" s="80"/>
      <c r="GQP2" s="80"/>
      <c r="GQQ2" s="80"/>
      <c r="GQR2" s="80"/>
      <c r="GQS2" s="80"/>
      <c r="GQT2" s="80"/>
      <c r="GQU2" s="80"/>
      <c r="GQV2" s="80"/>
      <c r="GQW2" s="80"/>
      <c r="GQX2" s="80"/>
      <c r="GQY2" s="80"/>
      <c r="GQZ2" s="80"/>
      <c r="GRA2" s="80"/>
      <c r="GRB2" s="80"/>
      <c r="GRC2" s="80"/>
      <c r="GRD2" s="80"/>
      <c r="GRE2" s="80"/>
      <c r="GRF2" s="80"/>
      <c r="GRG2" s="80"/>
      <c r="GRH2" s="80"/>
      <c r="GRI2" s="80"/>
      <c r="GRJ2" s="80"/>
      <c r="GRK2" s="80"/>
      <c r="GRL2" s="80"/>
      <c r="GRM2" s="80"/>
      <c r="GRN2" s="80"/>
      <c r="GRO2" s="80"/>
      <c r="GRP2" s="80"/>
      <c r="GRQ2" s="80"/>
      <c r="GRR2" s="80"/>
      <c r="GRS2" s="80"/>
      <c r="GRT2" s="80"/>
      <c r="GRU2" s="80"/>
      <c r="GRV2" s="80"/>
      <c r="GRW2" s="80"/>
      <c r="GRX2" s="80"/>
      <c r="GRY2" s="80"/>
      <c r="GRZ2" s="80"/>
      <c r="GSA2" s="80"/>
      <c r="GSB2" s="80"/>
      <c r="GSC2" s="80"/>
      <c r="GSD2" s="80"/>
      <c r="GSE2" s="80"/>
      <c r="GSF2" s="80"/>
      <c r="GSG2" s="80"/>
      <c r="GSH2" s="80"/>
      <c r="GSI2" s="80"/>
      <c r="GSJ2" s="80"/>
      <c r="GSK2" s="80"/>
      <c r="GSL2" s="80"/>
      <c r="GSM2" s="80"/>
      <c r="GSN2" s="80"/>
      <c r="GSO2" s="80"/>
      <c r="GSP2" s="80"/>
      <c r="GSQ2" s="80"/>
      <c r="GSR2" s="80"/>
      <c r="GSS2" s="80"/>
      <c r="GST2" s="80"/>
      <c r="GSU2" s="80"/>
      <c r="GSV2" s="80"/>
      <c r="GSW2" s="80"/>
      <c r="GSX2" s="80"/>
      <c r="GSY2" s="80"/>
      <c r="GSZ2" s="80"/>
      <c r="GTA2" s="80"/>
      <c r="GTB2" s="80"/>
      <c r="GTC2" s="80"/>
      <c r="GTD2" s="80"/>
      <c r="GTE2" s="80"/>
      <c r="GTF2" s="80"/>
      <c r="GTG2" s="80"/>
      <c r="GTH2" s="80"/>
      <c r="GTI2" s="80"/>
      <c r="GTJ2" s="80"/>
      <c r="GTK2" s="80"/>
      <c r="GTL2" s="80"/>
      <c r="GTM2" s="80"/>
      <c r="GTN2" s="80"/>
      <c r="GTO2" s="80"/>
      <c r="GTP2" s="80"/>
      <c r="GTQ2" s="80"/>
      <c r="GTR2" s="80"/>
      <c r="GTS2" s="80"/>
      <c r="GTT2" s="80"/>
      <c r="GTU2" s="80"/>
      <c r="GTV2" s="80"/>
      <c r="GTW2" s="80"/>
      <c r="GTX2" s="80"/>
      <c r="GTY2" s="80"/>
      <c r="GTZ2" s="80"/>
      <c r="GUA2" s="80"/>
      <c r="GUB2" s="80"/>
      <c r="GUC2" s="80"/>
      <c r="GUD2" s="80"/>
      <c r="GUE2" s="80"/>
      <c r="GUF2" s="80"/>
      <c r="GUG2" s="80"/>
      <c r="GUH2" s="80"/>
      <c r="GUI2" s="80"/>
      <c r="GUJ2" s="80"/>
      <c r="GUK2" s="80"/>
      <c r="GUL2" s="80"/>
      <c r="GUM2" s="80"/>
      <c r="GUN2" s="80"/>
      <c r="GUO2" s="80"/>
      <c r="GUP2" s="80"/>
      <c r="GUQ2" s="80"/>
      <c r="GUR2" s="80"/>
      <c r="GUS2" s="80"/>
      <c r="GUT2" s="80"/>
      <c r="GUU2" s="80"/>
      <c r="GUV2" s="80"/>
      <c r="GUW2" s="80"/>
      <c r="GUX2" s="80"/>
      <c r="GUY2" s="80"/>
      <c r="GUZ2" s="80"/>
      <c r="GVA2" s="80"/>
      <c r="GVB2" s="80"/>
      <c r="GVC2" s="80"/>
      <c r="GVD2" s="80"/>
      <c r="GVE2" s="80"/>
      <c r="GVF2" s="80"/>
      <c r="GVG2" s="80"/>
      <c r="GVH2" s="80"/>
      <c r="GVI2" s="80"/>
      <c r="GVJ2" s="80"/>
      <c r="GVK2" s="80"/>
      <c r="GVL2" s="80"/>
      <c r="GVM2" s="80"/>
      <c r="GVN2" s="80"/>
      <c r="GVO2" s="80"/>
      <c r="GVP2" s="80"/>
      <c r="GVQ2" s="80"/>
      <c r="GVR2" s="80"/>
      <c r="GVS2" s="80"/>
      <c r="GVT2" s="80"/>
      <c r="GVU2" s="80"/>
      <c r="GVV2" s="80"/>
      <c r="GVW2" s="80"/>
      <c r="GVX2" s="80"/>
      <c r="GVY2" s="80"/>
      <c r="GVZ2" s="80"/>
      <c r="GWA2" s="80"/>
      <c r="GWB2" s="80"/>
      <c r="GWC2" s="80"/>
      <c r="GWD2" s="80"/>
      <c r="GWE2" s="80"/>
      <c r="GWF2" s="80"/>
      <c r="GWG2" s="80"/>
      <c r="GWH2" s="80"/>
      <c r="GWI2" s="80"/>
      <c r="GWJ2" s="80"/>
      <c r="GWK2" s="80"/>
      <c r="GWL2" s="80"/>
      <c r="GWM2" s="80"/>
      <c r="GWN2" s="80"/>
      <c r="GWO2" s="80"/>
      <c r="GWP2" s="80"/>
      <c r="GWQ2" s="80"/>
      <c r="GWR2" s="80"/>
      <c r="GWS2" s="80"/>
      <c r="GWT2" s="80"/>
      <c r="GWU2" s="80"/>
      <c r="GWV2" s="80"/>
      <c r="GWW2" s="80"/>
      <c r="GWX2" s="80"/>
      <c r="GWY2" s="80"/>
      <c r="GWZ2" s="80"/>
      <c r="GXA2" s="80"/>
      <c r="GXB2" s="80"/>
      <c r="GXC2" s="80"/>
      <c r="GXD2" s="80"/>
      <c r="GXE2" s="80"/>
      <c r="GXF2" s="80"/>
      <c r="GXG2" s="80"/>
      <c r="GXH2" s="80"/>
      <c r="GXI2" s="80"/>
      <c r="GXJ2" s="80"/>
      <c r="GXK2" s="80"/>
      <c r="GXL2" s="80"/>
      <c r="GXM2" s="80"/>
      <c r="GXN2" s="80"/>
      <c r="GXO2" s="80"/>
      <c r="GXP2" s="80"/>
      <c r="GXQ2" s="80"/>
      <c r="GXR2" s="80"/>
      <c r="GXS2" s="80"/>
      <c r="GXT2" s="80"/>
      <c r="GXU2" s="80"/>
      <c r="GXV2" s="80"/>
      <c r="GXW2" s="80"/>
      <c r="GXX2" s="80"/>
      <c r="GXY2" s="80"/>
      <c r="GXZ2" s="80"/>
      <c r="GYA2" s="80"/>
      <c r="GYB2" s="80"/>
      <c r="GYC2" s="80"/>
      <c r="GYD2" s="80"/>
      <c r="GYE2" s="80"/>
      <c r="GYF2" s="80"/>
      <c r="GYG2" s="80"/>
      <c r="GYH2" s="80"/>
      <c r="GYI2" s="80"/>
      <c r="GYJ2" s="80"/>
      <c r="GYK2" s="80"/>
      <c r="GYL2" s="80"/>
      <c r="GYM2" s="80"/>
      <c r="GYN2" s="80"/>
      <c r="GYO2" s="80"/>
      <c r="GYP2" s="80"/>
      <c r="GYQ2" s="80"/>
      <c r="GYR2" s="80"/>
      <c r="GYS2" s="80"/>
      <c r="GYT2" s="80"/>
      <c r="GYU2" s="80"/>
      <c r="GYV2" s="80"/>
      <c r="GYW2" s="80"/>
      <c r="GYX2" s="80"/>
      <c r="GYY2" s="80"/>
      <c r="GYZ2" s="80"/>
      <c r="GZA2" s="80"/>
      <c r="GZB2" s="80"/>
      <c r="GZC2" s="80"/>
      <c r="GZD2" s="80"/>
      <c r="GZE2" s="80"/>
      <c r="GZF2" s="80"/>
      <c r="GZG2" s="80"/>
      <c r="GZH2" s="80"/>
      <c r="GZI2" s="80"/>
      <c r="GZJ2" s="80"/>
      <c r="GZK2" s="80"/>
      <c r="GZL2" s="80"/>
      <c r="GZM2" s="80"/>
      <c r="GZN2" s="80"/>
      <c r="GZO2" s="80"/>
      <c r="GZP2" s="80"/>
      <c r="GZQ2" s="80"/>
      <c r="GZR2" s="80"/>
      <c r="GZS2" s="80"/>
      <c r="GZT2" s="80"/>
      <c r="GZU2" s="80"/>
      <c r="GZV2" s="80"/>
      <c r="GZW2" s="80"/>
      <c r="GZX2" s="80"/>
      <c r="GZY2" s="80"/>
      <c r="GZZ2" s="80"/>
      <c r="HAA2" s="80"/>
      <c r="HAB2" s="80"/>
      <c r="HAC2" s="80"/>
      <c r="HAD2" s="80"/>
      <c r="HAE2" s="80"/>
      <c r="HAF2" s="80"/>
      <c r="HAG2" s="80"/>
      <c r="HAH2" s="80"/>
      <c r="HAI2" s="80"/>
      <c r="HAJ2" s="80"/>
      <c r="HAK2" s="80"/>
      <c r="HAL2" s="80"/>
      <c r="HAM2" s="80"/>
      <c r="HAN2" s="80"/>
      <c r="HAO2" s="80"/>
      <c r="HAP2" s="80"/>
      <c r="HAQ2" s="80"/>
      <c r="HAR2" s="80"/>
      <c r="HAS2" s="80"/>
      <c r="HAT2" s="80"/>
      <c r="HAU2" s="80"/>
      <c r="HAV2" s="80"/>
      <c r="HAW2" s="80"/>
      <c r="HAX2" s="80"/>
      <c r="HAY2" s="80"/>
      <c r="HAZ2" s="80"/>
      <c r="HBA2" s="80"/>
      <c r="HBB2" s="80"/>
      <c r="HBC2" s="80"/>
      <c r="HBD2" s="80"/>
      <c r="HBE2" s="80"/>
      <c r="HBF2" s="80"/>
      <c r="HBG2" s="80"/>
      <c r="HBH2" s="80"/>
      <c r="HBI2" s="80"/>
      <c r="HBJ2" s="80"/>
      <c r="HBK2" s="80"/>
      <c r="HBL2" s="80"/>
      <c r="HBM2" s="80"/>
      <c r="HBN2" s="80"/>
      <c r="HBO2" s="80"/>
      <c r="HBP2" s="80"/>
      <c r="HBQ2" s="80"/>
      <c r="HBR2" s="80"/>
      <c r="HBS2" s="80"/>
      <c r="HBT2" s="80"/>
      <c r="HBU2" s="80"/>
      <c r="HBV2" s="80"/>
      <c r="HBW2" s="80"/>
      <c r="HBX2" s="80"/>
      <c r="HBY2" s="80"/>
      <c r="HBZ2" s="80"/>
      <c r="HCA2" s="80"/>
      <c r="HCB2" s="80"/>
      <c r="HCC2" s="80"/>
      <c r="HCD2" s="80"/>
      <c r="HCE2" s="80"/>
      <c r="HCF2" s="80"/>
      <c r="HCG2" s="80"/>
      <c r="HCH2" s="80"/>
      <c r="HCI2" s="80"/>
      <c r="HCJ2" s="80"/>
      <c r="HCK2" s="80"/>
      <c r="HCL2" s="80"/>
      <c r="HCM2" s="80"/>
      <c r="HCN2" s="80"/>
      <c r="HCO2" s="80"/>
      <c r="HCP2" s="80"/>
      <c r="HCQ2" s="80"/>
      <c r="HCR2" s="80"/>
      <c r="HCS2" s="80"/>
      <c r="HCT2" s="80"/>
      <c r="HCU2" s="80"/>
      <c r="HCV2" s="80"/>
      <c r="HCW2" s="80"/>
      <c r="HCX2" s="80"/>
      <c r="HCY2" s="80"/>
      <c r="HCZ2" s="80"/>
      <c r="HDA2" s="80"/>
      <c r="HDB2" s="80"/>
      <c r="HDC2" s="80"/>
      <c r="HDD2" s="80"/>
      <c r="HDE2" s="80"/>
      <c r="HDF2" s="80"/>
      <c r="HDG2" s="80"/>
      <c r="HDH2" s="80"/>
      <c r="HDI2" s="80"/>
      <c r="HDJ2" s="80"/>
      <c r="HDK2" s="80"/>
      <c r="HDL2" s="80"/>
      <c r="HDM2" s="80"/>
      <c r="HDN2" s="80"/>
      <c r="HDO2" s="80"/>
      <c r="HDP2" s="80"/>
      <c r="HDQ2" s="80"/>
      <c r="HDR2" s="80"/>
      <c r="HDS2" s="80"/>
      <c r="HDT2" s="80"/>
      <c r="HDU2" s="80"/>
      <c r="HDV2" s="80"/>
      <c r="HDW2" s="80"/>
      <c r="HDX2" s="80"/>
      <c r="HDY2" s="80"/>
      <c r="HDZ2" s="80"/>
      <c r="HEA2" s="80"/>
      <c r="HEB2" s="80"/>
      <c r="HEC2" s="80"/>
      <c r="HED2" s="80"/>
      <c r="HEE2" s="80"/>
      <c r="HEF2" s="80"/>
      <c r="HEG2" s="80"/>
      <c r="HEH2" s="80"/>
      <c r="HEI2" s="80"/>
      <c r="HEJ2" s="80"/>
      <c r="HEK2" s="80"/>
      <c r="HEL2" s="80"/>
      <c r="HEM2" s="80"/>
      <c r="HEN2" s="80"/>
      <c r="HEO2" s="80"/>
      <c r="HEP2" s="80"/>
      <c r="HEQ2" s="80"/>
      <c r="HER2" s="80"/>
      <c r="HES2" s="80"/>
      <c r="HET2" s="80"/>
      <c r="HEU2" s="80"/>
      <c r="HEV2" s="80"/>
      <c r="HEW2" s="80"/>
      <c r="HEX2" s="80"/>
      <c r="HEY2" s="80"/>
      <c r="HEZ2" s="80"/>
      <c r="HFA2" s="80"/>
      <c r="HFB2" s="80"/>
      <c r="HFC2" s="80"/>
      <c r="HFD2" s="80"/>
      <c r="HFE2" s="80"/>
      <c r="HFF2" s="80"/>
      <c r="HFG2" s="80"/>
      <c r="HFH2" s="80"/>
      <c r="HFI2" s="80"/>
      <c r="HFJ2" s="80"/>
      <c r="HFK2" s="80"/>
      <c r="HFL2" s="80"/>
      <c r="HFM2" s="80"/>
      <c r="HFN2" s="80"/>
      <c r="HFO2" s="80"/>
      <c r="HFP2" s="80"/>
      <c r="HFQ2" s="80"/>
      <c r="HFR2" s="80"/>
      <c r="HFS2" s="80"/>
      <c r="HFT2" s="80"/>
      <c r="HFU2" s="80"/>
      <c r="HFV2" s="80"/>
      <c r="HFW2" s="80"/>
      <c r="HFX2" s="80"/>
      <c r="HFY2" s="80"/>
      <c r="HFZ2" s="80"/>
      <c r="HGA2" s="80"/>
      <c r="HGB2" s="80"/>
      <c r="HGC2" s="80"/>
      <c r="HGD2" s="80"/>
      <c r="HGE2" s="80"/>
      <c r="HGF2" s="80"/>
      <c r="HGG2" s="80"/>
      <c r="HGH2" s="80"/>
      <c r="HGI2" s="80"/>
      <c r="HGJ2" s="80"/>
      <c r="HGK2" s="80"/>
      <c r="HGL2" s="80"/>
      <c r="HGM2" s="80"/>
      <c r="HGN2" s="80"/>
      <c r="HGO2" s="80"/>
      <c r="HGP2" s="80"/>
      <c r="HGQ2" s="80"/>
      <c r="HGR2" s="80"/>
      <c r="HGS2" s="80"/>
      <c r="HGT2" s="80"/>
      <c r="HGU2" s="80"/>
      <c r="HGV2" s="80"/>
      <c r="HGW2" s="80"/>
      <c r="HGX2" s="80"/>
      <c r="HGY2" s="80"/>
      <c r="HGZ2" s="80"/>
      <c r="HHA2" s="80"/>
      <c r="HHB2" s="80"/>
      <c r="HHC2" s="80"/>
      <c r="HHD2" s="80"/>
      <c r="HHE2" s="80"/>
      <c r="HHF2" s="80"/>
      <c r="HHG2" s="80"/>
      <c r="HHH2" s="80"/>
      <c r="HHI2" s="80"/>
      <c r="HHJ2" s="80"/>
      <c r="HHK2" s="80"/>
      <c r="HHL2" s="80"/>
      <c r="HHM2" s="80"/>
      <c r="HHN2" s="80"/>
      <c r="HHO2" s="80"/>
      <c r="HHP2" s="80"/>
      <c r="HHQ2" s="80"/>
      <c r="HHR2" s="80"/>
      <c r="HHS2" s="80"/>
      <c r="HHT2" s="80"/>
      <c r="HHU2" s="80"/>
      <c r="HHV2" s="80"/>
      <c r="HHW2" s="80"/>
      <c r="HHX2" s="80"/>
      <c r="HHY2" s="80"/>
      <c r="HHZ2" s="80"/>
      <c r="HIA2" s="80"/>
      <c r="HIB2" s="80"/>
      <c r="HIC2" s="80"/>
      <c r="HID2" s="80"/>
      <c r="HIE2" s="80"/>
      <c r="HIF2" s="80"/>
      <c r="HIG2" s="80"/>
      <c r="HIH2" s="80"/>
      <c r="HII2" s="80"/>
      <c r="HIJ2" s="80"/>
      <c r="HIK2" s="80"/>
      <c r="HIL2" s="80"/>
      <c r="HIM2" s="80"/>
      <c r="HIN2" s="80"/>
      <c r="HIO2" s="80"/>
      <c r="HIP2" s="80"/>
      <c r="HIQ2" s="80"/>
      <c r="HIR2" s="80"/>
      <c r="HIS2" s="80"/>
      <c r="HIT2" s="80"/>
      <c r="HIU2" s="80"/>
      <c r="HIV2" s="80"/>
      <c r="HIW2" s="80"/>
      <c r="HIX2" s="80"/>
      <c r="HIY2" s="80"/>
      <c r="HIZ2" s="80"/>
      <c r="HJA2" s="80"/>
      <c r="HJB2" s="80"/>
      <c r="HJC2" s="80"/>
      <c r="HJD2" s="80"/>
      <c r="HJE2" s="80"/>
      <c r="HJF2" s="80"/>
      <c r="HJG2" s="80"/>
      <c r="HJH2" s="80"/>
      <c r="HJI2" s="80"/>
      <c r="HJJ2" s="80"/>
      <c r="HJK2" s="80"/>
      <c r="HJL2" s="80"/>
      <c r="HJM2" s="80"/>
      <c r="HJN2" s="80"/>
      <c r="HJO2" s="80"/>
      <c r="HJP2" s="80"/>
      <c r="HJQ2" s="80"/>
      <c r="HJR2" s="80"/>
      <c r="HJS2" s="80"/>
      <c r="HJT2" s="80"/>
      <c r="HJU2" s="80"/>
      <c r="HJV2" s="80"/>
      <c r="HJW2" s="80"/>
      <c r="HJX2" s="80"/>
      <c r="HJY2" s="80"/>
      <c r="HJZ2" s="80"/>
      <c r="HKA2" s="80"/>
      <c r="HKB2" s="80"/>
      <c r="HKC2" s="80"/>
      <c r="HKD2" s="80"/>
      <c r="HKE2" s="80"/>
      <c r="HKF2" s="80"/>
      <c r="HKG2" s="80"/>
      <c r="HKH2" s="80"/>
      <c r="HKI2" s="80"/>
      <c r="HKJ2" s="80"/>
      <c r="HKK2" s="80"/>
      <c r="HKL2" s="80"/>
      <c r="HKM2" s="80"/>
      <c r="HKN2" s="80"/>
      <c r="HKO2" s="80"/>
      <c r="HKP2" s="80"/>
      <c r="HKQ2" s="80"/>
      <c r="HKR2" s="80"/>
      <c r="HKS2" s="80"/>
      <c r="HKT2" s="80"/>
      <c r="HKU2" s="80"/>
      <c r="HKV2" s="80"/>
      <c r="HKW2" s="80"/>
      <c r="HKX2" s="80"/>
      <c r="HKY2" s="80"/>
      <c r="HKZ2" s="80"/>
      <c r="HLA2" s="80"/>
      <c r="HLB2" s="80"/>
      <c r="HLC2" s="80"/>
      <c r="HLD2" s="80"/>
      <c r="HLE2" s="80"/>
      <c r="HLF2" s="80"/>
      <c r="HLG2" s="80"/>
      <c r="HLH2" s="80"/>
      <c r="HLI2" s="80"/>
      <c r="HLJ2" s="80"/>
      <c r="HLK2" s="80"/>
      <c r="HLL2" s="80"/>
      <c r="HLM2" s="80"/>
      <c r="HLN2" s="80"/>
      <c r="HLO2" s="80"/>
      <c r="HLP2" s="80"/>
      <c r="HLQ2" s="80"/>
      <c r="HLR2" s="80"/>
      <c r="HLS2" s="80"/>
      <c r="HLT2" s="80"/>
      <c r="HLU2" s="80"/>
      <c r="HLV2" s="80"/>
      <c r="HLW2" s="80"/>
      <c r="HLX2" s="80"/>
      <c r="HLY2" s="80"/>
      <c r="HLZ2" s="80"/>
      <c r="HMA2" s="80"/>
      <c r="HMB2" s="80"/>
      <c r="HMC2" s="80"/>
      <c r="HMD2" s="80"/>
      <c r="HME2" s="80"/>
      <c r="HMF2" s="80"/>
      <c r="HMG2" s="80"/>
      <c r="HMH2" s="80"/>
      <c r="HMI2" s="80"/>
      <c r="HMJ2" s="80"/>
      <c r="HMK2" s="80"/>
      <c r="HML2" s="80"/>
      <c r="HMM2" s="80"/>
      <c r="HMN2" s="80"/>
      <c r="HMO2" s="80"/>
      <c r="HMP2" s="80"/>
      <c r="HMQ2" s="80"/>
      <c r="HMR2" s="80"/>
      <c r="HMS2" s="80"/>
      <c r="HMT2" s="80"/>
      <c r="HMU2" s="80"/>
      <c r="HMV2" s="80"/>
      <c r="HMW2" s="80"/>
      <c r="HMX2" s="80"/>
      <c r="HMY2" s="80"/>
      <c r="HMZ2" s="80"/>
      <c r="HNA2" s="80"/>
      <c r="HNB2" s="80"/>
      <c r="HNC2" s="80"/>
      <c r="HND2" s="80"/>
      <c r="HNE2" s="80"/>
      <c r="HNF2" s="80"/>
      <c r="HNG2" s="80"/>
      <c r="HNH2" s="80"/>
      <c r="HNI2" s="80"/>
      <c r="HNJ2" s="80"/>
      <c r="HNK2" s="80"/>
      <c r="HNL2" s="80"/>
      <c r="HNM2" s="80"/>
      <c r="HNN2" s="80"/>
      <c r="HNO2" s="80"/>
      <c r="HNP2" s="80"/>
      <c r="HNQ2" s="80"/>
      <c r="HNR2" s="80"/>
      <c r="HNS2" s="80"/>
      <c r="HNT2" s="80"/>
      <c r="HNU2" s="80"/>
      <c r="HNV2" s="80"/>
      <c r="HNW2" s="80"/>
      <c r="HNX2" s="80"/>
      <c r="HNY2" s="80"/>
      <c r="HNZ2" s="80"/>
      <c r="HOA2" s="80"/>
      <c r="HOB2" s="80"/>
      <c r="HOC2" s="80"/>
      <c r="HOD2" s="80"/>
      <c r="HOE2" s="80"/>
      <c r="HOF2" s="80"/>
      <c r="HOG2" s="80"/>
      <c r="HOH2" s="80"/>
      <c r="HOI2" s="80"/>
      <c r="HOJ2" s="80"/>
      <c r="HOK2" s="80"/>
      <c r="HOL2" s="80"/>
      <c r="HOM2" s="80"/>
      <c r="HON2" s="80"/>
      <c r="HOO2" s="80"/>
      <c r="HOP2" s="80"/>
      <c r="HOQ2" s="80"/>
      <c r="HOR2" s="80"/>
      <c r="HOS2" s="80"/>
      <c r="HOT2" s="80"/>
      <c r="HOU2" s="80"/>
      <c r="HOV2" s="80"/>
      <c r="HOW2" s="80"/>
      <c r="HOX2" s="80"/>
      <c r="HOY2" s="80"/>
      <c r="HOZ2" s="80"/>
      <c r="HPA2" s="80"/>
      <c r="HPB2" s="80"/>
      <c r="HPC2" s="80"/>
      <c r="HPD2" s="80"/>
      <c r="HPE2" s="80"/>
      <c r="HPF2" s="80"/>
      <c r="HPG2" s="80"/>
      <c r="HPH2" s="80"/>
      <c r="HPI2" s="80"/>
      <c r="HPJ2" s="80"/>
      <c r="HPK2" s="80"/>
      <c r="HPL2" s="80"/>
      <c r="HPM2" s="80"/>
      <c r="HPN2" s="80"/>
      <c r="HPO2" s="80"/>
      <c r="HPP2" s="80"/>
      <c r="HPQ2" s="80"/>
      <c r="HPR2" s="80"/>
      <c r="HPS2" s="80"/>
      <c r="HPT2" s="80"/>
      <c r="HPU2" s="80"/>
      <c r="HPV2" s="80"/>
      <c r="HPW2" s="80"/>
      <c r="HPX2" s="80"/>
      <c r="HPY2" s="80"/>
      <c r="HPZ2" s="80"/>
      <c r="HQA2" s="80"/>
      <c r="HQB2" s="80"/>
      <c r="HQC2" s="80"/>
      <c r="HQD2" s="80"/>
      <c r="HQE2" s="80"/>
      <c r="HQF2" s="80"/>
      <c r="HQG2" s="80"/>
      <c r="HQH2" s="80"/>
      <c r="HQI2" s="80"/>
      <c r="HQJ2" s="80"/>
      <c r="HQK2" s="80"/>
      <c r="HQL2" s="80"/>
      <c r="HQM2" s="80"/>
      <c r="HQN2" s="80"/>
      <c r="HQO2" s="80"/>
      <c r="HQP2" s="80"/>
      <c r="HQQ2" s="80"/>
      <c r="HQR2" s="80"/>
      <c r="HQS2" s="80"/>
      <c r="HQT2" s="80"/>
      <c r="HQU2" s="80"/>
      <c r="HQV2" s="80"/>
      <c r="HQW2" s="80"/>
      <c r="HQX2" s="80"/>
      <c r="HQY2" s="80"/>
      <c r="HQZ2" s="80"/>
      <c r="HRA2" s="80"/>
      <c r="HRB2" s="80"/>
      <c r="HRC2" s="80"/>
      <c r="HRD2" s="80"/>
      <c r="HRE2" s="80"/>
      <c r="HRF2" s="80"/>
      <c r="HRG2" s="80"/>
      <c r="HRH2" s="80"/>
      <c r="HRI2" s="80"/>
      <c r="HRJ2" s="80"/>
      <c r="HRK2" s="80"/>
      <c r="HRL2" s="80"/>
      <c r="HRM2" s="80"/>
      <c r="HRN2" s="80"/>
      <c r="HRO2" s="80"/>
      <c r="HRP2" s="80"/>
      <c r="HRQ2" s="80"/>
      <c r="HRR2" s="80"/>
      <c r="HRS2" s="80"/>
      <c r="HRT2" s="80"/>
      <c r="HRU2" s="80"/>
      <c r="HRV2" s="80"/>
      <c r="HRW2" s="80"/>
      <c r="HRX2" s="80"/>
      <c r="HRY2" s="80"/>
      <c r="HRZ2" s="80"/>
      <c r="HSA2" s="80"/>
      <c r="HSB2" s="80"/>
      <c r="HSC2" s="80"/>
      <c r="HSD2" s="80"/>
      <c r="HSE2" s="80"/>
      <c r="HSF2" s="80"/>
      <c r="HSG2" s="80"/>
      <c r="HSH2" s="80"/>
      <c r="HSI2" s="80"/>
      <c r="HSJ2" s="80"/>
      <c r="HSK2" s="80"/>
      <c r="HSL2" s="80"/>
      <c r="HSM2" s="80"/>
      <c r="HSN2" s="80"/>
      <c r="HSO2" s="80"/>
      <c r="HSP2" s="80"/>
      <c r="HSQ2" s="80"/>
      <c r="HSR2" s="80"/>
      <c r="HSS2" s="80"/>
      <c r="HST2" s="80"/>
      <c r="HSU2" s="80"/>
      <c r="HSV2" s="80"/>
      <c r="HSW2" s="80"/>
      <c r="HSX2" s="80"/>
      <c r="HSY2" s="80"/>
      <c r="HSZ2" s="80"/>
      <c r="HTA2" s="80"/>
      <c r="HTB2" s="80"/>
      <c r="HTC2" s="80"/>
      <c r="HTD2" s="80"/>
      <c r="HTE2" s="80"/>
      <c r="HTF2" s="80"/>
      <c r="HTG2" s="80"/>
      <c r="HTH2" s="80"/>
      <c r="HTI2" s="80"/>
      <c r="HTJ2" s="80"/>
      <c r="HTK2" s="80"/>
      <c r="HTL2" s="80"/>
      <c r="HTM2" s="80"/>
      <c r="HTN2" s="80"/>
      <c r="HTO2" s="80"/>
      <c r="HTP2" s="80"/>
      <c r="HTQ2" s="80"/>
      <c r="HTR2" s="80"/>
      <c r="HTS2" s="80"/>
      <c r="HTT2" s="80"/>
      <c r="HTU2" s="80"/>
      <c r="HTV2" s="80"/>
      <c r="HTW2" s="80"/>
      <c r="HTX2" s="80"/>
      <c r="HTY2" s="80"/>
      <c r="HTZ2" s="80"/>
      <c r="HUA2" s="80"/>
      <c r="HUB2" s="80"/>
      <c r="HUC2" s="80"/>
      <c r="HUD2" s="80"/>
      <c r="HUE2" s="80"/>
      <c r="HUF2" s="80"/>
      <c r="HUG2" s="80"/>
      <c r="HUH2" s="80"/>
      <c r="HUI2" s="80"/>
      <c r="HUJ2" s="80"/>
      <c r="HUK2" s="80"/>
      <c r="HUL2" s="80"/>
      <c r="HUM2" s="80"/>
      <c r="HUN2" s="80"/>
      <c r="HUO2" s="80"/>
      <c r="HUP2" s="80"/>
      <c r="HUQ2" s="80"/>
      <c r="HUR2" s="80"/>
      <c r="HUS2" s="80"/>
      <c r="HUT2" s="80"/>
      <c r="HUU2" s="80"/>
      <c r="HUV2" s="80"/>
      <c r="HUW2" s="80"/>
      <c r="HUX2" s="80"/>
      <c r="HUY2" s="80"/>
      <c r="HUZ2" s="80"/>
      <c r="HVA2" s="80"/>
      <c r="HVB2" s="80"/>
      <c r="HVC2" s="80"/>
      <c r="HVD2" s="80"/>
      <c r="HVE2" s="80"/>
      <c r="HVF2" s="80"/>
      <c r="HVG2" s="80"/>
      <c r="HVH2" s="80"/>
      <c r="HVI2" s="80"/>
      <c r="HVJ2" s="80"/>
      <c r="HVK2" s="80"/>
      <c r="HVL2" s="80"/>
      <c r="HVM2" s="80"/>
      <c r="HVN2" s="80"/>
      <c r="HVO2" s="80"/>
      <c r="HVP2" s="80"/>
      <c r="HVQ2" s="80"/>
      <c r="HVR2" s="80"/>
      <c r="HVS2" s="80"/>
      <c r="HVT2" s="80"/>
      <c r="HVU2" s="80"/>
      <c r="HVV2" s="80"/>
      <c r="HVW2" s="80"/>
      <c r="HVX2" s="80"/>
      <c r="HVY2" s="80"/>
      <c r="HVZ2" s="80"/>
      <c r="HWA2" s="80"/>
      <c r="HWB2" s="80"/>
      <c r="HWC2" s="80"/>
      <c r="HWD2" s="80"/>
      <c r="HWE2" s="80"/>
      <c r="HWF2" s="80"/>
      <c r="HWG2" s="80"/>
      <c r="HWH2" s="80"/>
      <c r="HWI2" s="80"/>
      <c r="HWJ2" s="80"/>
      <c r="HWK2" s="80"/>
      <c r="HWL2" s="80"/>
      <c r="HWM2" s="80"/>
      <c r="HWN2" s="80"/>
      <c r="HWO2" s="80"/>
      <c r="HWP2" s="80"/>
      <c r="HWQ2" s="80"/>
      <c r="HWR2" s="80"/>
      <c r="HWS2" s="80"/>
      <c r="HWT2" s="80"/>
      <c r="HWU2" s="80"/>
      <c r="HWV2" s="80"/>
      <c r="HWW2" s="80"/>
      <c r="HWX2" s="80"/>
      <c r="HWY2" s="80"/>
      <c r="HWZ2" s="80"/>
      <c r="HXA2" s="80"/>
      <c r="HXB2" s="80"/>
      <c r="HXC2" s="80"/>
      <c r="HXD2" s="80"/>
      <c r="HXE2" s="80"/>
      <c r="HXF2" s="80"/>
      <c r="HXG2" s="80"/>
      <c r="HXH2" s="80"/>
      <c r="HXI2" s="80"/>
      <c r="HXJ2" s="80"/>
      <c r="HXK2" s="80"/>
      <c r="HXL2" s="80"/>
      <c r="HXM2" s="80"/>
      <c r="HXN2" s="80"/>
      <c r="HXO2" s="80"/>
      <c r="HXP2" s="80"/>
      <c r="HXQ2" s="80"/>
      <c r="HXR2" s="80"/>
      <c r="HXS2" s="80"/>
      <c r="HXT2" s="80"/>
      <c r="HXU2" s="80"/>
      <c r="HXV2" s="80"/>
      <c r="HXW2" s="80"/>
      <c r="HXX2" s="80"/>
      <c r="HXY2" s="80"/>
      <c r="HXZ2" s="80"/>
      <c r="HYA2" s="80"/>
      <c r="HYB2" s="80"/>
      <c r="HYC2" s="80"/>
      <c r="HYD2" s="80"/>
      <c r="HYE2" s="80"/>
      <c r="HYF2" s="80"/>
      <c r="HYG2" s="80"/>
      <c r="HYH2" s="80"/>
      <c r="HYI2" s="80"/>
      <c r="HYJ2" s="80"/>
      <c r="HYK2" s="80"/>
      <c r="HYL2" s="80"/>
      <c r="HYM2" s="80"/>
      <c r="HYN2" s="80"/>
      <c r="HYO2" s="80"/>
      <c r="HYP2" s="80"/>
      <c r="HYQ2" s="80"/>
      <c r="HYR2" s="80"/>
      <c r="HYS2" s="80"/>
      <c r="HYT2" s="80"/>
      <c r="HYU2" s="80"/>
      <c r="HYV2" s="80"/>
      <c r="HYW2" s="80"/>
      <c r="HYX2" s="80"/>
      <c r="HYY2" s="80"/>
      <c r="HYZ2" s="80"/>
      <c r="HZA2" s="80"/>
      <c r="HZB2" s="80"/>
      <c r="HZC2" s="80"/>
      <c r="HZD2" s="80"/>
      <c r="HZE2" s="80"/>
      <c r="HZF2" s="80"/>
      <c r="HZG2" s="80"/>
      <c r="HZH2" s="80"/>
      <c r="HZI2" s="80"/>
      <c r="HZJ2" s="80"/>
      <c r="HZK2" s="80"/>
      <c r="HZL2" s="80"/>
      <c r="HZM2" s="80"/>
      <c r="HZN2" s="80"/>
      <c r="HZO2" s="80"/>
      <c r="HZP2" s="80"/>
      <c r="HZQ2" s="80"/>
      <c r="HZR2" s="80"/>
      <c r="HZS2" s="80"/>
      <c r="HZT2" s="80"/>
      <c r="HZU2" s="80"/>
      <c r="HZV2" s="80"/>
      <c r="HZW2" s="80"/>
      <c r="HZX2" s="80"/>
      <c r="HZY2" s="80"/>
      <c r="HZZ2" s="80"/>
      <c r="IAA2" s="80"/>
      <c r="IAB2" s="80"/>
      <c r="IAC2" s="80"/>
      <c r="IAD2" s="80"/>
      <c r="IAE2" s="80"/>
      <c r="IAF2" s="80"/>
      <c r="IAG2" s="80"/>
      <c r="IAH2" s="80"/>
      <c r="IAI2" s="80"/>
      <c r="IAJ2" s="80"/>
      <c r="IAK2" s="80"/>
      <c r="IAL2" s="80"/>
      <c r="IAM2" s="80"/>
      <c r="IAN2" s="80"/>
      <c r="IAO2" s="80"/>
      <c r="IAP2" s="80"/>
      <c r="IAQ2" s="80"/>
      <c r="IAR2" s="80"/>
      <c r="IAS2" s="80"/>
      <c r="IAT2" s="80"/>
      <c r="IAU2" s="80"/>
      <c r="IAV2" s="80"/>
      <c r="IAW2" s="80"/>
      <c r="IAX2" s="80"/>
      <c r="IAY2" s="80"/>
      <c r="IAZ2" s="80"/>
      <c r="IBA2" s="80"/>
      <c r="IBB2" s="80"/>
      <c r="IBC2" s="80"/>
      <c r="IBD2" s="80"/>
      <c r="IBE2" s="80"/>
      <c r="IBF2" s="80"/>
      <c r="IBG2" s="80"/>
      <c r="IBH2" s="80"/>
      <c r="IBI2" s="80"/>
      <c r="IBJ2" s="80"/>
      <c r="IBK2" s="80"/>
      <c r="IBL2" s="80"/>
      <c r="IBM2" s="80"/>
      <c r="IBN2" s="80"/>
      <c r="IBO2" s="80"/>
      <c r="IBP2" s="80"/>
      <c r="IBQ2" s="80"/>
      <c r="IBR2" s="80"/>
      <c r="IBS2" s="80"/>
      <c r="IBT2" s="80"/>
      <c r="IBU2" s="80"/>
      <c r="IBV2" s="80"/>
      <c r="IBW2" s="80"/>
      <c r="IBX2" s="80"/>
      <c r="IBY2" s="80"/>
      <c r="IBZ2" s="80"/>
      <c r="ICA2" s="80"/>
      <c r="ICB2" s="80"/>
      <c r="ICC2" s="80"/>
      <c r="ICD2" s="80"/>
      <c r="ICE2" s="80"/>
      <c r="ICF2" s="80"/>
      <c r="ICG2" s="80"/>
      <c r="ICH2" s="80"/>
      <c r="ICI2" s="80"/>
      <c r="ICJ2" s="80"/>
      <c r="ICK2" s="80"/>
      <c r="ICL2" s="80"/>
      <c r="ICM2" s="80"/>
      <c r="ICN2" s="80"/>
      <c r="ICO2" s="80"/>
      <c r="ICP2" s="80"/>
      <c r="ICQ2" s="80"/>
      <c r="ICR2" s="80"/>
      <c r="ICS2" s="80"/>
      <c r="ICT2" s="80"/>
      <c r="ICU2" s="80"/>
      <c r="ICV2" s="80"/>
      <c r="ICW2" s="80"/>
      <c r="ICX2" s="80"/>
      <c r="ICY2" s="80"/>
      <c r="ICZ2" s="80"/>
      <c r="IDA2" s="80"/>
      <c r="IDB2" s="80"/>
      <c r="IDC2" s="80"/>
      <c r="IDD2" s="80"/>
      <c r="IDE2" s="80"/>
      <c r="IDF2" s="80"/>
      <c r="IDG2" s="80"/>
      <c r="IDH2" s="80"/>
      <c r="IDI2" s="80"/>
      <c r="IDJ2" s="80"/>
      <c r="IDK2" s="80"/>
      <c r="IDL2" s="80"/>
      <c r="IDM2" s="80"/>
      <c r="IDN2" s="80"/>
      <c r="IDO2" s="80"/>
      <c r="IDP2" s="80"/>
      <c r="IDQ2" s="80"/>
      <c r="IDR2" s="80"/>
      <c r="IDS2" s="80"/>
      <c r="IDT2" s="80"/>
      <c r="IDU2" s="80"/>
      <c r="IDV2" s="80"/>
      <c r="IDW2" s="80"/>
      <c r="IDX2" s="80"/>
      <c r="IDY2" s="80"/>
      <c r="IDZ2" s="80"/>
      <c r="IEA2" s="80"/>
      <c r="IEB2" s="80"/>
      <c r="IEC2" s="80"/>
      <c r="IED2" s="80"/>
      <c r="IEE2" s="80"/>
      <c r="IEF2" s="80"/>
      <c r="IEG2" s="80"/>
      <c r="IEH2" s="80"/>
      <c r="IEI2" s="80"/>
      <c r="IEJ2" s="80"/>
      <c r="IEK2" s="80"/>
      <c r="IEL2" s="80"/>
      <c r="IEM2" s="80"/>
      <c r="IEN2" s="80"/>
      <c r="IEO2" s="80"/>
      <c r="IEP2" s="80"/>
      <c r="IEQ2" s="80"/>
      <c r="IER2" s="80"/>
      <c r="IES2" s="80"/>
      <c r="IET2" s="80"/>
      <c r="IEU2" s="80"/>
      <c r="IEV2" s="80"/>
      <c r="IEW2" s="80"/>
      <c r="IEX2" s="80"/>
      <c r="IEY2" s="80"/>
      <c r="IEZ2" s="80"/>
      <c r="IFA2" s="80"/>
      <c r="IFB2" s="80"/>
      <c r="IFC2" s="80"/>
      <c r="IFD2" s="80"/>
      <c r="IFE2" s="80"/>
      <c r="IFF2" s="80"/>
      <c r="IFG2" s="80"/>
      <c r="IFH2" s="80"/>
      <c r="IFI2" s="80"/>
      <c r="IFJ2" s="80"/>
      <c r="IFK2" s="80"/>
      <c r="IFL2" s="80"/>
      <c r="IFM2" s="80"/>
      <c r="IFN2" s="80"/>
      <c r="IFO2" s="80"/>
      <c r="IFP2" s="80"/>
      <c r="IFQ2" s="80"/>
      <c r="IFR2" s="80"/>
      <c r="IFS2" s="80"/>
      <c r="IFT2" s="80"/>
      <c r="IFU2" s="80"/>
      <c r="IFV2" s="80"/>
      <c r="IFW2" s="80"/>
      <c r="IFX2" s="80"/>
      <c r="IFY2" s="80"/>
      <c r="IFZ2" s="80"/>
      <c r="IGA2" s="80"/>
      <c r="IGB2" s="80"/>
      <c r="IGC2" s="80"/>
      <c r="IGD2" s="80"/>
      <c r="IGE2" s="80"/>
      <c r="IGF2" s="80"/>
      <c r="IGG2" s="80"/>
      <c r="IGH2" s="80"/>
      <c r="IGI2" s="80"/>
      <c r="IGJ2" s="80"/>
      <c r="IGK2" s="80"/>
      <c r="IGL2" s="80"/>
      <c r="IGM2" s="80"/>
      <c r="IGN2" s="80"/>
      <c r="IGO2" s="80"/>
      <c r="IGP2" s="80"/>
      <c r="IGQ2" s="80"/>
      <c r="IGR2" s="80"/>
      <c r="IGS2" s="80"/>
      <c r="IGT2" s="80"/>
      <c r="IGU2" s="80"/>
      <c r="IGV2" s="80"/>
      <c r="IGW2" s="80"/>
      <c r="IGX2" s="80"/>
      <c r="IGY2" s="80"/>
      <c r="IGZ2" s="80"/>
      <c r="IHA2" s="80"/>
      <c r="IHB2" s="80"/>
      <c r="IHC2" s="80"/>
      <c r="IHD2" s="80"/>
      <c r="IHE2" s="80"/>
      <c r="IHF2" s="80"/>
      <c r="IHG2" s="80"/>
      <c r="IHH2" s="80"/>
      <c r="IHI2" s="80"/>
      <c r="IHJ2" s="80"/>
      <c r="IHK2" s="80"/>
      <c r="IHL2" s="80"/>
      <c r="IHM2" s="80"/>
      <c r="IHN2" s="80"/>
      <c r="IHO2" s="80"/>
      <c r="IHP2" s="80"/>
      <c r="IHQ2" s="80"/>
      <c r="IHR2" s="80"/>
      <c r="IHS2" s="80"/>
      <c r="IHT2" s="80"/>
      <c r="IHU2" s="80"/>
      <c r="IHV2" s="80"/>
      <c r="IHW2" s="80"/>
      <c r="IHX2" s="80"/>
      <c r="IHY2" s="80"/>
      <c r="IHZ2" s="80"/>
      <c r="IIA2" s="80"/>
      <c r="IIB2" s="80"/>
      <c r="IIC2" s="80"/>
      <c r="IID2" s="80"/>
      <c r="IIE2" s="80"/>
      <c r="IIF2" s="80"/>
      <c r="IIG2" s="80"/>
      <c r="IIH2" s="80"/>
      <c r="III2" s="80"/>
      <c r="IIJ2" s="80"/>
      <c r="IIK2" s="80"/>
      <c r="IIL2" s="80"/>
      <c r="IIM2" s="80"/>
      <c r="IIN2" s="80"/>
      <c r="IIO2" s="80"/>
      <c r="IIP2" s="80"/>
      <c r="IIQ2" s="80"/>
      <c r="IIR2" s="80"/>
      <c r="IIS2" s="80"/>
      <c r="IIT2" s="80"/>
      <c r="IIU2" s="80"/>
      <c r="IIV2" s="80"/>
      <c r="IIW2" s="80"/>
      <c r="IIX2" s="80"/>
      <c r="IIY2" s="80"/>
      <c r="IIZ2" s="80"/>
      <c r="IJA2" s="80"/>
      <c r="IJB2" s="80"/>
      <c r="IJC2" s="80"/>
      <c r="IJD2" s="80"/>
      <c r="IJE2" s="80"/>
      <c r="IJF2" s="80"/>
      <c r="IJG2" s="80"/>
      <c r="IJH2" s="80"/>
      <c r="IJI2" s="80"/>
      <c r="IJJ2" s="80"/>
      <c r="IJK2" s="80"/>
      <c r="IJL2" s="80"/>
      <c r="IJM2" s="80"/>
      <c r="IJN2" s="80"/>
      <c r="IJO2" s="80"/>
      <c r="IJP2" s="80"/>
      <c r="IJQ2" s="80"/>
      <c r="IJR2" s="80"/>
      <c r="IJS2" s="80"/>
      <c r="IJT2" s="80"/>
      <c r="IJU2" s="80"/>
      <c r="IJV2" s="80"/>
      <c r="IJW2" s="80"/>
      <c r="IJX2" s="80"/>
      <c r="IJY2" s="80"/>
      <c r="IJZ2" s="80"/>
      <c r="IKA2" s="80"/>
      <c r="IKB2" s="80"/>
      <c r="IKC2" s="80"/>
      <c r="IKD2" s="80"/>
      <c r="IKE2" s="80"/>
      <c r="IKF2" s="80"/>
      <c r="IKG2" s="80"/>
      <c r="IKH2" s="80"/>
      <c r="IKI2" s="80"/>
      <c r="IKJ2" s="80"/>
      <c r="IKK2" s="80"/>
      <c r="IKL2" s="80"/>
      <c r="IKM2" s="80"/>
      <c r="IKN2" s="80"/>
      <c r="IKO2" s="80"/>
      <c r="IKP2" s="80"/>
      <c r="IKQ2" s="80"/>
      <c r="IKR2" s="80"/>
      <c r="IKS2" s="80"/>
      <c r="IKT2" s="80"/>
      <c r="IKU2" s="80"/>
      <c r="IKV2" s="80"/>
      <c r="IKW2" s="80"/>
      <c r="IKX2" s="80"/>
      <c r="IKY2" s="80"/>
      <c r="IKZ2" s="80"/>
      <c r="ILA2" s="80"/>
      <c r="ILB2" s="80"/>
      <c r="ILC2" s="80"/>
      <c r="ILD2" s="80"/>
      <c r="ILE2" s="80"/>
      <c r="ILF2" s="80"/>
      <c r="ILG2" s="80"/>
      <c r="ILH2" s="80"/>
      <c r="ILI2" s="80"/>
      <c r="ILJ2" s="80"/>
      <c r="ILK2" s="80"/>
      <c r="ILL2" s="80"/>
      <c r="ILM2" s="80"/>
      <c r="ILN2" s="80"/>
      <c r="ILO2" s="80"/>
      <c r="ILP2" s="80"/>
      <c r="ILQ2" s="80"/>
      <c r="ILR2" s="80"/>
      <c r="ILS2" s="80"/>
      <c r="ILT2" s="80"/>
      <c r="ILU2" s="80"/>
      <c r="ILV2" s="80"/>
      <c r="ILW2" s="80"/>
      <c r="ILX2" s="80"/>
      <c r="ILY2" s="80"/>
      <c r="ILZ2" s="80"/>
      <c r="IMA2" s="80"/>
      <c r="IMB2" s="80"/>
      <c r="IMC2" s="80"/>
      <c r="IMD2" s="80"/>
      <c r="IME2" s="80"/>
      <c r="IMF2" s="80"/>
      <c r="IMG2" s="80"/>
      <c r="IMH2" s="80"/>
      <c r="IMI2" s="80"/>
      <c r="IMJ2" s="80"/>
      <c r="IMK2" s="80"/>
      <c r="IML2" s="80"/>
      <c r="IMM2" s="80"/>
      <c r="IMN2" s="80"/>
      <c r="IMO2" s="80"/>
      <c r="IMP2" s="80"/>
      <c r="IMQ2" s="80"/>
      <c r="IMR2" s="80"/>
      <c r="IMS2" s="80"/>
      <c r="IMT2" s="80"/>
      <c r="IMU2" s="80"/>
      <c r="IMV2" s="80"/>
      <c r="IMW2" s="80"/>
      <c r="IMX2" s="80"/>
      <c r="IMY2" s="80"/>
      <c r="IMZ2" s="80"/>
      <c r="INA2" s="80"/>
      <c r="INB2" s="80"/>
      <c r="INC2" s="80"/>
      <c r="IND2" s="80"/>
      <c r="INE2" s="80"/>
      <c r="INF2" s="80"/>
      <c r="ING2" s="80"/>
      <c r="INH2" s="80"/>
      <c r="INI2" s="80"/>
      <c r="INJ2" s="80"/>
      <c r="INK2" s="80"/>
      <c r="INL2" s="80"/>
      <c r="INM2" s="80"/>
      <c r="INN2" s="80"/>
      <c r="INO2" s="80"/>
      <c r="INP2" s="80"/>
      <c r="INQ2" s="80"/>
      <c r="INR2" s="80"/>
      <c r="INS2" s="80"/>
      <c r="INT2" s="80"/>
      <c r="INU2" s="80"/>
      <c r="INV2" s="80"/>
      <c r="INW2" s="80"/>
      <c r="INX2" s="80"/>
      <c r="INY2" s="80"/>
      <c r="INZ2" s="80"/>
      <c r="IOA2" s="80"/>
      <c r="IOB2" s="80"/>
      <c r="IOC2" s="80"/>
      <c r="IOD2" s="80"/>
      <c r="IOE2" s="80"/>
      <c r="IOF2" s="80"/>
      <c r="IOG2" s="80"/>
      <c r="IOH2" s="80"/>
      <c r="IOI2" s="80"/>
      <c r="IOJ2" s="80"/>
      <c r="IOK2" s="80"/>
      <c r="IOL2" s="80"/>
      <c r="IOM2" s="80"/>
      <c r="ION2" s="80"/>
      <c r="IOO2" s="80"/>
      <c r="IOP2" s="80"/>
      <c r="IOQ2" s="80"/>
      <c r="IOR2" s="80"/>
      <c r="IOS2" s="80"/>
      <c r="IOT2" s="80"/>
      <c r="IOU2" s="80"/>
      <c r="IOV2" s="80"/>
      <c r="IOW2" s="80"/>
      <c r="IOX2" s="80"/>
      <c r="IOY2" s="80"/>
      <c r="IOZ2" s="80"/>
      <c r="IPA2" s="80"/>
      <c r="IPB2" s="80"/>
      <c r="IPC2" s="80"/>
      <c r="IPD2" s="80"/>
      <c r="IPE2" s="80"/>
      <c r="IPF2" s="80"/>
      <c r="IPG2" s="80"/>
      <c r="IPH2" s="80"/>
      <c r="IPI2" s="80"/>
      <c r="IPJ2" s="80"/>
      <c r="IPK2" s="80"/>
      <c r="IPL2" s="80"/>
      <c r="IPM2" s="80"/>
      <c r="IPN2" s="80"/>
      <c r="IPO2" s="80"/>
      <c r="IPP2" s="80"/>
      <c r="IPQ2" s="80"/>
      <c r="IPR2" s="80"/>
      <c r="IPS2" s="80"/>
      <c r="IPT2" s="80"/>
      <c r="IPU2" s="80"/>
      <c r="IPV2" s="80"/>
      <c r="IPW2" s="80"/>
      <c r="IPX2" s="80"/>
      <c r="IPY2" s="80"/>
      <c r="IPZ2" s="80"/>
      <c r="IQA2" s="80"/>
      <c r="IQB2" s="80"/>
      <c r="IQC2" s="80"/>
      <c r="IQD2" s="80"/>
      <c r="IQE2" s="80"/>
      <c r="IQF2" s="80"/>
      <c r="IQG2" s="80"/>
      <c r="IQH2" s="80"/>
      <c r="IQI2" s="80"/>
      <c r="IQJ2" s="80"/>
      <c r="IQK2" s="80"/>
      <c r="IQL2" s="80"/>
      <c r="IQM2" s="80"/>
      <c r="IQN2" s="80"/>
      <c r="IQO2" s="80"/>
      <c r="IQP2" s="80"/>
      <c r="IQQ2" s="80"/>
      <c r="IQR2" s="80"/>
      <c r="IQS2" s="80"/>
      <c r="IQT2" s="80"/>
      <c r="IQU2" s="80"/>
      <c r="IQV2" s="80"/>
      <c r="IQW2" s="80"/>
      <c r="IQX2" s="80"/>
      <c r="IQY2" s="80"/>
      <c r="IQZ2" s="80"/>
      <c r="IRA2" s="80"/>
      <c r="IRB2" s="80"/>
      <c r="IRC2" s="80"/>
      <c r="IRD2" s="80"/>
      <c r="IRE2" s="80"/>
      <c r="IRF2" s="80"/>
      <c r="IRG2" s="80"/>
      <c r="IRH2" s="80"/>
      <c r="IRI2" s="80"/>
      <c r="IRJ2" s="80"/>
      <c r="IRK2" s="80"/>
      <c r="IRL2" s="80"/>
      <c r="IRM2" s="80"/>
      <c r="IRN2" s="80"/>
      <c r="IRO2" s="80"/>
      <c r="IRP2" s="80"/>
      <c r="IRQ2" s="80"/>
      <c r="IRR2" s="80"/>
      <c r="IRS2" s="80"/>
      <c r="IRT2" s="80"/>
      <c r="IRU2" s="80"/>
      <c r="IRV2" s="80"/>
      <c r="IRW2" s="80"/>
      <c r="IRX2" s="80"/>
      <c r="IRY2" s="80"/>
      <c r="IRZ2" s="80"/>
      <c r="ISA2" s="80"/>
      <c r="ISB2" s="80"/>
      <c r="ISC2" s="80"/>
      <c r="ISD2" s="80"/>
      <c r="ISE2" s="80"/>
      <c r="ISF2" s="80"/>
      <c r="ISG2" s="80"/>
      <c r="ISH2" s="80"/>
      <c r="ISI2" s="80"/>
      <c r="ISJ2" s="80"/>
      <c r="ISK2" s="80"/>
      <c r="ISL2" s="80"/>
      <c r="ISM2" s="80"/>
      <c r="ISN2" s="80"/>
      <c r="ISO2" s="80"/>
      <c r="ISP2" s="80"/>
      <c r="ISQ2" s="80"/>
      <c r="ISR2" s="80"/>
      <c r="ISS2" s="80"/>
      <c r="IST2" s="80"/>
      <c r="ISU2" s="80"/>
      <c r="ISV2" s="80"/>
      <c r="ISW2" s="80"/>
      <c r="ISX2" s="80"/>
      <c r="ISY2" s="80"/>
      <c r="ISZ2" s="80"/>
      <c r="ITA2" s="80"/>
      <c r="ITB2" s="80"/>
      <c r="ITC2" s="80"/>
      <c r="ITD2" s="80"/>
      <c r="ITE2" s="80"/>
      <c r="ITF2" s="80"/>
      <c r="ITG2" s="80"/>
      <c r="ITH2" s="80"/>
      <c r="ITI2" s="80"/>
      <c r="ITJ2" s="80"/>
      <c r="ITK2" s="80"/>
      <c r="ITL2" s="80"/>
      <c r="ITM2" s="80"/>
      <c r="ITN2" s="80"/>
      <c r="ITO2" s="80"/>
      <c r="ITP2" s="80"/>
      <c r="ITQ2" s="80"/>
      <c r="ITR2" s="80"/>
      <c r="ITS2" s="80"/>
      <c r="ITT2" s="80"/>
      <c r="ITU2" s="80"/>
      <c r="ITV2" s="80"/>
      <c r="ITW2" s="80"/>
      <c r="ITX2" s="80"/>
      <c r="ITY2" s="80"/>
      <c r="ITZ2" s="80"/>
      <c r="IUA2" s="80"/>
      <c r="IUB2" s="80"/>
      <c r="IUC2" s="80"/>
      <c r="IUD2" s="80"/>
      <c r="IUE2" s="80"/>
      <c r="IUF2" s="80"/>
      <c r="IUG2" s="80"/>
      <c r="IUH2" s="80"/>
      <c r="IUI2" s="80"/>
      <c r="IUJ2" s="80"/>
      <c r="IUK2" s="80"/>
      <c r="IUL2" s="80"/>
      <c r="IUM2" s="80"/>
      <c r="IUN2" s="80"/>
      <c r="IUO2" s="80"/>
      <c r="IUP2" s="80"/>
      <c r="IUQ2" s="80"/>
      <c r="IUR2" s="80"/>
      <c r="IUS2" s="80"/>
      <c r="IUT2" s="80"/>
      <c r="IUU2" s="80"/>
      <c r="IUV2" s="80"/>
      <c r="IUW2" s="80"/>
      <c r="IUX2" s="80"/>
      <c r="IUY2" s="80"/>
      <c r="IUZ2" s="80"/>
      <c r="IVA2" s="80"/>
      <c r="IVB2" s="80"/>
      <c r="IVC2" s="80"/>
      <c r="IVD2" s="80"/>
      <c r="IVE2" s="80"/>
      <c r="IVF2" s="80"/>
      <c r="IVG2" s="80"/>
      <c r="IVH2" s="80"/>
      <c r="IVI2" s="80"/>
      <c r="IVJ2" s="80"/>
      <c r="IVK2" s="80"/>
      <c r="IVL2" s="80"/>
      <c r="IVM2" s="80"/>
      <c r="IVN2" s="80"/>
      <c r="IVO2" s="80"/>
      <c r="IVP2" s="80"/>
      <c r="IVQ2" s="80"/>
      <c r="IVR2" s="80"/>
      <c r="IVS2" s="80"/>
      <c r="IVT2" s="80"/>
      <c r="IVU2" s="80"/>
      <c r="IVV2" s="80"/>
      <c r="IVW2" s="80"/>
      <c r="IVX2" s="80"/>
      <c r="IVY2" s="80"/>
      <c r="IVZ2" s="80"/>
      <c r="IWA2" s="80"/>
      <c r="IWB2" s="80"/>
      <c r="IWC2" s="80"/>
      <c r="IWD2" s="80"/>
      <c r="IWE2" s="80"/>
      <c r="IWF2" s="80"/>
      <c r="IWG2" s="80"/>
      <c r="IWH2" s="80"/>
      <c r="IWI2" s="80"/>
      <c r="IWJ2" s="80"/>
      <c r="IWK2" s="80"/>
      <c r="IWL2" s="80"/>
      <c r="IWM2" s="80"/>
      <c r="IWN2" s="80"/>
      <c r="IWO2" s="80"/>
      <c r="IWP2" s="80"/>
      <c r="IWQ2" s="80"/>
      <c r="IWR2" s="80"/>
      <c r="IWS2" s="80"/>
      <c r="IWT2" s="80"/>
      <c r="IWU2" s="80"/>
      <c r="IWV2" s="80"/>
      <c r="IWW2" s="80"/>
      <c r="IWX2" s="80"/>
      <c r="IWY2" s="80"/>
      <c r="IWZ2" s="80"/>
      <c r="IXA2" s="80"/>
      <c r="IXB2" s="80"/>
      <c r="IXC2" s="80"/>
      <c r="IXD2" s="80"/>
      <c r="IXE2" s="80"/>
      <c r="IXF2" s="80"/>
      <c r="IXG2" s="80"/>
      <c r="IXH2" s="80"/>
      <c r="IXI2" s="80"/>
      <c r="IXJ2" s="80"/>
      <c r="IXK2" s="80"/>
      <c r="IXL2" s="80"/>
      <c r="IXM2" s="80"/>
      <c r="IXN2" s="80"/>
      <c r="IXO2" s="80"/>
      <c r="IXP2" s="80"/>
      <c r="IXQ2" s="80"/>
      <c r="IXR2" s="80"/>
      <c r="IXS2" s="80"/>
      <c r="IXT2" s="80"/>
      <c r="IXU2" s="80"/>
      <c r="IXV2" s="80"/>
      <c r="IXW2" s="80"/>
      <c r="IXX2" s="80"/>
      <c r="IXY2" s="80"/>
      <c r="IXZ2" s="80"/>
      <c r="IYA2" s="80"/>
      <c r="IYB2" s="80"/>
      <c r="IYC2" s="80"/>
      <c r="IYD2" s="80"/>
      <c r="IYE2" s="80"/>
      <c r="IYF2" s="80"/>
      <c r="IYG2" s="80"/>
      <c r="IYH2" s="80"/>
      <c r="IYI2" s="80"/>
      <c r="IYJ2" s="80"/>
      <c r="IYK2" s="80"/>
      <c r="IYL2" s="80"/>
      <c r="IYM2" s="80"/>
      <c r="IYN2" s="80"/>
      <c r="IYO2" s="80"/>
      <c r="IYP2" s="80"/>
      <c r="IYQ2" s="80"/>
      <c r="IYR2" s="80"/>
      <c r="IYS2" s="80"/>
      <c r="IYT2" s="80"/>
      <c r="IYU2" s="80"/>
      <c r="IYV2" s="80"/>
      <c r="IYW2" s="80"/>
      <c r="IYX2" s="80"/>
      <c r="IYY2" s="80"/>
      <c r="IYZ2" s="80"/>
      <c r="IZA2" s="80"/>
      <c r="IZB2" s="80"/>
      <c r="IZC2" s="80"/>
      <c r="IZD2" s="80"/>
      <c r="IZE2" s="80"/>
      <c r="IZF2" s="80"/>
      <c r="IZG2" s="80"/>
      <c r="IZH2" s="80"/>
      <c r="IZI2" s="80"/>
      <c r="IZJ2" s="80"/>
      <c r="IZK2" s="80"/>
      <c r="IZL2" s="80"/>
      <c r="IZM2" s="80"/>
      <c r="IZN2" s="80"/>
      <c r="IZO2" s="80"/>
      <c r="IZP2" s="80"/>
      <c r="IZQ2" s="80"/>
      <c r="IZR2" s="80"/>
      <c r="IZS2" s="80"/>
      <c r="IZT2" s="80"/>
      <c r="IZU2" s="80"/>
      <c r="IZV2" s="80"/>
      <c r="IZW2" s="80"/>
      <c r="IZX2" s="80"/>
      <c r="IZY2" s="80"/>
      <c r="IZZ2" s="80"/>
      <c r="JAA2" s="80"/>
      <c r="JAB2" s="80"/>
      <c r="JAC2" s="80"/>
      <c r="JAD2" s="80"/>
      <c r="JAE2" s="80"/>
      <c r="JAF2" s="80"/>
      <c r="JAG2" s="80"/>
      <c r="JAH2" s="80"/>
      <c r="JAI2" s="80"/>
      <c r="JAJ2" s="80"/>
      <c r="JAK2" s="80"/>
      <c r="JAL2" s="80"/>
      <c r="JAM2" s="80"/>
      <c r="JAN2" s="80"/>
      <c r="JAO2" s="80"/>
      <c r="JAP2" s="80"/>
      <c r="JAQ2" s="80"/>
      <c r="JAR2" s="80"/>
      <c r="JAS2" s="80"/>
      <c r="JAT2" s="80"/>
      <c r="JAU2" s="80"/>
      <c r="JAV2" s="80"/>
      <c r="JAW2" s="80"/>
      <c r="JAX2" s="80"/>
      <c r="JAY2" s="80"/>
      <c r="JAZ2" s="80"/>
      <c r="JBA2" s="80"/>
      <c r="JBB2" s="80"/>
      <c r="JBC2" s="80"/>
      <c r="JBD2" s="80"/>
      <c r="JBE2" s="80"/>
      <c r="JBF2" s="80"/>
      <c r="JBG2" s="80"/>
      <c r="JBH2" s="80"/>
      <c r="JBI2" s="80"/>
      <c r="JBJ2" s="80"/>
      <c r="JBK2" s="80"/>
      <c r="JBL2" s="80"/>
      <c r="JBM2" s="80"/>
      <c r="JBN2" s="80"/>
      <c r="JBO2" s="80"/>
      <c r="JBP2" s="80"/>
      <c r="JBQ2" s="80"/>
      <c r="JBR2" s="80"/>
      <c r="JBS2" s="80"/>
      <c r="JBT2" s="80"/>
      <c r="JBU2" s="80"/>
      <c r="JBV2" s="80"/>
      <c r="JBW2" s="80"/>
      <c r="JBX2" s="80"/>
      <c r="JBY2" s="80"/>
      <c r="JBZ2" s="80"/>
      <c r="JCA2" s="80"/>
      <c r="JCB2" s="80"/>
      <c r="JCC2" s="80"/>
      <c r="JCD2" s="80"/>
      <c r="JCE2" s="80"/>
      <c r="JCF2" s="80"/>
      <c r="JCG2" s="80"/>
      <c r="JCH2" s="80"/>
      <c r="JCI2" s="80"/>
      <c r="JCJ2" s="80"/>
      <c r="JCK2" s="80"/>
      <c r="JCL2" s="80"/>
      <c r="JCM2" s="80"/>
      <c r="JCN2" s="80"/>
      <c r="JCO2" s="80"/>
      <c r="JCP2" s="80"/>
      <c r="JCQ2" s="80"/>
      <c r="JCR2" s="80"/>
      <c r="JCS2" s="80"/>
      <c r="JCT2" s="80"/>
      <c r="JCU2" s="80"/>
      <c r="JCV2" s="80"/>
      <c r="JCW2" s="80"/>
      <c r="JCX2" s="80"/>
      <c r="JCY2" s="80"/>
      <c r="JCZ2" s="80"/>
      <c r="JDA2" s="80"/>
      <c r="JDB2" s="80"/>
      <c r="JDC2" s="80"/>
      <c r="JDD2" s="80"/>
      <c r="JDE2" s="80"/>
      <c r="JDF2" s="80"/>
      <c r="JDG2" s="80"/>
      <c r="JDH2" s="80"/>
      <c r="JDI2" s="80"/>
      <c r="JDJ2" s="80"/>
      <c r="JDK2" s="80"/>
      <c r="JDL2" s="80"/>
      <c r="JDM2" s="80"/>
      <c r="JDN2" s="80"/>
      <c r="JDO2" s="80"/>
      <c r="JDP2" s="80"/>
      <c r="JDQ2" s="80"/>
      <c r="JDR2" s="80"/>
      <c r="JDS2" s="80"/>
      <c r="JDT2" s="80"/>
      <c r="JDU2" s="80"/>
      <c r="JDV2" s="80"/>
      <c r="JDW2" s="80"/>
      <c r="JDX2" s="80"/>
      <c r="JDY2" s="80"/>
      <c r="JDZ2" s="80"/>
      <c r="JEA2" s="80"/>
      <c r="JEB2" s="80"/>
      <c r="JEC2" s="80"/>
      <c r="JED2" s="80"/>
      <c r="JEE2" s="80"/>
      <c r="JEF2" s="80"/>
      <c r="JEG2" s="80"/>
      <c r="JEH2" s="80"/>
      <c r="JEI2" s="80"/>
      <c r="JEJ2" s="80"/>
      <c r="JEK2" s="80"/>
      <c r="JEL2" s="80"/>
      <c r="JEM2" s="80"/>
      <c r="JEN2" s="80"/>
      <c r="JEO2" s="80"/>
      <c r="JEP2" s="80"/>
      <c r="JEQ2" s="80"/>
      <c r="JER2" s="80"/>
      <c r="JES2" s="80"/>
      <c r="JET2" s="80"/>
      <c r="JEU2" s="80"/>
      <c r="JEV2" s="80"/>
      <c r="JEW2" s="80"/>
      <c r="JEX2" s="80"/>
      <c r="JEY2" s="80"/>
      <c r="JEZ2" s="80"/>
      <c r="JFA2" s="80"/>
      <c r="JFB2" s="80"/>
      <c r="JFC2" s="80"/>
      <c r="JFD2" s="80"/>
      <c r="JFE2" s="80"/>
      <c r="JFF2" s="80"/>
      <c r="JFG2" s="80"/>
      <c r="JFH2" s="80"/>
      <c r="JFI2" s="80"/>
      <c r="JFJ2" s="80"/>
      <c r="JFK2" s="80"/>
      <c r="JFL2" s="80"/>
      <c r="JFM2" s="80"/>
      <c r="JFN2" s="80"/>
      <c r="JFO2" s="80"/>
      <c r="JFP2" s="80"/>
      <c r="JFQ2" s="80"/>
      <c r="JFR2" s="80"/>
      <c r="JFS2" s="80"/>
      <c r="JFT2" s="80"/>
      <c r="JFU2" s="80"/>
      <c r="JFV2" s="80"/>
      <c r="JFW2" s="80"/>
      <c r="JFX2" s="80"/>
      <c r="JFY2" s="80"/>
      <c r="JFZ2" s="80"/>
      <c r="JGA2" s="80"/>
      <c r="JGB2" s="80"/>
      <c r="JGC2" s="80"/>
      <c r="JGD2" s="80"/>
      <c r="JGE2" s="80"/>
      <c r="JGF2" s="80"/>
      <c r="JGG2" s="80"/>
      <c r="JGH2" s="80"/>
      <c r="JGI2" s="80"/>
      <c r="JGJ2" s="80"/>
      <c r="JGK2" s="80"/>
      <c r="JGL2" s="80"/>
      <c r="JGM2" s="80"/>
      <c r="JGN2" s="80"/>
      <c r="JGO2" s="80"/>
      <c r="JGP2" s="80"/>
      <c r="JGQ2" s="80"/>
      <c r="JGR2" s="80"/>
      <c r="JGS2" s="80"/>
      <c r="JGT2" s="80"/>
      <c r="JGU2" s="80"/>
      <c r="JGV2" s="80"/>
      <c r="JGW2" s="80"/>
      <c r="JGX2" s="80"/>
      <c r="JGY2" s="80"/>
      <c r="JGZ2" s="80"/>
      <c r="JHA2" s="80"/>
      <c r="JHB2" s="80"/>
      <c r="JHC2" s="80"/>
      <c r="JHD2" s="80"/>
      <c r="JHE2" s="80"/>
      <c r="JHF2" s="80"/>
      <c r="JHG2" s="80"/>
      <c r="JHH2" s="80"/>
      <c r="JHI2" s="80"/>
      <c r="JHJ2" s="80"/>
      <c r="JHK2" s="80"/>
      <c r="JHL2" s="80"/>
      <c r="JHM2" s="80"/>
      <c r="JHN2" s="80"/>
      <c r="JHO2" s="80"/>
      <c r="JHP2" s="80"/>
      <c r="JHQ2" s="80"/>
      <c r="JHR2" s="80"/>
      <c r="JHS2" s="80"/>
      <c r="JHT2" s="80"/>
      <c r="JHU2" s="80"/>
      <c r="JHV2" s="80"/>
      <c r="JHW2" s="80"/>
      <c r="JHX2" s="80"/>
      <c r="JHY2" s="80"/>
      <c r="JHZ2" s="80"/>
      <c r="JIA2" s="80"/>
      <c r="JIB2" s="80"/>
      <c r="JIC2" s="80"/>
      <c r="JID2" s="80"/>
      <c r="JIE2" s="80"/>
      <c r="JIF2" s="80"/>
      <c r="JIG2" s="80"/>
      <c r="JIH2" s="80"/>
      <c r="JII2" s="80"/>
      <c r="JIJ2" s="80"/>
      <c r="JIK2" s="80"/>
      <c r="JIL2" s="80"/>
      <c r="JIM2" s="80"/>
      <c r="JIN2" s="80"/>
      <c r="JIO2" s="80"/>
      <c r="JIP2" s="80"/>
      <c r="JIQ2" s="80"/>
      <c r="JIR2" s="80"/>
      <c r="JIS2" s="80"/>
      <c r="JIT2" s="80"/>
      <c r="JIU2" s="80"/>
      <c r="JIV2" s="80"/>
      <c r="JIW2" s="80"/>
      <c r="JIX2" s="80"/>
      <c r="JIY2" s="80"/>
      <c r="JIZ2" s="80"/>
      <c r="JJA2" s="80"/>
      <c r="JJB2" s="80"/>
      <c r="JJC2" s="80"/>
      <c r="JJD2" s="80"/>
      <c r="JJE2" s="80"/>
      <c r="JJF2" s="80"/>
      <c r="JJG2" s="80"/>
      <c r="JJH2" s="80"/>
      <c r="JJI2" s="80"/>
      <c r="JJJ2" s="80"/>
      <c r="JJK2" s="80"/>
      <c r="JJL2" s="80"/>
      <c r="JJM2" s="80"/>
      <c r="JJN2" s="80"/>
      <c r="JJO2" s="80"/>
      <c r="JJP2" s="80"/>
      <c r="JJQ2" s="80"/>
      <c r="JJR2" s="80"/>
      <c r="JJS2" s="80"/>
      <c r="JJT2" s="80"/>
      <c r="JJU2" s="80"/>
      <c r="JJV2" s="80"/>
      <c r="JJW2" s="80"/>
      <c r="JJX2" s="80"/>
      <c r="JJY2" s="80"/>
      <c r="JJZ2" s="80"/>
      <c r="JKA2" s="80"/>
      <c r="JKB2" s="80"/>
      <c r="JKC2" s="80"/>
      <c r="JKD2" s="80"/>
      <c r="JKE2" s="80"/>
      <c r="JKF2" s="80"/>
      <c r="JKG2" s="80"/>
      <c r="JKH2" s="80"/>
      <c r="JKI2" s="80"/>
      <c r="JKJ2" s="80"/>
      <c r="JKK2" s="80"/>
      <c r="JKL2" s="80"/>
      <c r="JKM2" s="80"/>
      <c r="JKN2" s="80"/>
      <c r="JKO2" s="80"/>
      <c r="JKP2" s="80"/>
      <c r="JKQ2" s="80"/>
      <c r="JKR2" s="80"/>
      <c r="JKS2" s="80"/>
      <c r="JKT2" s="80"/>
      <c r="JKU2" s="80"/>
      <c r="JKV2" s="80"/>
      <c r="JKW2" s="80"/>
      <c r="JKX2" s="80"/>
      <c r="JKY2" s="80"/>
      <c r="JKZ2" s="80"/>
      <c r="JLA2" s="80"/>
      <c r="JLB2" s="80"/>
      <c r="JLC2" s="80"/>
      <c r="JLD2" s="80"/>
      <c r="JLE2" s="80"/>
      <c r="JLF2" s="80"/>
      <c r="JLG2" s="80"/>
      <c r="JLH2" s="80"/>
      <c r="JLI2" s="80"/>
      <c r="JLJ2" s="80"/>
      <c r="JLK2" s="80"/>
      <c r="JLL2" s="80"/>
      <c r="JLM2" s="80"/>
      <c r="JLN2" s="80"/>
      <c r="JLO2" s="80"/>
      <c r="JLP2" s="80"/>
      <c r="JLQ2" s="80"/>
      <c r="JLR2" s="80"/>
      <c r="JLS2" s="80"/>
      <c r="JLT2" s="80"/>
      <c r="JLU2" s="80"/>
      <c r="JLV2" s="80"/>
      <c r="JLW2" s="80"/>
      <c r="JLX2" s="80"/>
      <c r="JLY2" s="80"/>
      <c r="JLZ2" s="80"/>
      <c r="JMA2" s="80"/>
      <c r="JMB2" s="80"/>
      <c r="JMC2" s="80"/>
      <c r="JMD2" s="80"/>
      <c r="JME2" s="80"/>
      <c r="JMF2" s="80"/>
      <c r="JMG2" s="80"/>
      <c r="JMH2" s="80"/>
      <c r="JMI2" s="80"/>
      <c r="JMJ2" s="80"/>
      <c r="JMK2" s="80"/>
      <c r="JML2" s="80"/>
      <c r="JMM2" s="80"/>
      <c r="JMN2" s="80"/>
      <c r="JMO2" s="80"/>
      <c r="JMP2" s="80"/>
      <c r="JMQ2" s="80"/>
      <c r="JMR2" s="80"/>
      <c r="JMS2" s="80"/>
      <c r="JMT2" s="80"/>
      <c r="JMU2" s="80"/>
      <c r="JMV2" s="80"/>
      <c r="JMW2" s="80"/>
      <c r="JMX2" s="80"/>
      <c r="JMY2" s="80"/>
      <c r="JMZ2" s="80"/>
      <c r="JNA2" s="80"/>
      <c r="JNB2" s="80"/>
      <c r="JNC2" s="80"/>
      <c r="JND2" s="80"/>
      <c r="JNE2" s="80"/>
      <c r="JNF2" s="80"/>
      <c r="JNG2" s="80"/>
      <c r="JNH2" s="80"/>
      <c r="JNI2" s="80"/>
      <c r="JNJ2" s="80"/>
      <c r="JNK2" s="80"/>
      <c r="JNL2" s="80"/>
      <c r="JNM2" s="80"/>
      <c r="JNN2" s="80"/>
      <c r="JNO2" s="80"/>
      <c r="JNP2" s="80"/>
      <c r="JNQ2" s="80"/>
      <c r="JNR2" s="80"/>
      <c r="JNS2" s="80"/>
      <c r="JNT2" s="80"/>
      <c r="JNU2" s="80"/>
      <c r="JNV2" s="80"/>
      <c r="JNW2" s="80"/>
      <c r="JNX2" s="80"/>
      <c r="JNY2" s="80"/>
      <c r="JNZ2" s="80"/>
      <c r="JOA2" s="80"/>
      <c r="JOB2" s="80"/>
      <c r="JOC2" s="80"/>
      <c r="JOD2" s="80"/>
      <c r="JOE2" s="80"/>
      <c r="JOF2" s="80"/>
      <c r="JOG2" s="80"/>
      <c r="JOH2" s="80"/>
      <c r="JOI2" s="80"/>
      <c r="JOJ2" s="80"/>
      <c r="JOK2" s="80"/>
      <c r="JOL2" s="80"/>
      <c r="JOM2" s="80"/>
      <c r="JON2" s="80"/>
      <c r="JOO2" s="80"/>
      <c r="JOP2" s="80"/>
      <c r="JOQ2" s="80"/>
      <c r="JOR2" s="80"/>
      <c r="JOS2" s="80"/>
      <c r="JOT2" s="80"/>
      <c r="JOU2" s="80"/>
      <c r="JOV2" s="80"/>
      <c r="JOW2" s="80"/>
      <c r="JOX2" s="80"/>
      <c r="JOY2" s="80"/>
      <c r="JOZ2" s="80"/>
      <c r="JPA2" s="80"/>
      <c r="JPB2" s="80"/>
      <c r="JPC2" s="80"/>
      <c r="JPD2" s="80"/>
      <c r="JPE2" s="80"/>
      <c r="JPF2" s="80"/>
      <c r="JPG2" s="80"/>
      <c r="JPH2" s="80"/>
      <c r="JPI2" s="80"/>
      <c r="JPJ2" s="80"/>
      <c r="JPK2" s="80"/>
      <c r="JPL2" s="80"/>
      <c r="JPM2" s="80"/>
      <c r="JPN2" s="80"/>
      <c r="JPO2" s="80"/>
      <c r="JPP2" s="80"/>
      <c r="JPQ2" s="80"/>
      <c r="JPR2" s="80"/>
      <c r="JPS2" s="80"/>
      <c r="JPT2" s="80"/>
      <c r="JPU2" s="80"/>
      <c r="JPV2" s="80"/>
      <c r="JPW2" s="80"/>
      <c r="JPX2" s="80"/>
      <c r="JPY2" s="80"/>
      <c r="JPZ2" s="80"/>
      <c r="JQA2" s="80"/>
      <c r="JQB2" s="80"/>
      <c r="JQC2" s="80"/>
      <c r="JQD2" s="80"/>
      <c r="JQE2" s="80"/>
      <c r="JQF2" s="80"/>
      <c r="JQG2" s="80"/>
      <c r="JQH2" s="80"/>
      <c r="JQI2" s="80"/>
      <c r="JQJ2" s="80"/>
      <c r="JQK2" s="80"/>
      <c r="JQL2" s="80"/>
      <c r="JQM2" s="80"/>
      <c r="JQN2" s="80"/>
      <c r="JQO2" s="80"/>
      <c r="JQP2" s="80"/>
      <c r="JQQ2" s="80"/>
      <c r="JQR2" s="80"/>
      <c r="JQS2" s="80"/>
      <c r="JQT2" s="80"/>
      <c r="JQU2" s="80"/>
      <c r="JQV2" s="80"/>
      <c r="JQW2" s="80"/>
      <c r="JQX2" s="80"/>
      <c r="JQY2" s="80"/>
      <c r="JQZ2" s="80"/>
      <c r="JRA2" s="80"/>
      <c r="JRB2" s="80"/>
      <c r="JRC2" s="80"/>
      <c r="JRD2" s="80"/>
      <c r="JRE2" s="80"/>
      <c r="JRF2" s="80"/>
      <c r="JRG2" s="80"/>
      <c r="JRH2" s="80"/>
      <c r="JRI2" s="80"/>
      <c r="JRJ2" s="80"/>
      <c r="JRK2" s="80"/>
      <c r="JRL2" s="80"/>
      <c r="JRM2" s="80"/>
      <c r="JRN2" s="80"/>
      <c r="JRO2" s="80"/>
      <c r="JRP2" s="80"/>
      <c r="JRQ2" s="80"/>
      <c r="JRR2" s="80"/>
      <c r="JRS2" s="80"/>
      <c r="JRT2" s="80"/>
      <c r="JRU2" s="80"/>
      <c r="JRV2" s="80"/>
      <c r="JRW2" s="80"/>
      <c r="JRX2" s="80"/>
      <c r="JRY2" s="80"/>
      <c r="JRZ2" s="80"/>
      <c r="JSA2" s="80"/>
      <c r="JSB2" s="80"/>
      <c r="JSC2" s="80"/>
      <c r="JSD2" s="80"/>
      <c r="JSE2" s="80"/>
      <c r="JSF2" s="80"/>
      <c r="JSG2" s="80"/>
      <c r="JSH2" s="80"/>
      <c r="JSI2" s="80"/>
      <c r="JSJ2" s="80"/>
      <c r="JSK2" s="80"/>
      <c r="JSL2" s="80"/>
      <c r="JSM2" s="80"/>
      <c r="JSN2" s="80"/>
      <c r="JSO2" s="80"/>
      <c r="JSP2" s="80"/>
      <c r="JSQ2" s="80"/>
      <c r="JSR2" s="80"/>
      <c r="JSS2" s="80"/>
      <c r="JST2" s="80"/>
      <c r="JSU2" s="80"/>
      <c r="JSV2" s="80"/>
      <c r="JSW2" s="80"/>
      <c r="JSX2" s="80"/>
      <c r="JSY2" s="80"/>
      <c r="JSZ2" s="80"/>
      <c r="JTA2" s="80"/>
      <c r="JTB2" s="80"/>
      <c r="JTC2" s="80"/>
      <c r="JTD2" s="80"/>
      <c r="JTE2" s="80"/>
      <c r="JTF2" s="80"/>
      <c r="JTG2" s="80"/>
      <c r="JTH2" s="80"/>
      <c r="JTI2" s="80"/>
      <c r="JTJ2" s="80"/>
      <c r="JTK2" s="80"/>
      <c r="JTL2" s="80"/>
      <c r="JTM2" s="80"/>
      <c r="JTN2" s="80"/>
      <c r="JTO2" s="80"/>
      <c r="JTP2" s="80"/>
      <c r="JTQ2" s="80"/>
      <c r="JTR2" s="80"/>
      <c r="JTS2" s="80"/>
      <c r="JTT2" s="80"/>
      <c r="JTU2" s="80"/>
      <c r="JTV2" s="80"/>
      <c r="JTW2" s="80"/>
      <c r="JTX2" s="80"/>
      <c r="JTY2" s="80"/>
      <c r="JTZ2" s="80"/>
      <c r="JUA2" s="80"/>
      <c r="JUB2" s="80"/>
      <c r="JUC2" s="80"/>
      <c r="JUD2" s="80"/>
      <c r="JUE2" s="80"/>
      <c r="JUF2" s="80"/>
      <c r="JUG2" s="80"/>
      <c r="JUH2" s="80"/>
      <c r="JUI2" s="80"/>
      <c r="JUJ2" s="80"/>
      <c r="JUK2" s="80"/>
      <c r="JUL2" s="80"/>
      <c r="JUM2" s="80"/>
      <c r="JUN2" s="80"/>
      <c r="JUO2" s="80"/>
      <c r="JUP2" s="80"/>
      <c r="JUQ2" s="80"/>
      <c r="JUR2" s="80"/>
      <c r="JUS2" s="80"/>
      <c r="JUT2" s="80"/>
      <c r="JUU2" s="80"/>
      <c r="JUV2" s="80"/>
      <c r="JUW2" s="80"/>
      <c r="JUX2" s="80"/>
      <c r="JUY2" s="80"/>
      <c r="JUZ2" s="80"/>
      <c r="JVA2" s="80"/>
      <c r="JVB2" s="80"/>
      <c r="JVC2" s="80"/>
      <c r="JVD2" s="80"/>
      <c r="JVE2" s="80"/>
      <c r="JVF2" s="80"/>
      <c r="JVG2" s="80"/>
      <c r="JVH2" s="80"/>
      <c r="JVI2" s="80"/>
      <c r="JVJ2" s="80"/>
      <c r="JVK2" s="80"/>
      <c r="JVL2" s="80"/>
      <c r="JVM2" s="80"/>
      <c r="JVN2" s="80"/>
      <c r="JVO2" s="80"/>
      <c r="JVP2" s="80"/>
      <c r="JVQ2" s="80"/>
      <c r="JVR2" s="80"/>
      <c r="JVS2" s="80"/>
      <c r="JVT2" s="80"/>
      <c r="JVU2" s="80"/>
      <c r="JVV2" s="80"/>
      <c r="JVW2" s="80"/>
      <c r="JVX2" s="80"/>
      <c r="JVY2" s="80"/>
      <c r="JVZ2" s="80"/>
      <c r="JWA2" s="80"/>
      <c r="JWB2" s="80"/>
      <c r="JWC2" s="80"/>
      <c r="JWD2" s="80"/>
      <c r="JWE2" s="80"/>
      <c r="JWF2" s="80"/>
      <c r="JWG2" s="80"/>
      <c r="JWH2" s="80"/>
      <c r="JWI2" s="80"/>
      <c r="JWJ2" s="80"/>
      <c r="JWK2" s="80"/>
      <c r="JWL2" s="80"/>
      <c r="JWM2" s="80"/>
      <c r="JWN2" s="80"/>
      <c r="JWO2" s="80"/>
      <c r="JWP2" s="80"/>
      <c r="JWQ2" s="80"/>
      <c r="JWR2" s="80"/>
      <c r="JWS2" s="80"/>
      <c r="JWT2" s="80"/>
      <c r="JWU2" s="80"/>
      <c r="JWV2" s="80"/>
      <c r="JWW2" s="80"/>
      <c r="JWX2" s="80"/>
      <c r="JWY2" s="80"/>
      <c r="JWZ2" s="80"/>
      <c r="JXA2" s="80"/>
      <c r="JXB2" s="80"/>
      <c r="JXC2" s="80"/>
      <c r="JXD2" s="80"/>
      <c r="JXE2" s="80"/>
      <c r="JXF2" s="80"/>
      <c r="JXG2" s="80"/>
      <c r="JXH2" s="80"/>
      <c r="JXI2" s="80"/>
      <c r="JXJ2" s="80"/>
      <c r="JXK2" s="80"/>
      <c r="JXL2" s="80"/>
      <c r="JXM2" s="80"/>
      <c r="JXN2" s="80"/>
      <c r="JXO2" s="80"/>
      <c r="JXP2" s="80"/>
      <c r="JXQ2" s="80"/>
      <c r="JXR2" s="80"/>
      <c r="JXS2" s="80"/>
      <c r="JXT2" s="80"/>
      <c r="JXU2" s="80"/>
      <c r="JXV2" s="80"/>
      <c r="JXW2" s="80"/>
      <c r="JXX2" s="80"/>
      <c r="JXY2" s="80"/>
      <c r="JXZ2" s="80"/>
      <c r="JYA2" s="80"/>
      <c r="JYB2" s="80"/>
      <c r="JYC2" s="80"/>
      <c r="JYD2" s="80"/>
      <c r="JYE2" s="80"/>
      <c r="JYF2" s="80"/>
      <c r="JYG2" s="80"/>
      <c r="JYH2" s="80"/>
      <c r="JYI2" s="80"/>
      <c r="JYJ2" s="80"/>
      <c r="JYK2" s="80"/>
      <c r="JYL2" s="80"/>
      <c r="JYM2" s="80"/>
      <c r="JYN2" s="80"/>
      <c r="JYO2" s="80"/>
      <c r="JYP2" s="80"/>
      <c r="JYQ2" s="80"/>
      <c r="JYR2" s="80"/>
      <c r="JYS2" s="80"/>
      <c r="JYT2" s="80"/>
      <c r="JYU2" s="80"/>
      <c r="JYV2" s="80"/>
      <c r="JYW2" s="80"/>
      <c r="JYX2" s="80"/>
      <c r="JYY2" s="80"/>
      <c r="JYZ2" s="80"/>
      <c r="JZA2" s="80"/>
      <c r="JZB2" s="80"/>
      <c r="JZC2" s="80"/>
      <c r="JZD2" s="80"/>
      <c r="JZE2" s="80"/>
      <c r="JZF2" s="80"/>
      <c r="JZG2" s="80"/>
      <c r="JZH2" s="80"/>
      <c r="JZI2" s="80"/>
      <c r="JZJ2" s="80"/>
      <c r="JZK2" s="80"/>
      <c r="JZL2" s="80"/>
      <c r="JZM2" s="80"/>
      <c r="JZN2" s="80"/>
      <c r="JZO2" s="80"/>
      <c r="JZP2" s="80"/>
      <c r="JZQ2" s="80"/>
      <c r="JZR2" s="80"/>
      <c r="JZS2" s="80"/>
      <c r="JZT2" s="80"/>
      <c r="JZU2" s="80"/>
      <c r="JZV2" s="80"/>
      <c r="JZW2" s="80"/>
      <c r="JZX2" s="80"/>
      <c r="JZY2" s="80"/>
      <c r="JZZ2" s="80"/>
      <c r="KAA2" s="80"/>
      <c r="KAB2" s="80"/>
      <c r="KAC2" s="80"/>
      <c r="KAD2" s="80"/>
      <c r="KAE2" s="80"/>
      <c r="KAF2" s="80"/>
      <c r="KAG2" s="80"/>
      <c r="KAH2" s="80"/>
      <c r="KAI2" s="80"/>
      <c r="KAJ2" s="80"/>
      <c r="KAK2" s="80"/>
      <c r="KAL2" s="80"/>
      <c r="KAM2" s="80"/>
      <c r="KAN2" s="80"/>
      <c r="KAO2" s="80"/>
      <c r="KAP2" s="80"/>
      <c r="KAQ2" s="80"/>
      <c r="KAR2" s="80"/>
      <c r="KAS2" s="80"/>
      <c r="KAT2" s="80"/>
      <c r="KAU2" s="80"/>
      <c r="KAV2" s="80"/>
      <c r="KAW2" s="80"/>
      <c r="KAX2" s="80"/>
      <c r="KAY2" s="80"/>
      <c r="KAZ2" s="80"/>
      <c r="KBA2" s="80"/>
      <c r="KBB2" s="80"/>
      <c r="KBC2" s="80"/>
      <c r="KBD2" s="80"/>
      <c r="KBE2" s="80"/>
      <c r="KBF2" s="80"/>
      <c r="KBG2" s="80"/>
      <c r="KBH2" s="80"/>
      <c r="KBI2" s="80"/>
      <c r="KBJ2" s="80"/>
      <c r="KBK2" s="80"/>
      <c r="KBL2" s="80"/>
      <c r="KBM2" s="80"/>
      <c r="KBN2" s="80"/>
      <c r="KBO2" s="80"/>
      <c r="KBP2" s="80"/>
      <c r="KBQ2" s="80"/>
      <c r="KBR2" s="80"/>
      <c r="KBS2" s="80"/>
      <c r="KBT2" s="80"/>
      <c r="KBU2" s="80"/>
      <c r="KBV2" s="80"/>
      <c r="KBW2" s="80"/>
      <c r="KBX2" s="80"/>
      <c r="KBY2" s="80"/>
      <c r="KBZ2" s="80"/>
      <c r="KCA2" s="80"/>
      <c r="KCB2" s="80"/>
      <c r="KCC2" s="80"/>
      <c r="KCD2" s="80"/>
      <c r="KCE2" s="80"/>
      <c r="KCF2" s="80"/>
      <c r="KCG2" s="80"/>
      <c r="KCH2" s="80"/>
      <c r="KCI2" s="80"/>
      <c r="KCJ2" s="80"/>
      <c r="KCK2" s="80"/>
      <c r="KCL2" s="80"/>
      <c r="KCM2" s="80"/>
      <c r="KCN2" s="80"/>
      <c r="KCO2" s="80"/>
      <c r="KCP2" s="80"/>
      <c r="KCQ2" s="80"/>
      <c r="KCR2" s="80"/>
      <c r="KCS2" s="80"/>
      <c r="KCT2" s="80"/>
      <c r="KCU2" s="80"/>
      <c r="KCV2" s="80"/>
      <c r="KCW2" s="80"/>
      <c r="KCX2" s="80"/>
      <c r="KCY2" s="80"/>
      <c r="KCZ2" s="80"/>
      <c r="KDA2" s="80"/>
      <c r="KDB2" s="80"/>
      <c r="KDC2" s="80"/>
      <c r="KDD2" s="80"/>
      <c r="KDE2" s="80"/>
      <c r="KDF2" s="80"/>
      <c r="KDG2" s="80"/>
      <c r="KDH2" s="80"/>
      <c r="KDI2" s="80"/>
      <c r="KDJ2" s="80"/>
      <c r="KDK2" s="80"/>
      <c r="KDL2" s="80"/>
      <c r="KDM2" s="80"/>
      <c r="KDN2" s="80"/>
      <c r="KDO2" s="80"/>
      <c r="KDP2" s="80"/>
      <c r="KDQ2" s="80"/>
      <c r="KDR2" s="80"/>
      <c r="KDS2" s="80"/>
      <c r="KDT2" s="80"/>
      <c r="KDU2" s="80"/>
      <c r="KDV2" s="80"/>
      <c r="KDW2" s="80"/>
      <c r="KDX2" s="80"/>
      <c r="KDY2" s="80"/>
      <c r="KDZ2" s="80"/>
      <c r="KEA2" s="80"/>
      <c r="KEB2" s="80"/>
      <c r="KEC2" s="80"/>
      <c r="KED2" s="80"/>
      <c r="KEE2" s="80"/>
      <c r="KEF2" s="80"/>
      <c r="KEG2" s="80"/>
      <c r="KEH2" s="80"/>
      <c r="KEI2" s="80"/>
      <c r="KEJ2" s="80"/>
      <c r="KEK2" s="80"/>
      <c r="KEL2" s="80"/>
      <c r="KEM2" s="80"/>
      <c r="KEN2" s="80"/>
      <c r="KEO2" s="80"/>
      <c r="KEP2" s="80"/>
      <c r="KEQ2" s="80"/>
      <c r="KER2" s="80"/>
      <c r="KES2" s="80"/>
      <c r="KET2" s="80"/>
      <c r="KEU2" s="80"/>
      <c r="KEV2" s="80"/>
      <c r="KEW2" s="80"/>
      <c r="KEX2" s="80"/>
      <c r="KEY2" s="80"/>
      <c r="KEZ2" s="80"/>
      <c r="KFA2" s="80"/>
      <c r="KFB2" s="80"/>
      <c r="KFC2" s="80"/>
      <c r="KFD2" s="80"/>
      <c r="KFE2" s="80"/>
      <c r="KFF2" s="80"/>
      <c r="KFG2" s="80"/>
      <c r="KFH2" s="80"/>
      <c r="KFI2" s="80"/>
      <c r="KFJ2" s="80"/>
      <c r="KFK2" s="80"/>
      <c r="KFL2" s="80"/>
      <c r="KFM2" s="80"/>
      <c r="KFN2" s="80"/>
      <c r="KFO2" s="80"/>
      <c r="KFP2" s="80"/>
      <c r="KFQ2" s="80"/>
      <c r="KFR2" s="80"/>
      <c r="KFS2" s="80"/>
      <c r="KFT2" s="80"/>
      <c r="KFU2" s="80"/>
      <c r="KFV2" s="80"/>
      <c r="KFW2" s="80"/>
      <c r="KFX2" s="80"/>
      <c r="KFY2" s="80"/>
      <c r="KFZ2" s="80"/>
      <c r="KGA2" s="80"/>
      <c r="KGB2" s="80"/>
      <c r="KGC2" s="80"/>
      <c r="KGD2" s="80"/>
      <c r="KGE2" s="80"/>
      <c r="KGF2" s="80"/>
      <c r="KGG2" s="80"/>
      <c r="KGH2" s="80"/>
      <c r="KGI2" s="80"/>
      <c r="KGJ2" s="80"/>
      <c r="KGK2" s="80"/>
      <c r="KGL2" s="80"/>
      <c r="KGM2" s="80"/>
      <c r="KGN2" s="80"/>
      <c r="KGO2" s="80"/>
      <c r="KGP2" s="80"/>
      <c r="KGQ2" s="80"/>
      <c r="KGR2" s="80"/>
      <c r="KGS2" s="80"/>
      <c r="KGT2" s="80"/>
      <c r="KGU2" s="80"/>
      <c r="KGV2" s="80"/>
      <c r="KGW2" s="80"/>
      <c r="KGX2" s="80"/>
      <c r="KGY2" s="80"/>
      <c r="KGZ2" s="80"/>
      <c r="KHA2" s="80"/>
      <c r="KHB2" s="80"/>
      <c r="KHC2" s="80"/>
      <c r="KHD2" s="80"/>
      <c r="KHE2" s="80"/>
      <c r="KHF2" s="80"/>
      <c r="KHG2" s="80"/>
      <c r="KHH2" s="80"/>
      <c r="KHI2" s="80"/>
      <c r="KHJ2" s="80"/>
      <c r="KHK2" s="80"/>
      <c r="KHL2" s="80"/>
      <c r="KHM2" s="80"/>
      <c r="KHN2" s="80"/>
      <c r="KHO2" s="80"/>
      <c r="KHP2" s="80"/>
      <c r="KHQ2" s="80"/>
      <c r="KHR2" s="80"/>
      <c r="KHS2" s="80"/>
      <c r="KHT2" s="80"/>
      <c r="KHU2" s="80"/>
      <c r="KHV2" s="80"/>
      <c r="KHW2" s="80"/>
      <c r="KHX2" s="80"/>
      <c r="KHY2" s="80"/>
      <c r="KHZ2" s="80"/>
      <c r="KIA2" s="80"/>
      <c r="KIB2" s="80"/>
      <c r="KIC2" s="80"/>
      <c r="KID2" s="80"/>
      <c r="KIE2" s="80"/>
      <c r="KIF2" s="80"/>
      <c r="KIG2" s="80"/>
      <c r="KIH2" s="80"/>
      <c r="KII2" s="80"/>
      <c r="KIJ2" s="80"/>
      <c r="KIK2" s="80"/>
      <c r="KIL2" s="80"/>
      <c r="KIM2" s="80"/>
      <c r="KIN2" s="80"/>
      <c r="KIO2" s="80"/>
      <c r="KIP2" s="80"/>
      <c r="KIQ2" s="80"/>
      <c r="KIR2" s="80"/>
      <c r="KIS2" s="80"/>
      <c r="KIT2" s="80"/>
      <c r="KIU2" s="80"/>
      <c r="KIV2" s="80"/>
      <c r="KIW2" s="80"/>
      <c r="KIX2" s="80"/>
      <c r="KIY2" s="80"/>
      <c r="KIZ2" s="80"/>
      <c r="KJA2" s="80"/>
      <c r="KJB2" s="80"/>
      <c r="KJC2" s="80"/>
      <c r="KJD2" s="80"/>
      <c r="KJE2" s="80"/>
      <c r="KJF2" s="80"/>
      <c r="KJG2" s="80"/>
      <c r="KJH2" s="80"/>
      <c r="KJI2" s="80"/>
      <c r="KJJ2" s="80"/>
      <c r="KJK2" s="80"/>
      <c r="KJL2" s="80"/>
      <c r="KJM2" s="80"/>
      <c r="KJN2" s="80"/>
      <c r="KJO2" s="80"/>
      <c r="KJP2" s="80"/>
      <c r="KJQ2" s="80"/>
      <c r="KJR2" s="80"/>
      <c r="KJS2" s="80"/>
      <c r="KJT2" s="80"/>
      <c r="KJU2" s="80"/>
      <c r="KJV2" s="80"/>
      <c r="KJW2" s="80"/>
      <c r="KJX2" s="80"/>
      <c r="KJY2" s="80"/>
      <c r="KJZ2" s="80"/>
      <c r="KKA2" s="80"/>
      <c r="KKB2" s="80"/>
      <c r="KKC2" s="80"/>
      <c r="KKD2" s="80"/>
      <c r="KKE2" s="80"/>
      <c r="KKF2" s="80"/>
      <c r="KKG2" s="80"/>
      <c r="KKH2" s="80"/>
      <c r="KKI2" s="80"/>
      <c r="KKJ2" s="80"/>
      <c r="KKK2" s="80"/>
      <c r="KKL2" s="80"/>
      <c r="KKM2" s="80"/>
      <c r="KKN2" s="80"/>
      <c r="KKO2" s="80"/>
      <c r="KKP2" s="80"/>
      <c r="KKQ2" s="80"/>
      <c r="KKR2" s="80"/>
      <c r="KKS2" s="80"/>
      <c r="KKT2" s="80"/>
      <c r="KKU2" s="80"/>
      <c r="KKV2" s="80"/>
      <c r="KKW2" s="80"/>
      <c r="KKX2" s="80"/>
      <c r="KKY2" s="80"/>
      <c r="KKZ2" s="80"/>
      <c r="KLA2" s="80"/>
      <c r="KLB2" s="80"/>
      <c r="KLC2" s="80"/>
      <c r="KLD2" s="80"/>
      <c r="KLE2" s="80"/>
      <c r="KLF2" s="80"/>
      <c r="KLG2" s="80"/>
      <c r="KLH2" s="80"/>
      <c r="KLI2" s="80"/>
      <c r="KLJ2" s="80"/>
      <c r="KLK2" s="80"/>
      <c r="KLL2" s="80"/>
      <c r="KLM2" s="80"/>
      <c r="KLN2" s="80"/>
      <c r="KLO2" s="80"/>
      <c r="KLP2" s="80"/>
      <c r="KLQ2" s="80"/>
      <c r="KLR2" s="80"/>
      <c r="KLS2" s="80"/>
      <c r="KLT2" s="80"/>
      <c r="KLU2" s="80"/>
      <c r="KLV2" s="80"/>
      <c r="KLW2" s="80"/>
      <c r="KLX2" s="80"/>
      <c r="KLY2" s="80"/>
      <c r="KLZ2" s="80"/>
      <c r="KMA2" s="80"/>
      <c r="KMB2" s="80"/>
      <c r="KMC2" s="80"/>
      <c r="KMD2" s="80"/>
      <c r="KME2" s="80"/>
      <c r="KMF2" s="80"/>
      <c r="KMG2" s="80"/>
      <c r="KMH2" s="80"/>
      <c r="KMI2" s="80"/>
      <c r="KMJ2" s="80"/>
      <c r="KMK2" s="80"/>
      <c r="KML2" s="80"/>
      <c r="KMM2" s="80"/>
      <c r="KMN2" s="80"/>
      <c r="KMO2" s="80"/>
      <c r="KMP2" s="80"/>
      <c r="KMQ2" s="80"/>
      <c r="KMR2" s="80"/>
      <c r="KMS2" s="80"/>
      <c r="KMT2" s="80"/>
      <c r="KMU2" s="80"/>
      <c r="KMV2" s="80"/>
      <c r="KMW2" s="80"/>
      <c r="KMX2" s="80"/>
      <c r="KMY2" s="80"/>
      <c r="KMZ2" s="80"/>
      <c r="KNA2" s="80"/>
      <c r="KNB2" s="80"/>
      <c r="KNC2" s="80"/>
      <c r="KND2" s="80"/>
      <c r="KNE2" s="80"/>
      <c r="KNF2" s="80"/>
      <c r="KNG2" s="80"/>
      <c r="KNH2" s="80"/>
      <c r="KNI2" s="80"/>
      <c r="KNJ2" s="80"/>
      <c r="KNK2" s="80"/>
      <c r="KNL2" s="80"/>
      <c r="KNM2" s="80"/>
      <c r="KNN2" s="80"/>
      <c r="KNO2" s="80"/>
      <c r="KNP2" s="80"/>
      <c r="KNQ2" s="80"/>
      <c r="KNR2" s="80"/>
      <c r="KNS2" s="80"/>
      <c r="KNT2" s="80"/>
      <c r="KNU2" s="80"/>
      <c r="KNV2" s="80"/>
      <c r="KNW2" s="80"/>
      <c r="KNX2" s="80"/>
      <c r="KNY2" s="80"/>
      <c r="KNZ2" s="80"/>
      <c r="KOA2" s="80"/>
      <c r="KOB2" s="80"/>
      <c r="KOC2" s="80"/>
      <c r="KOD2" s="80"/>
      <c r="KOE2" s="80"/>
      <c r="KOF2" s="80"/>
      <c r="KOG2" s="80"/>
      <c r="KOH2" s="80"/>
      <c r="KOI2" s="80"/>
      <c r="KOJ2" s="80"/>
      <c r="KOK2" s="80"/>
      <c r="KOL2" s="80"/>
      <c r="KOM2" s="80"/>
      <c r="KON2" s="80"/>
      <c r="KOO2" s="80"/>
      <c r="KOP2" s="80"/>
      <c r="KOQ2" s="80"/>
      <c r="KOR2" s="80"/>
      <c r="KOS2" s="80"/>
      <c r="KOT2" s="80"/>
      <c r="KOU2" s="80"/>
      <c r="KOV2" s="80"/>
      <c r="KOW2" s="80"/>
      <c r="KOX2" s="80"/>
      <c r="KOY2" s="80"/>
      <c r="KOZ2" s="80"/>
      <c r="KPA2" s="80"/>
      <c r="KPB2" s="80"/>
      <c r="KPC2" s="80"/>
      <c r="KPD2" s="80"/>
      <c r="KPE2" s="80"/>
      <c r="KPF2" s="80"/>
      <c r="KPG2" s="80"/>
      <c r="KPH2" s="80"/>
      <c r="KPI2" s="80"/>
      <c r="KPJ2" s="80"/>
      <c r="KPK2" s="80"/>
      <c r="KPL2" s="80"/>
      <c r="KPM2" s="80"/>
      <c r="KPN2" s="80"/>
      <c r="KPO2" s="80"/>
      <c r="KPP2" s="80"/>
      <c r="KPQ2" s="80"/>
      <c r="KPR2" s="80"/>
      <c r="KPS2" s="80"/>
      <c r="KPT2" s="80"/>
      <c r="KPU2" s="80"/>
      <c r="KPV2" s="80"/>
      <c r="KPW2" s="80"/>
      <c r="KPX2" s="80"/>
      <c r="KPY2" s="80"/>
      <c r="KPZ2" s="80"/>
      <c r="KQA2" s="80"/>
      <c r="KQB2" s="80"/>
      <c r="KQC2" s="80"/>
      <c r="KQD2" s="80"/>
      <c r="KQE2" s="80"/>
      <c r="KQF2" s="80"/>
      <c r="KQG2" s="80"/>
      <c r="KQH2" s="80"/>
      <c r="KQI2" s="80"/>
      <c r="KQJ2" s="80"/>
      <c r="KQK2" s="80"/>
      <c r="KQL2" s="80"/>
      <c r="KQM2" s="80"/>
      <c r="KQN2" s="80"/>
      <c r="KQO2" s="80"/>
      <c r="KQP2" s="80"/>
      <c r="KQQ2" s="80"/>
      <c r="KQR2" s="80"/>
      <c r="KQS2" s="80"/>
      <c r="KQT2" s="80"/>
      <c r="KQU2" s="80"/>
      <c r="KQV2" s="80"/>
      <c r="KQW2" s="80"/>
      <c r="KQX2" s="80"/>
      <c r="KQY2" s="80"/>
      <c r="KQZ2" s="80"/>
      <c r="KRA2" s="80"/>
      <c r="KRB2" s="80"/>
      <c r="KRC2" s="80"/>
      <c r="KRD2" s="80"/>
      <c r="KRE2" s="80"/>
      <c r="KRF2" s="80"/>
      <c r="KRG2" s="80"/>
      <c r="KRH2" s="80"/>
      <c r="KRI2" s="80"/>
      <c r="KRJ2" s="80"/>
      <c r="KRK2" s="80"/>
      <c r="KRL2" s="80"/>
      <c r="KRM2" s="80"/>
      <c r="KRN2" s="80"/>
      <c r="KRO2" s="80"/>
      <c r="KRP2" s="80"/>
      <c r="KRQ2" s="80"/>
      <c r="KRR2" s="80"/>
      <c r="KRS2" s="80"/>
      <c r="KRT2" s="80"/>
      <c r="KRU2" s="80"/>
      <c r="KRV2" s="80"/>
      <c r="KRW2" s="80"/>
      <c r="KRX2" s="80"/>
      <c r="KRY2" s="80"/>
      <c r="KRZ2" s="80"/>
      <c r="KSA2" s="80"/>
      <c r="KSB2" s="80"/>
      <c r="KSC2" s="80"/>
      <c r="KSD2" s="80"/>
      <c r="KSE2" s="80"/>
      <c r="KSF2" s="80"/>
      <c r="KSG2" s="80"/>
      <c r="KSH2" s="80"/>
      <c r="KSI2" s="80"/>
      <c r="KSJ2" s="80"/>
      <c r="KSK2" s="80"/>
      <c r="KSL2" s="80"/>
      <c r="KSM2" s="80"/>
      <c r="KSN2" s="80"/>
      <c r="KSO2" s="80"/>
      <c r="KSP2" s="80"/>
      <c r="KSQ2" s="80"/>
      <c r="KSR2" s="80"/>
      <c r="KSS2" s="80"/>
      <c r="KST2" s="80"/>
      <c r="KSU2" s="80"/>
      <c r="KSV2" s="80"/>
      <c r="KSW2" s="80"/>
      <c r="KSX2" s="80"/>
      <c r="KSY2" s="80"/>
      <c r="KSZ2" s="80"/>
      <c r="KTA2" s="80"/>
      <c r="KTB2" s="80"/>
      <c r="KTC2" s="80"/>
      <c r="KTD2" s="80"/>
      <c r="KTE2" s="80"/>
      <c r="KTF2" s="80"/>
      <c r="KTG2" s="80"/>
      <c r="KTH2" s="80"/>
      <c r="KTI2" s="80"/>
      <c r="KTJ2" s="80"/>
      <c r="KTK2" s="80"/>
      <c r="KTL2" s="80"/>
      <c r="KTM2" s="80"/>
      <c r="KTN2" s="80"/>
      <c r="KTO2" s="80"/>
      <c r="KTP2" s="80"/>
      <c r="KTQ2" s="80"/>
      <c r="KTR2" s="80"/>
      <c r="KTS2" s="80"/>
      <c r="KTT2" s="80"/>
      <c r="KTU2" s="80"/>
      <c r="KTV2" s="80"/>
      <c r="KTW2" s="80"/>
      <c r="KTX2" s="80"/>
      <c r="KTY2" s="80"/>
      <c r="KTZ2" s="80"/>
      <c r="KUA2" s="80"/>
      <c r="KUB2" s="80"/>
      <c r="KUC2" s="80"/>
      <c r="KUD2" s="80"/>
      <c r="KUE2" s="80"/>
      <c r="KUF2" s="80"/>
      <c r="KUG2" s="80"/>
      <c r="KUH2" s="80"/>
      <c r="KUI2" s="80"/>
      <c r="KUJ2" s="80"/>
      <c r="KUK2" s="80"/>
      <c r="KUL2" s="80"/>
      <c r="KUM2" s="80"/>
      <c r="KUN2" s="80"/>
      <c r="KUO2" s="80"/>
      <c r="KUP2" s="80"/>
      <c r="KUQ2" s="80"/>
      <c r="KUR2" s="80"/>
      <c r="KUS2" s="80"/>
      <c r="KUT2" s="80"/>
      <c r="KUU2" s="80"/>
      <c r="KUV2" s="80"/>
      <c r="KUW2" s="80"/>
      <c r="KUX2" s="80"/>
      <c r="KUY2" s="80"/>
      <c r="KUZ2" s="80"/>
      <c r="KVA2" s="80"/>
      <c r="KVB2" s="80"/>
      <c r="KVC2" s="80"/>
      <c r="KVD2" s="80"/>
      <c r="KVE2" s="80"/>
      <c r="KVF2" s="80"/>
      <c r="KVG2" s="80"/>
      <c r="KVH2" s="80"/>
      <c r="KVI2" s="80"/>
      <c r="KVJ2" s="80"/>
      <c r="KVK2" s="80"/>
      <c r="KVL2" s="80"/>
      <c r="KVM2" s="80"/>
      <c r="KVN2" s="80"/>
      <c r="KVO2" s="80"/>
      <c r="KVP2" s="80"/>
      <c r="KVQ2" s="80"/>
      <c r="KVR2" s="80"/>
      <c r="KVS2" s="80"/>
      <c r="KVT2" s="80"/>
      <c r="KVU2" s="80"/>
      <c r="KVV2" s="80"/>
      <c r="KVW2" s="80"/>
      <c r="KVX2" s="80"/>
      <c r="KVY2" s="80"/>
      <c r="KVZ2" s="80"/>
      <c r="KWA2" s="80"/>
      <c r="KWB2" s="80"/>
      <c r="KWC2" s="80"/>
      <c r="KWD2" s="80"/>
      <c r="KWE2" s="80"/>
      <c r="KWF2" s="80"/>
      <c r="KWG2" s="80"/>
      <c r="KWH2" s="80"/>
      <c r="KWI2" s="80"/>
      <c r="KWJ2" s="80"/>
      <c r="KWK2" s="80"/>
      <c r="KWL2" s="80"/>
      <c r="KWM2" s="80"/>
      <c r="KWN2" s="80"/>
      <c r="KWO2" s="80"/>
      <c r="KWP2" s="80"/>
      <c r="KWQ2" s="80"/>
      <c r="KWR2" s="80"/>
      <c r="KWS2" s="80"/>
      <c r="KWT2" s="80"/>
      <c r="KWU2" s="80"/>
      <c r="KWV2" s="80"/>
      <c r="KWW2" s="80"/>
      <c r="KWX2" s="80"/>
      <c r="KWY2" s="80"/>
      <c r="KWZ2" s="80"/>
      <c r="KXA2" s="80"/>
      <c r="KXB2" s="80"/>
      <c r="KXC2" s="80"/>
      <c r="KXD2" s="80"/>
      <c r="KXE2" s="80"/>
      <c r="KXF2" s="80"/>
      <c r="KXG2" s="80"/>
      <c r="KXH2" s="80"/>
      <c r="KXI2" s="80"/>
      <c r="KXJ2" s="80"/>
      <c r="KXK2" s="80"/>
      <c r="KXL2" s="80"/>
      <c r="KXM2" s="80"/>
      <c r="KXN2" s="80"/>
      <c r="KXO2" s="80"/>
      <c r="KXP2" s="80"/>
      <c r="KXQ2" s="80"/>
      <c r="KXR2" s="80"/>
      <c r="KXS2" s="80"/>
      <c r="KXT2" s="80"/>
      <c r="KXU2" s="80"/>
      <c r="KXV2" s="80"/>
      <c r="KXW2" s="80"/>
      <c r="KXX2" s="80"/>
      <c r="KXY2" s="80"/>
      <c r="KXZ2" s="80"/>
      <c r="KYA2" s="80"/>
      <c r="KYB2" s="80"/>
      <c r="KYC2" s="80"/>
      <c r="KYD2" s="80"/>
      <c r="KYE2" s="80"/>
      <c r="KYF2" s="80"/>
      <c r="KYG2" s="80"/>
      <c r="KYH2" s="80"/>
      <c r="KYI2" s="80"/>
      <c r="KYJ2" s="80"/>
      <c r="KYK2" s="80"/>
      <c r="KYL2" s="80"/>
      <c r="KYM2" s="80"/>
      <c r="KYN2" s="80"/>
      <c r="KYO2" s="80"/>
      <c r="KYP2" s="80"/>
      <c r="KYQ2" s="80"/>
      <c r="KYR2" s="80"/>
      <c r="KYS2" s="80"/>
      <c r="KYT2" s="80"/>
      <c r="KYU2" s="80"/>
      <c r="KYV2" s="80"/>
      <c r="KYW2" s="80"/>
      <c r="KYX2" s="80"/>
      <c r="KYY2" s="80"/>
      <c r="KYZ2" s="80"/>
      <c r="KZA2" s="80"/>
      <c r="KZB2" s="80"/>
      <c r="KZC2" s="80"/>
      <c r="KZD2" s="80"/>
      <c r="KZE2" s="80"/>
      <c r="KZF2" s="80"/>
      <c r="KZG2" s="80"/>
      <c r="KZH2" s="80"/>
      <c r="KZI2" s="80"/>
      <c r="KZJ2" s="80"/>
      <c r="KZK2" s="80"/>
      <c r="KZL2" s="80"/>
      <c r="KZM2" s="80"/>
      <c r="KZN2" s="80"/>
      <c r="KZO2" s="80"/>
      <c r="KZP2" s="80"/>
      <c r="KZQ2" s="80"/>
      <c r="KZR2" s="80"/>
      <c r="KZS2" s="80"/>
      <c r="KZT2" s="80"/>
      <c r="KZU2" s="80"/>
      <c r="KZV2" s="80"/>
      <c r="KZW2" s="80"/>
      <c r="KZX2" s="80"/>
      <c r="KZY2" s="80"/>
      <c r="KZZ2" s="80"/>
      <c r="LAA2" s="80"/>
      <c r="LAB2" s="80"/>
      <c r="LAC2" s="80"/>
      <c r="LAD2" s="80"/>
      <c r="LAE2" s="80"/>
      <c r="LAF2" s="80"/>
      <c r="LAG2" s="80"/>
      <c r="LAH2" s="80"/>
      <c r="LAI2" s="80"/>
      <c r="LAJ2" s="80"/>
      <c r="LAK2" s="80"/>
      <c r="LAL2" s="80"/>
      <c r="LAM2" s="80"/>
      <c r="LAN2" s="80"/>
      <c r="LAO2" s="80"/>
      <c r="LAP2" s="80"/>
      <c r="LAQ2" s="80"/>
      <c r="LAR2" s="80"/>
      <c r="LAS2" s="80"/>
      <c r="LAT2" s="80"/>
      <c r="LAU2" s="80"/>
      <c r="LAV2" s="80"/>
      <c r="LAW2" s="80"/>
      <c r="LAX2" s="80"/>
      <c r="LAY2" s="80"/>
      <c r="LAZ2" s="80"/>
      <c r="LBA2" s="80"/>
      <c r="LBB2" s="80"/>
      <c r="LBC2" s="80"/>
      <c r="LBD2" s="80"/>
      <c r="LBE2" s="80"/>
      <c r="LBF2" s="80"/>
      <c r="LBG2" s="80"/>
      <c r="LBH2" s="80"/>
      <c r="LBI2" s="80"/>
      <c r="LBJ2" s="80"/>
      <c r="LBK2" s="80"/>
      <c r="LBL2" s="80"/>
      <c r="LBM2" s="80"/>
      <c r="LBN2" s="80"/>
      <c r="LBO2" s="80"/>
      <c r="LBP2" s="80"/>
      <c r="LBQ2" s="80"/>
      <c r="LBR2" s="80"/>
      <c r="LBS2" s="80"/>
      <c r="LBT2" s="80"/>
      <c r="LBU2" s="80"/>
      <c r="LBV2" s="80"/>
      <c r="LBW2" s="80"/>
      <c r="LBX2" s="80"/>
      <c r="LBY2" s="80"/>
      <c r="LBZ2" s="80"/>
      <c r="LCA2" s="80"/>
      <c r="LCB2" s="80"/>
      <c r="LCC2" s="80"/>
      <c r="LCD2" s="80"/>
      <c r="LCE2" s="80"/>
      <c r="LCF2" s="80"/>
      <c r="LCG2" s="80"/>
      <c r="LCH2" s="80"/>
      <c r="LCI2" s="80"/>
      <c r="LCJ2" s="80"/>
      <c r="LCK2" s="80"/>
      <c r="LCL2" s="80"/>
      <c r="LCM2" s="80"/>
      <c r="LCN2" s="80"/>
      <c r="LCO2" s="80"/>
      <c r="LCP2" s="80"/>
      <c r="LCQ2" s="80"/>
      <c r="LCR2" s="80"/>
      <c r="LCS2" s="80"/>
      <c r="LCT2" s="80"/>
      <c r="LCU2" s="80"/>
      <c r="LCV2" s="80"/>
      <c r="LCW2" s="80"/>
      <c r="LCX2" s="80"/>
      <c r="LCY2" s="80"/>
      <c r="LCZ2" s="80"/>
      <c r="LDA2" s="80"/>
      <c r="LDB2" s="80"/>
      <c r="LDC2" s="80"/>
      <c r="LDD2" s="80"/>
      <c r="LDE2" s="80"/>
      <c r="LDF2" s="80"/>
      <c r="LDG2" s="80"/>
      <c r="LDH2" s="80"/>
      <c r="LDI2" s="80"/>
      <c r="LDJ2" s="80"/>
      <c r="LDK2" s="80"/>
      <c r="LDL2" s="80"/>
      <c r="LDM2" s="80"/>
      <c r="LDN2" s="80"/>
      <c r="LDO2" s="80"/>
      <c r="LDP2" s="80"/>
      <c r="LDQ2" s="80"/>
      <c r="LDR2" s="80"/>
      <c r="LDS2" s="80"/>
      <c r="LDT2" s="80"/>
      <c r="LDU2" s="80"/>
      <c r="LDV2" s="80"/>
      <c r="LDW2" s="80"/>
      <c r="LDX2" s="80"/>
      <c r="LDY2" s="80"/>
      <c r="LDZ2" s="80"/>
      <c r="LEA2" s="80"/>
      <c r="LEB2" s="80"/>
      <c r="LEC2" s="80"/>
      <c r="LED2" s="80"/>
      <c r="LEE2" s="80"/>
      <c r="LEF2" s="80"/>
      <c r="LEG2" s="80"/>
      <c r="LEH2" s="80"/>
      <c r="LEI2" s="80"/>
      <c r="LEJ2" s="80"/>
      <c r="LEK2" s="80"/>
      <c r="LEL2" s="80"/>
      <c r="LEM2" s="80"/>
      <c r="LEN2" s="80"/>
      <c r="LEO2" s="80"/>
      <c r="LEP2" s="80"/>
      <c r="LEQ2" s="80"/>
      <c r="LER2" s="80"/>
      <c r="LES2" s="80"/>
      <c r="LET2" s="80"/>
      <c r="LEU2" s="80"/>
      <c r="LEV2" s="80"/>
      <c r="LEW2" s="80"/>
      <c r="LEX2" s="80"/>
      <c r="LEY2" s="80"/>
      <c r="LEZ2" s="80"/>
      <c r="LFA2" s="80"/>
      <c r="LFB2" s="80"/>
      <c r="LFC2" s="80"/>
      <c r="LFD2" s="80"/>
      <c r="LFE2" s="80"/>
      <c r="LFF2" s="80"/>
      <c r="LFG2" s="80"/>
      <c r="LFH2" s="80"/>
      <c r="LFI2" s="80"/>
      <c r="LFJ2" s="80"/>
      <c r="LFK2" s="80"/>
      <c r="LFL2" s="80"/>
      <c r="LFM2" s="80"/>
      <c r="LFN2" s="80"/>
      <c r="LFO2" s="80"/>
      <c r="LFP2" s="80"/>
      <c r="LFQ2" s="80"/>
      <c r="LFR2" s="80"/>
      <c r="LFS2" s="80"/>
      <c r="LFT2" s="80"/>
      <c r="LFU2" s="80"/>
      <c r="LFV2" s="80"/>
      <c r="LFW2" s="80"/>
      <c r="LFX2" s="80"/>
      <c r="LFY2" s="80"/>
      <c r="LFZ2" s="80"/>
      <c r="LGA2" s="80"/>
      <c r="LGB2" s="80"/>
      <c r="LGC2" s="80"/>
      <c r="LGD2" s="80"/>
      <c r="LGE2" s="80"/>
      <c r="LGF2" s="80"/>
      <c r="LGG2" s="80"/>
      <c r="LGH2" s="80"/>
      <c r="LGI2" s="80"/>
      <c r="LGJ2" s="80"/>
      <c r="LGK2" s="80"/>
      <c r="LGL2" s="80"/>
      <c r="LGM2" s="80"/>
      <c r="LGN2" s="80"/>
      <c r="LGO2" s="80"/>
      <c r="LGP2" s="80"/>
      <c r="LGQ2" s="80"/>
      <c r="LGR2" s="80"/>
      <c r="LGS2" s="80"/>
      <c r="LGT2" s="80"/>
      <c r="LGU2" s="80"/>
      <c r="LGV2" s="80"/>
      <c r="LGW2" s="80"/>
      <c r="LGX2" s="80"/>
      <c r="LGY2" s="80"/>
      <c r="LGZ2" s="80"/>
      <c r="LHA2" s="80"/>
      <c r="LHB2" s="80"/>
      <c r="LHC2" s="80"/>
      <c r="LHD2" s="80"/>
      <c r="LHE2" s="80"/>
      <c r="LHF2" s="80"/>
      <c r="LHG2" s="80"/>
      <c r="LHH2" s="80"/>
      <c r="LHI2" s="80"/>
      <c r="LHJ2" s="80"/>
      <c r="LHK2" s="80"/>
      <c r="LHL2" s="80"/>
      <c r="LHM2" s="80"/>
      <c r="LHN2" s="80"/>
      <c r="LHO2" s="80"/>
      <c r="LHP2" s="80"/>
      <c r="LHQ2" s="80"/>
      <c r="LHR2" s="80"/>
      <c r="LHS2" s="80"/>
      <c r="LHT2" s="80"/>
      <c r="LHU2" s="80"/>
      <c r="LHV2" s="80"/>
      <c r="LHW2" s="80"/>
      <c r="LHX2" s="80"/>
      <c r="LHY2" s="80"/>
      <c r="LHZ2" s="80"/>
      <c r="LIA2" s="80"/>
      <c r="LIB2" s="80"/>
      <c r="LIC2" s="80"/>
      <c r="LID2" s="80"/>
      <c r="LIE2" s="80"/>
      <c r="LIF2" s="80"/>
      <c r="LIG2" s="80"/>
      <c r="LIH2" s="80"/>
      <c r="LII2" s="80"/>
      <c r="LIJ2" s="80"/>
      <c r="LIK2" s="80"/>
      <c r="LIL2" s="80"/>
      <c r="LIM2" s="80"/>
      <c r="LIN2" s="80"/>
      <c r="LIO2" s="80"/>
      <c r="LIP2" s="80"/>
      <c r="LIQ2" s="80"/>
      <c r="LIR2" s="80"/>
      <c r="LIS2" s="80"/>
      <c r="LIT2" s="80"/>
      <c r="LIU2" s="80"/>
      <c r="LIV2" s="80"/>
      <c r="LIW2" s="80"/>
      <c r="LIX2" s="80"/>
      <c r="LIY2" s="80"/>
      <c r="LIZ2" s="80"/>
      <c r="LJA2" s="80"/>
      <c r="LJB2" s="80"/>
      <c r="LJC2" s="80"/>
      <c r="LJD2" s="80"/>
      <c r="LJE2" s="80"/>
      <c r="LJF2" s="80"/>
      <c r="LJG2" s="80"/>
      <c r="LJH2" s="80"/>
      <c r="LJI2" s="80"/>
      <c r="LJJ2" s="80"/>
      <c r="LJK2" s="80"/>
      <c r="LJL2" s="80"/>
      <c r="LJM2" s="80"/>
      <c r="LJN2" s="80"/>
      <c r="LJO2" s="80"/>
      <c r="LJP2" s="80"/>
      <c r="LJQ2" s="80"/>
      <c r="LJR2" s="80"/>
      <c r="LJS2" s="80"/>
      <c r="LJT2" s="80"/>
      <c r="LJU2" s="80"/>
      <c r="LJV2" s="80"/>
      <c r="LJW2" s="80"/>
      <c r="LJX2" s="80"/>
      <c r="LJY2" s="80"/>
      <c r="LJZ2" s="80"/>
      <c r="LKA2" s="80"/>
      <c r="LKB2" s="80"/>
      <c r="LKC2" s="80"/>
      <c r="LKD2" s="80"/>
      <c r="LKE2" s="80"/>
      <c r="LKF2" s="80"/>
      <c r="LKG2" s="80"/>
      <c r="LKH2" s="80"/>
      <c r="LKI2" s="80"/>
      <c r="LKJ2" s="80"/>
      <c r="LKK2" s="80"/>
      <c r="LKL2" s="80"/>
      <c r="LKM2" s="80"/>
      <c r="LKN2" s="80"/>
      <c r="LKO2" s="80"/>
      <c r="LKP2" s="80"/>
      <c r="LKQ2" s="80"/>
      <c r="LKR2" s="80"/>
      <c r="LKS2" s="80"/>
      <c r="LKT2" s="80"/>
      <c r="LKU2" s="80"/>
      <c r="LKV2" s="80"/>
      <c r="LKW2" s="80"/>
      <c r="LKX2" s="80"/>
      <c r="LKY2" s="80"/>
      <c r="LKZ2" s="80"/>
      <c r="LLA2" s="80"/>
      <c r="LLB2" s="80"/>
      <c r="LLC2" s="80"/>
      <c r="LLD2" s="80"/>
      <c r="LLE2" s="80"/>
      <c r="LLF2" s="80"/>
      <c r="LLG2" s="80"/>
      <c r="LLH2" s="80"/>
      <c r="LLI2" s="80"/>
      <c r="LLJ2" s="80"/>
      <c r="LLK2" s="80"/>
      <c r="LLL2" s="80"/>
      <c r="LLM2" s="80"/>
      <c r="LLN2" s="80"/>
      <c r="LLO2" s="80"/>
      <c r="LLP2" s="80"/>
      <c r="LLQ2" s="80"/>
      <c r="LLR2" s="80"/>
      <c r="LLS2" s="80"/>
      <c r="LLT2" s="80"/>
      <c r="LLU2" s="80"/>
      <c r="LLV2" s="80"/>
      <c r="LLW2" s="80"/>
      <c r="LLX2" s="80"/>
      <c r="LLY2" s="80"/>
      <c r="LLZ2" s="80"/>
      <c r="LMA2" s="80"/>
      <c r="LMB2" s="80"/>
      <c r="LMC2" s="80"/>
      <c r="LMD2" s="80"/>
      <c r="LME2" s="80"/>
      <c r="LMF2" s="80"/>
      <c r="LMG2" s="80"/>
      <c r="LMH2" s="80"/>
      <c r="LMI2" s="80"/>
      <c r="LMJ2" s="80"/>
      <c r="LMK2" s="80"/>
      <c r="LML2" s="80"/>
      <c r="LMM2" s="80"/>
      <c r="LMN2" s="80"/>
      <c r="LMO2" s="80"/>
      <c r="LMP2" s="80"/>
      <c r="LMQ2" s="80"/>
      <c r="LMR2" s="80"/>
      <c r="LMS2" s="80"/>
      <c r="LMT2" s="80"/>
      <c r="LMU2" s="80"/>
      <c r="LMV2" s="80"/>
      <c r="LMW2" s="80"/>
      <c r="LMX2" s="80"/>
      <c r="LMY2" s="80"/>
      <c r="LMZ2" s="80"/>
      <c r="LNA2" s="80"/>
      <c r="LNB2" s="80"/>
      <c r="LNC2" s="80"/>
      <c r="LND2" s="80"/>
      <c r="LNE2" s="80"/>
      <c r="LNF2" s="80"/>
      <c r="LNG2" s="80"/>
      <c r="LNH2" s="80"/>
      <c r="LNI2" s="80"/>
      <c r="LNJ2" s="80"/>
      <c r="LNK2" s="80"/>
      <c r="LNL2" s="80"/>
      <c r="LNM2" s="80"/>
      <c r="LNN2" s="80"/>
      <c r="LNO2" s="80"/>
      <c r="LNP2" s="80"/>
      <c r="LNQ2" s="80"/>
      <c r="LNR2" s="80"/>
      <c r="LNS2" s="80"/>
      <c r="LNT2" s="80"/>
      <c r="LNU2" s="80"/>
      <c r="LNV2" s="80"/>
      <c r="LNW2" s="80"/>
      <c r="LNX2" s="80"/>
      <c r="LNY2" s="80"/>
      <c r="LNZ2" s="80"/>
      <c r="LOA2" s="80"/>
      <c r="LOB2" s="80"/>
      <c r="LOC2" s="80"/>
      <c r="LOD2" s="80"/>
      <c r="LOE2" s="80"/>
      <c r="LOF2" s="80"/>
      <c r="LOG2" s="80"/>
      <c r="LOH2" s="80"/>
      <c r="LOI2" s="80"/>
      <c r="LOJ2" s="80"/>
      <c r="LOK2" s="80"/>
      <c r="LOL2" s="80"/>
      <c r="LOM2" s="80"/>
      <c r="LON2" s="80"/>
      <c r="LOO2" s="80"/>
      <c r="LOP2" s="80"/>
      <c r="LOQ2" s="80"/>
      <c r="LOR2" s="80"/>
      <c r="LOS2" s="80"/>
      <c r="LOT2" s="80"/>
      <c r="LOU2" s="80"/>
      <c r="LOV2" s="80"/>
      <c r="LOW2" s="80"/>
      <c r="LOX2" s="80"/>
      <c r="LOY2" s="80"/>
      <c r="LOZ2" s="80"/>
      <c r="LPA2" s="80"/>
      <c r="LPB2" s="80"/>
      <c r="LPC2" s="80"/>
      <c r="LPD2" s="80"/>
      <c r="LPE2" s="80"/>
      <c r="LPF2" s="80"/>
      <c r="LPG2" s="80"/>
      <c r="LPH2" s="80"/>
      <c r="LPI2" s="80"/>
      <c r="LPJ2" s="80"/>
      <c r="LPK2" s="80"/>
      <c r="LPL2" s="80"/>
      <c r="LPM2" s="80"/>
      <c r="LPN2" s="80"/>
      <c r="LPO2" s="80"/>
      <c r="LPP2" s="80"/>
      <c r="LPQ2" s="80"/>
      <c r="LPR2" s="80"/>
      <c r="LPS2" s="80"/>
      <c r="LPT2" s="80"/>
      <c r="LPU2" s="80"/>
      <c r="LPV2" s="80"/>
      <c r="LPW2" s="80"/>
      <c r="LPX2" s="80"/>
      <c r="LPY2" s="80"/>
      <c r="LPZ2" s="80"/>
      <c r="LQA2" s="80"/>
      <c r="LQB2" s="80"/>
      <c r="LQC2" s="80"/>
      <c r="LQD2" s="80"/>
      <c r="LQE2" s="80"/>
      <c r="LQF2" s="80"/>
      <c r="LQG2" s="80"/>
      <c r="LQH2" s="80"/>
      <c r="LQI2" s="80"/>
      <c r="LQJ2" s="80"/>
      <c r="LQK2" s="80"/>
      <c r="LQL2" s="80"/>
      <c r="LQM2" s="80"/>
      <c r="LQN2" s="80"/>
      <c r="LQO2" s="80"/>
      <c r="LQP2" s="80"/>
      <c r="LQQ2" s="80"/>
      <c r="LQR2" s="80"/>
      <c r="LQS2" s="80"/>
      <c r="LQT2" s="80"/>
      <c r="LQU2" s="80"/>
      <c r="LQV2" s="80"/>
      <c r="LQW2" s="80"/>
      <c r="LQX2" s="80"/>
      <c r="LQY2" s="80"/>
      <c r="LQZ2" s="80"/>
      <c r="LRA2" s="80"/>
      <c r="LRB2" s="80"/>
      <c r="LRC2" s="80"/>
      <c r="LRD2" s="80"/>
      <c r="LRE2" s="80"/>
      <c r="LRF2" s="80"/>
      <c r="LRG2" s="80"/>
      <c r="LRH2" s="80"/>
      <c r="LRI2" s="80"/>
      <c r="LRJ2" s="80"/>
      <c r="LRK2" s="80"/>
      <c r="LRL2" s="80"/>
      <c r="LRM2" s="80"/>
      <c r="LRN2" s="80"/>
      <c r="LRO2" s="80"/>
      <c r="LRP2" s="80"/>
      <c r="LRQ2" s="80"/>
      <c r="LRR2" s="80"/>
      <c r="LRS2" s="80"/>
      <c r="LRT2" s="80"/>
      <c r="LRU2" s="80"/>
      <c r="LRV2" s="80"/>
      <c r="LRW2" s="80"/>
      <c r="LRX2" s="80"/>
      <c r="LRY2" s="80"/>
      <c r="LRZ2" s="80"/>
      <c r="LSA2" s="80"/>
      <c r="LSB2" s="80"/>
      <c r="LSC2" s="80"/>
      <c r="LSD2" s="80"/>
      <c r="LSE2" s="80"/>
      <c r="LSF2" s="80"/>
      <c r="LSG2" s="80"/>
      <c r="LSH2" s="80"/>
      <c r="LSI2" s="80"/>
      <c r="LSJ2" s="80"/>
      <c r="LSK2" s="80"/>
      <c r="LSL2" s="80"/>
      <c r="LSM2" s="80"/>
      <c r="LSN2" s="80"/>
      <c r="LSO2" s="80"/>
      <c r="LSP2" s="80"/>
      <c r="LSQ2" s="80"/>
      <c r="LSR2" s="80"/>
      <c r="LSS2" s="80"/>
      <c r="LST2" s="80"/>
      <c r="LSU2" s="80"/>
      <c r="LSV2" s="80"/>
      <c r="LSW2" s="80"/>
      <c r="LSX2" s="80"/>
      <c r="LSY2" s="80"/>
      <c r="LSZ2" s="80"/>
      <c r="LTA2" s="80"/>
      <c r="LTB2" s="80"/>
      <c r="LTC2" s="80"/>
      <c r="LTD2" s="80"/>
      <c r="LTE2" s="80"/>
      <c r="LTF2" s="80"/>
      <c r="LTG2" s="80"/>
      <c r="LTH2" s="80"/>
      <c r="LTI2" s="80"/>
      <c r="LTJ2" s="80"/>
      <c r="LTK2" s="80"/>
      <c r="LTL2" s="80"/>
      <c r="LTM2" s="80"/>
      <c r="LTN2" s="80"/>
      <c r="LTO2" s="80"/>
      <c r="LTP2" s="80"/>
      <c r="LTQ2" s="80"/>
      <c r="LTR2" s="80"/>
      <c r="LTS2" s="80"/>
      <c r="LTT2" s="80"/>
      <c r="LTU2" s="80"/>
      <c r="LTV2" s="80"/>
      <c r="LTW2" s="80"/>
      <c r="LTX2" s="80"/>
      <c r="LTY2" s="80"/>
      <c r="LTZ2" s="80"/>
      <c r="LUA2" s="80"/>
      <c r="LUB2" s="80"/>
      <c r="LUC2" s="80"/>
      <c r="LUD2" s="80"/>
      <c r="LUE2" s="80"/>
      <c r="LUF2" s="80"/>
      <c r="LUG2" s="80"/>
      <c r="LUH2" s="80"/>
      <c r="LUI2" s="80"/>
      <c r="LUJ2" s="80"/>
      <c r="LUK2" s="80"/>
      <c r="LUL2" s="80"/>
      <c r="LUM2" s="80"/>
      <c r="LUN2" s="80"/>
      <c r="LUO2" s="80"/>
      <c r="LUP2" s="80"/>
      <c r="LUQ2" s="80"/>
      <c r="LUR2" s="80"/>
      <c r="LUS2" s="80"/>
      <c r="LUT2" s="80"/>
      <c r="LUU2" s="80"/>
      <c r="LUV2" s="80"/>
      <c r="LUW2" s="80"/>
      <c r="LUX2" s="80"/>
      <c r="LUY2" s="80"/>
      <c r="LUZ2" s="80"/>
      <c r="LVA2" s="80"/>
      <c r="LVB2" s="80"/>
      <c r="LVC2" s="80"/>
      <c r="LVD2" s="80"/>
      <c r="LVE2" s="80"/>
      <c r="LVF2" s="80"/>
      <c r="LVG2" s="80"/>
      <c r="LVH2" s="80"/>
      <c r="LVI2" s="80"/>
      <c r="LVJ2" s="80"/>
      <c r="LVK2" s="80"/>
      <c r="LVL2" s="80"/>
      <c r="LVM2" s="80"/>
      <c r="LVN2" s="80"/>
      <c r="LVO2" s="80"/>
      <c r="LVP2" s="80"/>
      <c r="LVQ2" s="80"/>
      <c r="LVR2" s="80"/>
      <c r="LVS2" s="80"/>
      <c r="LVT2" s="80"/>
      <c r="LVU2" s="80"/>
      <c r="LVV2" s="80"/>
      <c r="LVW2" s="80"/>
      <c r="LVX2" s="80"/>
      <c r="LVY2" s="80"/>
      <c r="LVZ2" s="80"/>
      <c r="LWA2" s="80"/>
      <c r="LWB2" s="80"/>
      <c r="LWC2" s="80"/>
      <c r="LWD2" s="80"/>
      <c r="LWE2" s="80"/>
      <c r="LWF2" s="80"/>
      <c r="LWG2" s="80"/>
      <c r="LWH2" s="80"/>
      <c r="LWI2" s="80"/>
      <c r="LWJ2" s="80"/>
      <c r="LWK2" s="80"/>
      <c r="LWL2" s="80"/>
      <c r="LWM2" s="80"/>
      <c r="LWN2" s="80"/>
      <c r="LWO2" s="80"/>
      <c r="LWP2" s="80"/>
      <c r="LWQ2" s="80"/>
      <c r="LWR2" s="80"/>
      <c r="LWS2" s="80"/>
      <c r="LWT2" s="80"/>
      <c r="LWU2" s="80"/>
      <c r="LWV2" s="80"/>
      <c r="LWW2" s="80"/>
      <c r="LWX2" s="80"/>
      <c r="LWY2" s="80"/>
      <c r="LWZ2" s="80"/>
      <c r="LXA2" s="80"/>
      <c r="LXB2" s="80"/>
      <c r="LXC2" s="80"/>
      <c r="LXD2" s="80"/>
      <c r="LXE2" s="80"/>
      <c r="LXF2" s="80"/>
      <c r="LXG2" s="80"/>
      <c r="LXH2" s="80"/>
      <c r="LXI2" s="80"/>
      <c r="LXJ2" s="80"/>
      <c r="LXK2" s="80"/>
      <c r="LXL2" s="80"/>
      <c r="LXM2" s="80"/>
      <c r="LXN2" s="80"/>
      <c r="LXO2" s="80"/>
      <c r="LXP2" s="80"/>
      <c r="LXQ2" s="80"/>
      <c r="LXR2" s="80"/>
      <c r="LXS2" s="80"/>
      <c r="LXT2" s="80"/>
      <c r="LXU2" s="80"/>
      <c r="LXV2" s="80"/>
      <c r="LXW2" s="80"/>
      <c r="LXX2" s="80"/>
      <c r="LXY2" s="80"/>
      <c r="LXZ2" s="80"/>
      <c r="LYA2" s="80"/>
      <c r="LYB2" s="80"/>
      <c r="LYC2" s="80"/>
      <c r="LYD2" s="80"/>
      <c r="LYE2" s="80"/>
      <c r="LYF2" s="80"/>
      <c r="LYG2" s="80"/>
      <c r="LYH2" s="80"/>
      <c r="LYI2" s="80"/>
      <c r="LYJ2" s="80"/>
      <c r="LYK2" s="80"/>
      <c r="LYL2" s="80"/>
      <c r="LYM2" s="80"/>
      <c r="LYN2" s="80"/>
      <c r="LYO2" s="80"/>
      <c r="LYP2" s="80"/>
      <c r="LYQ2" s="80"/>
      <c r="LYR2" s="80"/>
      <c r="LYS2" s="80"/>
      <c r="LYT2" s="80"/>
      <c r="LYU2" s="80"/>
      <c r="LYV2" s="80"/>
      <c r="LYW2" s="80"/>
      <c r="LYX2" s="80"/>
      <c r="LYY2" s="80"/>
      <c r="LYZ2" s="80"/>
      <c r="LZA2" s="80"/>
      <c r="LZB2" s="80"/>
      <c r="LZC2" s="80"/>
      <c r="LZD2" s="80"/>
      <c r="LZE2" s="80"/>
      <c r="LZF2" s="80"/>
      <c r="LZG2" s="80"/>
      <c r="LZH2" s="80"/>
      <c r="LZI2" s="80"/>
      <c r="LZJ2" s="80"/>
      <c r="LZK2" s="80"/>
      <c r="LZL2" s="80"/>
      <c r="LZM2" s="80"/>
      <c r="LZN2" s="80"/>
      <c r="LZO2" s="80"/>
      <c r="LZP2" s="80"/>
      <c r="LZQ2" s="80"/>
      <c r="LZR2" s="80"/>
      <c r="LZS2" s="80"/>
      <c r="LZT2" s="80"/>
      <c r="LZU2" s="80"/>
      <c r="LZV2" s="80"/>
      <c r="LZW2" s="80"/>
      <c r="LZX2" s="80"/>
      <c r="LZY2" s="80"/>
      <c r="LZZ2" s="80"/>
      <c r="MAA2" s="80"/>
      <c r="MAB2" s="80"/>
      <c r="MAC2" s="80"/>
      <c r="MAD2" s="80"/>
      <c r="MAE2" s="80"/>
      <c r="MAF2" s="80"/>
      <c r="MAG2" s="80"/>
      <c r="MAH2" s="80"/>
      <c r="MAI2" s="80"/>
      <c r="MAJ2" s="80"/>
      <c r="MAK2" s="80"/>
      <c r="MAL2" s="80"/>
      <c r="MAM2" s="80"/>
      <c r="MAN2" s="80"/>
      <c r="MAO2" s="80"/>
      <c r="MAP2" s="80"/>
      <c r="MAQ2" s="80"/>
      <c r="MAR2" s="80"/>
      <c r="MAS2" s="80"/>
      <c r="MAT2" s="80"/>
      <c r="MAU2" s="80"/>
      <c r="MAV2" s="80"/>
      <c r="MAW2" s="80"/>
      <c r="MAX2" s="80"/>
      <c r="MAY2" s="80"/>
      <c r="MAZ2" s="80"/>
      <c r="MBA2" s="80"/>
      <c r="MBB2" s="80"/>
      <c r="MBC2" s="80"/>
      <c r="MBD2" s="80"/>
      <c r="MBE2" s="80"/>
      <c r="MBF2" s="80"/>
      <c r="MBG2" s="80"/>
      <c r="MBH2" s="80"/>
      <c r="MBI2" s="80"/>
      <c r="MBJ2" s="80"/>
      <c r="MBK2" s="80"/>
      <c r="MBL2" s="80"/>
      <c r="MBM2" s="80"/>
      <c r="MBN2" s="80"/>
      <c r="MBO2" s="80"/>
      <c r="MBP2" s="80"/>
      <c r="MBQ2" s="80"/>
      <c r="MBR2" s="80"/>
      <c r="MBS2" s="80"/>
      <c r="MBT2" s="80"/>
      <c r="MBU2" s="80"/>
      <c r="MBV2" s="80"/>
      <c r="MBW2" s="80"/>
      <c r="MBX2" s="80"/>
      <c r="MBY2" s="80"/>
      <c r="MBZ2" s="80"/>
      <c r="MCA2" s="80"/>
      <c r="MCB2" s="80"/>
      <c r="MCC2" s="80"/>
      <c r="MCD2" s="80"/>
      <c r="MCE2" s="80"/>
      <c r="MCF2" s="80"/>
      <c r="MCG2" s="80"/>
      <c r="MCH2" s="80"/>
      <c r="MCI2" s="80"/>
      <c r="MCJ2" s="80"/>
      <c r="MCK2" s="80"/>
      <c r="MCL2" s="80"/>
      <c r="MCM2" s="80"/>
      <c r="MCN2" s="80"/>
      <c r="MCO2" s="80"/>
      <c r="MCP2" s="80"/>
      <c r="MCQ2" s="80"/>
      <c r="MCR2" s="80"/>
      <c r="MCS2" s="80"/>
      <c r="MCT2" s="80"/>
      <c r="MCU2" s="80"/>
      <c r="MCV2" s="80"/>
      <c r="MCW2" s="80"/>
      <c r="MCX2" s="80"/>
      <c r="MCY2" s="80"/>
      <c r="MCZ2" s="80"/>
      <c r="MDA2" s="80"/>
      <c r="MDB2" s="80"/>
      <c r="MDC2" s="80"/>
      <c r="MDD2" s="80"/>
      <c r="MDE2" s="80"/>
      <c r="MDF2" s="80"/>
      <c r="MDG2" s="80"/>
      <c r="MDH2" s="80"/>
      <c r="MDI2" s="80"/>
      <c r="MDJ2" s="80"/>
      <c r="MDK2" s="80"/>
      <c r="MDL2" s="80"/>
      <c r="MDM2" s="80"/>
      <c r="MDN2" s="80"/>
      <c r="MDO2" s="80"/>
      <c r="MDP2" s="80"/>
      <c r="MDQ2" s="80"/>
      <c r="MDR2" s="80"/>
      <c r="MDS2" s="80"/>
      <c r="MDT2" s="80"/>
      <c r="MDU2" s="80"/>
      <c r="MDV2" s="80"/>
      <c r="MDW2" s="80"/>
      <c r="MDX2" s="80"/>
      <c r="MDY2" s="80"/>
      <c r="MDZ2" s="80"/>
      <c r="MEA2" s="80"/>
      <c r="MEB2" s="80"/>
      <c r="MEC2" s="80"/>
      <c r="MED2" s="80"/>
      <c r="MEE2" s="80"/>
      <c r="MEF2" s="80"/>
      <c r="MEG2" s="80"/>
      <c r="MEH2" s="80"/>
      <c r="MEI2" s="80"/>
      <c r="MEJ2" s="80"/>
      <c r="MEK2" s="80"/>
      <c r="MEL2" s="80"/>
      <c r="MEM2" s="80"/>
      <c r="MEN2" s="80"/>
      <c r="MEO2" s="80"/>
      <c r="MEP2" s="80"/>
      <c r="MEQ2" s="80"/>
      <c r="MER2" s="80"/>
      <c r="MES2" s="80"/>
      <c r="MET2" s="80"/>
      <c r="MEU2" s="80"/>
      <c r="MEV2" s="80"/>
      <c r="MEW2" s="80"/>
      <c r="MEX2" s="80"/>
      <c r="MEY2" s="80"/>
      <c r="MEZ2" s="80"/>
      <c r="MFA2" s="80"/>
      <c r="MFB2" s="80"/>
      <c r="MFC2" s="80"/>
      <c r="MFD2" s="80"/>
      <c r="MFE2" s="80"/>
      <c r="MFF2" s="80"/>
      <c r="MFG2" s="80"/>
      <c r="MFH2" s="80"/>
      <c r="MFI2" s="80"/>
      <c r="MFJ2" s="80"/>
      <c r="MFK2" s="80"/>
      <c r="MFL2" s="80"/>
      <c r="MFM2" s="80"/>
      <c r="MFN2" s="80"/>
      <c r="MFO2" s="80"/>
      <c r="MFP2" s="80"/>
      <c r="MFQ2" s="80"/>
      <c r="MFR2" s="80"/>
      <c r="MFS2" s="80"/>
      <c r="MFT2" s="80"/>
      <c r="MFU2" s="80"/>
      <c r="MFV2" s="80"/>
      <c r="MFW2" s="80"/>
      <c r="MFX2" s="80"/>
      <c r="MFY2" s="80"/>
      <c r="MFZ2" s="80"/>
      <c r="MGA2" s="80"/>
      <c r="MGB2" s="80"/>
      <c r="MGC2" s="80"/>
      <c r="MGD2" s="80"/>
      <c r="MGE2" s="80"/>
      <c r="MGF2" s="80"/>
      <c r="MGG2" s="80"/>
      <c r="MGH2" s="80"/>
      <c r="MGI2" s="80"/>
      <c r="MGJ2" s="80"/>
      <c r="MGK2" s="80"/>
      <c r="MGL2" s="80"/>
      <c r="MGM2" s="80"/>
      <c r="MGN2" s="80"/>
      <c r="MGO2" s="80"/>
      <c r="MGP2" s="80"/>
      <c r="MGQ2" s="80"/>
      <c r="MGR2" s="80"/>
      <c r="MGS2" s="80"/>
      <c r="MGT2" s="80"/>
      <c r="MGU2" s="80"/>
      <c r="MGV2" s="80"/>
      <c r="MGW2" s="80"/>
      <c r="MGX2" s="80"/>
      <c r="MGY2" s="80"/>
      <c r="MGZ2" s="80"/>
      <c r="MHA2" s="80"/>
      <c r="MHB2" s="80"/>
      <c r="MHC2" s="80"/>
      <c r="MHD2" s="80"/>
      <c r="MHE2" s="80"/>
      <c r="MHF2" s="80"/>
      <c r="MHG2" s="80"/>
      <c r="MHH2" s="80"/>
      <c r="MHI2" s="80"/>
      <c r="MHJ2" s="80"/>
      <c r="MHK2" s="80"/>
      <c r="MHL2" s="80"/>
      <c r="MHM2" s="80"/>
      <c r="MHN2" s="80"/>
      <c r="MHO2" s="80"/>
      <c r="MHP2" s="80"/>
      <c r="MHQ2" s="80"/>
      <c r="MHR2" s="80"/>
      <c r="MHS2" s="80"/>
      <c r="MHT2" s="80"/>
      <c r="MHU2" s="80"/>
      <c r="MHV2" s="80"/>
      <c r="MHW2" s="80"/>
      <c r="MHX2" s="80"/>
      <c r="MHY2" s="80"/>
      <c r="MHZ2" s="80"/>
      <c r="MIA2" s="80"/>
      <c r="MIB2" s="80"/>
      <c r="MIC2" s="80"/>
      <c r="MID2" s="80"/>
      <c r="MIE2" s="80"/>
      <c r="MIF2" s="80"/>
      <c r="MIG2" s="80"/>
      <c r="MIH2" s="80"/>
      <c r="MII2" s="80"/>
      <c r="MIJ2" s="80"/>
      <c r="MIK2" s="80"/>
      <c r="MIL2" s="80"/>
      <c r="MIM2" s="80"/>
      <c r="MIN2" s="80"/>
      <c r="MIO2" s="80"/>
      <c r="MIP2" s="80"/>
      <c r="MIQ2" s="80"/>
      <c r="MIR2" s="80"/>
      <c r="MIS2" s="80"/>
      <c r="MIT2" s="80"/>
      <c r="MIU2" s="80"/>
      <c r="MIV2" s="80"/>
      <c r="MIW2" s="80"/>
      <c r="MIX2" s="80"/>
      <c r="MIY2" s="80"/>
      <c r="MIZ2" s="80"/>
      <c r="MJA2" s="80"/>
      <c r="MJB2" s="80"/>
      <c r="MJC2" s="80"/>
      <c r="MJD2" s="80"/>
      <c r="MJE2" s="80"/>
      <c r="MJF2" s="80"/>
      <c r="MJG2" s="80"/>
      <c r="MJH2" s="80"/>
      <c r="MJI2" s="80"/>
      <c r="MJJ2" s="80"/>
      <c r="MJK2" s="80"/>
      <c r="MJL2" s="80"/>
      <c r="MJM2" s="80"/>
      <c r="MJN2" s="80"/>
      <c r="MJO2" s="80"/>
      <c r="MJP2" s="80"/>
      <c r="MJQ2" s="80"/>
      <c r="MJR2" s="80"/>
      <c r="MJS2" s="80"/>
      <c r="MJT2" s="80"/>
      <c r="MJU2" s="80"/>
      <c r="MJV2" s="80"/>
      <c r="MJW2" s="80"/>
      <c r="MJX2" s="80"/>
      <c r="MJY2" s="80"/>
      <c r="MJZ2" s="80"/>
      <c r="MKA2" s="80"/>
      <c r="MKB2" s="80"/>
      <c r="MKC2" s="80"/>
      <c r="MKD2" s="80"/>
      <c r="MKE2" s="80"/>
      <c r="MKF2" s="80"/>
      <c r="MKG2" s="80"/>
      <c r="MKH2" s="80"/>
      <c r="MKI2" s="80"/>
      <c r="MKJ2" s="80"/>
      <c r="MKK2" s="80"/>
      <c r="MKL2" s="80"/>
      <c r="MKM2" s="80"/>
      <c r="MKN2" s="80"/>
      <c r="MKO2" s="80"/>
      <c r="MKP2" s="80"/>
      <c r="MKQ2" s="80"/>
      <c r="MKR2" s="80"/>
      <c r="MKS2" s="80"/>
      <c r="MKT2" s="80"/>
      <c r="MKU2" s="80"/>
      <c r="MKV2" s="80"/>
      <c r="MKW2" s="80"/>
      <c r="MKX2" s="80"/>
      <c r="MKY2" s="80"/>
      <c r="MKZ2" s="80"/>
      <c r="MLA2" s="80"/>
      <c r="MLB2" s="80"/>
      <c r="MLC2" s="80"/>
      <c r="MLD2" s="80"/>
      <c r="MLE2" s="80"/>
      <c r="MLF2" s="80"/>
      <c r="MLG2" s="80"/>
      <c r="MLH2" s="80"/>
      <c r="MLI2" s="80"/>
      <c r="MLJ2" s="80"/>
      <c r="MLK2" s="80"/>
      <c r="MLL2" s="80"/>
      <c r="MLM2" s="80"/>
      <c r="MLN2" s="80"/>
      <c r="MLO2" s="80"/>
      <c r="MLP2" s="80"/>
      <c r="MLQ2" s="80"/>
      <c r="MLR2" s="80"/>
      <c r="MLS2" s="80"/>
      <c r="MLT2" s="80"/>
      <c r="MLU2" s="80"/>
      <c r="MLV2" s="80"/>
      <c r="MLW2" s="80"/>
      <c r="MLX2" s="80"/>
      <c r="MLY2" s="80"/>
      <c r="MLZ2" s="80"/>
      <c r="MMA2" s="80"/>
      <c r="MMB2" s="80"/>
      <c r="MMC2" s="80"/>
      <c r="MMD2" s="80"/>
      <c r="MME2" s="80"/>
      <c r="MMF2" s="80"/>
      <c r="MMG2" s="80"/>
      <c r="MMH2" s="80"/>
      <c r="MMI2" s="80"/>
      <c r="MMJ2" s="80"/>
      <c r="MMK2" s="80"/>
      <c r="MML2" s="80"/>
      <c r="MMM2" s="80"/>
      <c r="MMN2" s="80"/>
      <c r="MMO2" s="80"/>
      <c r="MMP2" s="80"/>
      <c r="MMQ2" s="80"/>
      <c r="MMR2" s="80"/>
      <c r="MMS2" s="80"/>
      <c r="MMT2" s="80"/>
      <c r="MMU2" s="80"/>
      <c r="MMV2" s="80"/>
      <c r="MMW2" s="80"/>
      <c r="MMX2" s="80"/>
      <c r="MMY2" s="80"/>
      <c r="MMZ2" s="80"/>
      <c r="MNA2" s="80"/>
      <c r="MNB2" s="80"/>
      <c r="MNC2" s="80"/>
      <c r="MND2" s="80"/>
      <c r="MNE2" s="80"/>
      <c r="MNF2" s="80"/>
      <c r="MNG2" s="80"/>
      <c r="MNH2" s="80"/>
      <c r="MNI2" s="80"/>
      <c r="MNJ2" s="80"/>
      <c r="MNK2" s="80"/>
      <c r="MNL2" s="80"/>
      <c r="MNM2" s="80"/>
      <c r="MNN2" s="80"/>
      <c r="MNO2" s="80"/>
      <c r="MNP2" s="80"/>
      <c r="MNQ2" s="80"/>
      <c r="MNR2" s="80"/>
      <c r="MNS2" s="80"/>
      <c r="MNT2" s="80"/>
      <c r="MNU2" s="80"/>
      <c r="MNV2" s="80"/>
      <c r="MNW2" s="80"/>
      <c r="MNX2" s="80"/>
      <c r="MNY2" s="80"/>
      <c r="MNZ2" s="80"/>
      <c r="MOA2" s="80"/>
      <c r="MOB2" s="80"/>
      <c r="MOC2" s="80"/>
      <c r="MOD2" s="80"/>
      <c r="MOE2" s="80"/>
      <c r="MOF2" s="80"/>
      <c r="MOG2" s="80"/>
      <c r="MOH2" s="80"/>
      <c r="MOI2" s="80"/>
      <c r="MOJ2" s="80"/>
      <c r="MOK2" s="80"/>
      <c r="MOL2" s="80"/>
      <c r="MOM2" s="80"/>
      <c r="MON2" s="80"/>
      <c r="MOO2" s="80"/>
      <c r="MOP2" s="80"/>
      <c r="MOQ2" s="80"/>
      <c r="MOR2" s="80"/>
      <c r="MOS2" s="80"/>
      <c r="MOT2" s="80"/>
      <c r="MOU2" s="80"/>
      <c r="MOV2" s="80"/>
      <c r="MOW2" s="80"/>
      <c r="MOX2" s="80"/>
      <c r="MOY2" s="80"/>
      <c r="MOZ2" s="80"/>
      <c r="MPA2" s="80"/>
      <c r="MPB2" s="80"/>
      <c r="MPC2" s="80"/>
      <c r="MPD2" s="80"/>
      <c r="MPE2" s="80"/>
      <c r="MPF2" s="80"/>
      <c r="MPG2" s="80"/>
      <c r="MPH2" s="80"/>
      <c r="MPI2" s="80"/>
      <c r="MPJ2" s="80"/>
      <c r="MPK2" s="80"/>
      <c r="MPL2" s="80"/>
      <c r="MPM2" s="80"/>
      <c r="MPN2" s="80"/>
      <c r="MPO2" s="80"/>
      <c r="MPP2" s="80"/>
      <c r="MPQ2" s="80"/>
      <c r="MPR2" s="80"/>
      <c r="MPS2" s="80"/>
      <c r="MPT2" s="80"/>
      <c r="MPU2" s="80"/>
      <c r="MPV2" s="80"/>
      <c r="MPW2" s="80"/>
      <c r="MPX2" s="80"/>
      <c r="MPY2" s="80"/>
      <c r="MPZ2" s="80"/>
      <c r="MQA2" s="80"/>
      <c r="MQB2" s="80"/>
      <c r="MQC2" s="80"/>
      <c r="MQD2" s="80"/>
      <c r="MQE2" s="80"/>
      <c r="MQF2" s="80"/>
      <c r="MQG2" s="80"/>
      <c r="MQH2" s="80"/>
      <c r="MQI2" s="80"/>
      <c r="MQJ2" s="80"/>
      <c r="MQK2" s="80"/>
      <c r="MQL2" s="80"/>
      <c r="MQM2" s="80"/>
      <c r="MQN2" s="80"/>
      <c r="MQO2" s="80"/>
      <c r="MQP2" s="80"/>
      <c r="MQQ2" s="80"/>
      <c r="MQR2" s="80"/>
      <c r="MQS2" s="80"/>
      <c r="MQT2" s="80"/>
      <c r="MQU2" s="80"/>
      <c r="MQV2" s="80"/>
      <c r="MQW2" s="80"/>
      <c r="MQX2" s="80"/>
      <c r="MQY2" s="80"/>
      <c r="MQZ2" s="80"/>
      <c r="MRA2" s="80"/>
      <c r="MRB2" s="80"/>
      <c r="MRC2" s="80"/>
      <c r="MRD2" s="80"/>
      <c r="MRE2" s="80"/>
      <c r="MRF2" s="80"/>
      <c r="MRG2" s="80"/>
      <c r="MRH2" s="80"/>
      <c r="MRI2" s="80"/>
      <c r="MRJ2" s="80"/>
      <c r="MRK2" s="80"/>
      <c r="MRL2" s="80"/>
      <c r="MRM2" s="80"/>
      <c r="MRN2" s="80"/>
      <c r="MRO2" s="80"/>
      <c r="MRP2" s="80"/>
      <c r="MRQ2" s="80"/>
      <c r="MRR2" s="80"/>
      <c r="MRS2" s="80"/>
      <c r="MRT2" s="80"/>
      <c r="MRU2" s="80"/>
      <c r="MRV2" s="80"/>
      <c r="MRW2" s="80"/>
      <c r="MRX2" s="80"/>
      <c r="MRY2" s="80"/>
      <c r="MRZ2" s="80"/>
      <c r="MSA2" s="80"/>
      <c r="MSB2" s="80"/>
      <c r="MSC2" s="80"/>
      <c r="MSD2" s="80"/>
      <c r="MSE2" s="80"/>
      <c r="MSF2" s="80"/>
      <c r="MSG2" s="80"/>
      <c r="MSH2" s="80"/>
      <c r="MSI2" s="80"/>
      <c r="MSJ2" s="80"/>
      <c r="MSK2" s="80"/>
      <c r="MSL2" s="80"/>
      <c r="MSM2" s="80"/>
      <c r="MSN2" s="80"/>
      <c r="MSO2" s="80"/>
      <c r="MSP2" s="80"/>
      <c r="MSQ2" s="80"/>
      <c r="MSR2" s="80"/>
      <c r="MSS2" s="80"/>
      <c r="MST2" s="80"/>
      <c r="MSU2" s="80"/>
      <c r="MSV2" s="80"/>
      <c r="MSW2" s="80"/>
      <c r="MSX2" s="80"/>
      <c r="MSY2" s="80"/>
      <c r="MSZ2" s="80"/>
      <c r="MTA2" s="80"/>
      <c r="MTB2" s="80"/>
      <c r="MTC2" s="80"/>
      <c r="MTD2" s="80"/>
      <c r="MTE2" s="80"/>
      <c r="MTF2" s="80"/>
      <c r="MTG2" s="80"/>
      <c r="MTH2" s="80"/>
      <c r="MTI2" s="80"/>
      <c r="MTJ2" s="80"/>
      <c r="MTK2" s="80"/>
      <c r="MTL2" s="80"/>
      <c r="MTM2" s="80"/>
      <c r="MTN2" s="80"/>
      <c r="MTO2" s="80"/>
      <c r="MTP2" s="80"/>
      <c r="MTQ2" s="80"/>
      <c r="MTR2" s="80"/>
      <c r="MTS2" s="80"/>
      <c r="MTT2" s="80"/>
      <c r="MTU2" s="80"/>
      <c r="MTV2" s="80"/>
      <c r="MTW2" s="80"/>
      <c r="MTX2" s="80"/>
      <c r="MTY2" s="80"/>
      <c r="MTZ2" s="80"/>
      <c r="MUA2" s="80"/>
      <c r="MUB2" s="80"/>
      <c r="MUC2" s="80"/>
      <c r="MUD2" s="80"/>
      <c r="MUE2" s="80"/>
      <c r="MUF2" s="80"/>
      <c r="MUG2" s="80"/>
      <c r="MUH2" s="80"/>
      <c r="MUI2" s="80"/>
      <c r="MUJ2" s="80"/>
      <c r="MUK2" s="80"/>
      <c r="MUL2" s="80"/>
      <c r="MUM2" s="80"/>
      <c r="MUN2" s="80"/>
      <c r="MUO2" s="80"/>
      <c r="MUP2" s="80"/>
      <c r="MUQ2" s="80"/>
      <c r="MUR2" s="80"/>
      <c r="MUS2" s="80"/>
      <c r="MUT2" s="80"/>
      <c r="MUU2" s="80"/>
      <c r="MUV2" s="80"/>
      <c r="MUW2" s="80"/>
      <c r="MUX2" s="80"/>
      <c r="MUY2" s="80"/>
      <c r="MUZ2" s="80"/>
      <c r="MVA2" s="80"/>
      <c r="MVB2" s="80"/>
      <c r="MVC2" s="80"/>
      <c r="MVD2" s="80"/>
      <c r="MVE2" s="80"/>
      <c r="MVF2" s="80"/>
      <c r="MVG2" s="80"/>
      <c r="MVH2" s="80"/>
      <c r="MVI2" s="80"/>
      <c r="MVJ2" s="80"/>
      <c r="MVK2" s="80"/>
      <c r="MVL2" s="80"/>
      <c r="MVM2" s="80"/>
      <c r="MVN2" s="80"/>
      <c r="MVO2" s="80"/>
      <c r="MVP2" s="80"/>
      <c r="MVQ2" s="80"/>
      <c r="MVR2" s="80"/>
      <c r="MVS2" s="80"/>
      <c r="MVT2" s="80"/>
      <c r="MVU2" s="80"/>
      <c r="MVV2" s="80"/>
      <c r="MVW2" s="80"/>
      <c r="MVX2" s="80"/>
      <c r="MVY2" s="80"/>
      <c r="MVZ2" s="80"/>
      <c r="MWA2" s="80"/>
      <c r="MWB2" s="80"/>
      <c r="MWC2" s="80"/>
      <c r="MWD2" s="80"/>
      <c r="MWE2" s="80"/>
      <c r="MWF2" s="80"/>
      <c r="MWG2" s="80"/>
      <c r="MWH2" s="80"/>
      <c r="MWI2" s="80"/>
      <c r="MWJ2" s="80"/>
      <c r="MWK2" s="80"/>
      <c r="MWL2" s="80"/>
      <c r="MWM2" s="80"/>
      <c r="MWN2" s="80"/>
      <c r="MWO2" s="80"/>
      <c r="MWP2" s="80"/>
      <c r="MWQ2" s="80"/>
      <c r="MWR2" s="80"/>
      <c r="MWS2" s="80"/>
      <c r="MWT2" s="80"/>
      <c r="MWU2" s="80"/>
      <c r="MWV2" s="80"/>
      <c r="MWW2" s="80"/>
      <c r="MWX2" s="80"/>
      <c r="MWY2" s="80"/>
      <c r="MWZ2" s="80"/>
      <c r="MXA2" s="80"/>
      <c r="MXB2" s="80"/>
      <c r="MXC2" s="80"/>
      <c r="MXD2" s="80"/>
      <c r="MXE2" s="80"/>
      <c r="MXF2" s="80"/>
      <c r="MXG2" s="80"/>
      <c r="MXH2" s="80"/>
      <c r="MXI2" s="80"/>
      <c r="MXJ2" s="80"/>
      <c r="MXK2" s="80"/>
      <c r="MXL2" s="80"/>
      <c r="MXM2" s="80"/>
      <c r="MXN2" s="80"/>
      <c r="MXO2" s="80"/>
      <c r="MXP2" s="80"/>
      <c r="MXQ2" s="80"/>
      <c r="MXR2" s="80"/>
      <c r="MXS2" s="80"/>
      <c r="MXT2" s="80"/>
      <c r="MXU2" s="80"/>
      <c r="MXV2" s="80"/>
      <c r="MXW2" s="80"/>
      <c r="MXX2" s="80"/>
      <c r="MXY2" s="80"/>
      <c r="MXZ2" s="80"/>
      <c r="MYA2" s="80"/>
      <c r="MYB2" s="80"/>
      <c r="MYC2" s="80"/>
      <c r="MYD2" s="80"/>
      <c r="MYE2" s="80"/>
      <c r="MYF2" s="80"/>
      <c r="MYG2" s="80"/>
      <c r="MYH2" s="80"/>
      <c r="MYI2" s="80"/>
      <c r="MYJ2" s="80"/>
      <c r="MYK2" s="80"/>
      <c r="MYL2" s="80"/>
      <c r="MYM2" s="80"/>
      <c r="MYN2" s="80"/>
      <c r="MYO2" s="80"/>
      <c r="MYP2" s="80"/>
      <c r="MYQ2" s="80"/>
      <c r="MYR2" s="80"/>
      <c r="MYS2" s="80"/>
      <c r="MYT2" s="80"/>
      <c r="MYU2" s="80"/>
      <c r="MYV2" s="80"/>
      <c r="MYW2" s="80"/>
      <c r="MYX2" s="80"/>
      <c r="MYY2" s="80"/>
      <c r="MYZ2" s="80"/>
      <c r="MZA2" s="80"/>
      <c r="MZB2" s="80"/>
      <c r="MZC2" s="80"/>
      <c r="MZD2" s="80"/>
      <c r="MZE2" s="80"/>
      <c r="MZF2" s="80"/>
      <c r="MZG2" s="80"/>
      <c r="MZH2" s="80"/>
      <c r="MZI2" s="80"/>
      <c r="MZJ2" s="80"/>
      <c r="MZK2" s="80"/>
      <c r="MZL2" s="80"/>
      <c r="MZM2" s="80"/>
      <c r="MZN2" s="80"/>
      <c r="MZO2" s="80"/>
      <c r="MZP2" s="80"/>
      <c r="MZQ2" s="80"/>
      <c r="MZR2" s="80"/>
      <c r="MZS2" s="80"/>
      <c r="MZT2" s="80"/>
      <c r="MZU2" s="80"/>
      <c r="MZV2" s="80"/>
      <c r="MZW2" s="80"/>
      <c r="MZX2" s="80"/>
      <c r="MZY2" s="80"/>
      <c r="MZZ2" s="80"/>
      <c r="NAA2" s="80"/>
      <c r="NAB2" s="80"/>
      <c r="NAC2" s="80"/>
      <c r="NAD2" s="80"/>
      <c r="NAE2" s="80"/>
      <c r="NAF2" s="80"/>
      <c r="NAG2" s="80"/>
      <c r="NAH2" s="80"/>
      <c r="NAI2" s="80"/>
      <c r="NAJ2" s="80"/>
      <c r="NAK2" s="80"/>
      <c r="NAL2" s="80"/>
      <c r="NAM2" s="80"/>
      <c r="NAN2" s="80"/>
      <c r="NAO2" s="80"/>
      <c r="NAP2" s="80"/>
      <c r="NAQ2" s="80"/>
      <c r="NAR2" s="80"/>
      <c r="NAS2" s="80"/>
      <c r="NAT2" s="80"/>
      <c r="NAU2" s="80"/>
      <c r="NAV2" s="80"/>
      <c r="NAW2" s="80"/>
      <c r="NAX2" s="80"/>
      <c r="NAY2" s="80"/>
      <c r="NAZ2" s="80"/>
      <c r="NBA2" s="80"/>
      <c r="NBB2" s="80"/>
      <c r="NBC2" s="80"/>
      <c r="NBD2" s="80"/>
      <c r="NBE2" s="80"/>
      <c r="NBF2" s="80"/>
      <c r="NBG2" s="80"/>
      <c r="NBH2" s="80"/>
      <c r="NBI2" s="80"/>
      <c r="NBJ2" s="80"/>
      <c r="NBK2" s="80"/>
      <c r="NBL2" s="80"/>
      <c r="NBM2" s="80"/>
      <c r="NBN2" s="80"/>
      <c r="NBO2" s="80"/>
      <c r="NBP2" s="80"/>
      <c r="NBQ2" s="80"/>
      <c r="NBR2" s="80"/>
      <c r="NBS2" s="80"/>
      <c r="NBT2" s="80"/>
      <c r="NBU2" s="80"/>
      <c r="NBV2" s="80"/>
      <c r="NBW2" s="80"/>
      <c r="NBX2" s="80"/>
      <c r="NBY2" s="80"/>
      <c r="NBZ2" s="80"/>
      <c r="NCA2" s="80"/>
      <c r="NCB2" s="80"/>
      <c r="NCC2" s="80"/>
      <c r="NCD2" s="80"/>
      <c r="NCE2" s="80"/>
      <c r="NCF2" s="80"/>
      <c r="NCG2" s="80"/>
      <c r="NCH2" s="80"/>
      <c r="NCI2" s="80"/>
      <c r="NCJ2" s="80"/>
      <c r="NCK2" s="80"/>
      <c r="NCL2" s="80"/>
      <c r="NCM2" s="80"/>
      <c r="NCN2" s="80"/>
      <c r="NCO2" s="80"/>
      <c r="NCP2" s="80"/>
      <c r="NCQ2" s="80"/>
      <c r="NCR2" s="80"/>
      <c r="NCS2" s="80"/>
      <c r="NCT2" s="80"/>
      <c r="NCU2" s="80"/>
      <c r="NCV2" s="80"/>
      <c r="NCW2" s="80"/>
      <c r="NCX2" s="80"/>
      <c r="NCY2" s="80"/>
      <c r="NCZ2" s="80"/>
      <c r="NDA2" s="80"/>
      <c r="NDB2" s="80"/>
      <c r="NDC2" s="80"/>
      <c r="NDD2" s="80"/>
      <c r="NDE2" s="80"/>
      <c r="NDF2" s="80"/>
      <c r="NDG2" s="80"/>
      <c r="NDH2" s="80"/>
      <c r="NDI2" s="80"/>
      <c r="NDJ2" s="80"/>
      <c r="NDK2" s="80"/>
      <c r="NDL2" s="80"/>
      <c r="NDM2" s="80"/>
      <c r="NDN2" s="80"/>
      <c r="NDO2" s="80"/>
      <c r="NDP2" s="80"/>
      <c r="NDQ2" s="80"/>
      <c r="NDR2" s="80"/>
      <c r="NDS2" s="80"/>
      <c r="NDT2" s="80"/>
      <c r="NDU2" s="80"/>
      <c r="NDV2" s="80"/>
      <c r="NDW2" s="80"/>
      <c r="NDX2" s="80"/>
      <c r="NDY2" s="80"/>
      <c r="NDZ2" s="80"/>
      <c r="NEA2" s="80"/>
      <c r="NEB2" s="80"/>
      <c r="NEC2" s="80"/>
      <c r="NED2" s="80"/>
      <c r="NEE2" s="80"/>
      <c r="NEF2" s="80"/>
      <c r="NEG2" s="80"/>
      <c r="NEH2" s="80"/>
      <c r="NEI2" s="80"/>
      <c r="NEJ2" s="80"/>
      <c r="NEK2" s="80"/>
      <c r="NEL2" s="80"/>
      <c r="NEM2" s="80"/>
      <c r="NEN2" s="80"/>
      <c r="NEO2" s="80"/>
      <c r="NEP2" s="80"/>
      <c r="NEQ2" s="80"/>
      <c r="NER2" s="80"/>
      <c r="NES2" s="80"/>
      <c r="NET2" s="80"/>
      <c r="NEU2" s="80"/>
      <c r="NEV2" s="80"/>
      <c r="NEW2" s="80"/>
      <c r="NEX2" s="80"/>
      <c r="NEY2" s="80"/>
      <c r="NEZ2" s="80"/>
      <c r="NFA2" s="80"/>
      <c r="NFB2" s="80"/>
      <c r="NFC2" s="80"/>
      <c r="NFD2" s="80"/>
      <c r="NFE2" s="80"/>
      <c r="NFF2" s="80"/>
      <c r="NFG2" s="80"/>
      <c r="NFH2" s="80"/>
      <c r="NFI2" s="80"/>
      <c r="NFJ2" s="80"/>
      <c r="NFK2" s="80"/>
      <c r="NFL2" s="80"/>
      <c r="NFM2" s="80"/>
      <c r="NFN2" s="80"/>
      <c r="NFO2" s="80"/>
      <c r="NFP2" s="80"/>
      <c r="NFQ2" s="80"/>
      <c r="NFR2" s="80"/>
      <c r="NFS2" s="80"/>
      <c r="NFT2" s="80"/>
      <c r="NFU2" s="80"/>
      <c r="NFV2" s="80"/>
      <c r="NFW2" s="80"/>
      <c r="NFX2" s="80"/>
      <c r="NFY2" s="80"/>
      <c r="NFZ2" s="80"/>
      <c r="NGA2" s="80"/>
      <c r="NGB2" s="80"/>
      <c r="NGC2" s="80"/>
      <c r="NGD2" s="80"/>
      <c r="NGE2" s="80"/>
      <c r="NGF2" s="80"/>
      <c r="NGG2" s="80"/>
      <c r="NGH2" s="80"/>
      <c r="NGI2" s="80"/>
      <c r="NGJ2" s="80"/>
      <c r="NGK2" s="80"/>
      <c r="NGL2" s="80"/>
      <c r="NGM2" s="80"/>
      <c r="NGN2" s="80"/>
      <c r="NGO2" s="80"/>
      <c r="NGP2" s="80"/>
      <c r="NGQ2" s="80"/>
      <c r="NGR2" s="80"/>
      <c r="NGS2" s="80"/>
      <c r="NGT2" s="80"/>
      <c r="NGU2" s="80"/>
      <c r="NGV2" s="80"/>
      <c r="NGW2" s="80"/>
      <c r="NGX2" s="80"/>
      <c r="NGY2" s="80"/>
      <c r="NGZ2" s="80"/>
      <c r="NHA2" s="80"/>
      <c r="NHB2" s="80"/>
      <c r="NHC2" s="80"/>
      <c r="NHD2" s="80"/>
      <c r="NHE2" s="80"/>
      <c r="NHF2" s="80"/>
      <c r="NHG2" s="80"/>
      <c r="NHH2" s="80"/>
      <c r="NHI2" s="80"/>
      <c r="NHJ2" s="80"/>
      <c r="NHK2" s="80"/>
      <c r="NHL2" s="80"/>
      <c r="NHM2" s="80"/>
      <c r="NHN2" s="80"/>
      <c r="NHO2" s="80"/>
      <c r="NHP2" s="80"/>
      <c r="NHQ2" s="80"/>
      <c r="NHR2" s="80"/>
      <c r="NHS2" s="80"/>
      <c r="NHT2" s="80"/>
      <c r="NHU2" s="80"/>
      <c r="NHV2" s="80"/>
      <c r="NHW2" s="80"/>
      <c r="NHX2" s="80"/>
      <c r="NHY2" s="80"/>
      <c r="NHZ2" s="80"/>
      <c r="NIA2" s="80"/>
      <c r="NIB2" s="80"/>
      <c r="NIC2" s="80"/>
      <c r="NID2" s="80"/>
      <c r="NIE2" s="80"/>
      <c r="NIF2" s="80"/>
      <c r="NIG2" s="80"/>
      <c r="NIH2" s="80"/>
      <c r="NII2" s="80"/>
      <c r="NIJ2" s="80"/>
      <c r="NIK2" s="80"/>
      <c r="NIL2" s="80"/>
      <c r="NIM2" s="80"/>
      <c r="NIN2" s="80"/>
      <c r="NIO2" s="80"/>
      <c r="NIP2" s="80"/>
      <c r="NIQ2" s="80"/>
      <c r="NIR2" s="80"/>
      <c r="NIS2" s="80"/>
      <c r="NIT2" s="80"/>
      <c r="NIU2" s="80"/>
      <c r="NIV2" s="80"/>
      <c r="NIW2" s="80"/>
      <c r="NIX2" s="80"/>
      <c r="NIY2" s="80"/>
      <c r="NIZ2" s="80"/>
      <c r="NJA2" s="80"/>
      <c r="NJB2" s="80"/>
      <c r="NJC2" s="80"/>
      <c r="NJD2" s="80"/>
      <c r="NJE2" s="80"/>
      <c r="NJF2" s="80"/>
      <c r="NJG2" s="80"/>
      <c r="NJH2" s="80"/>
      <c r="NJI2" s="80"/>
      <c r="NJJ2" s="80"/>
      <c r="NJK2" s="80"/>
      <c r="NJL2" s="80"/>
      <c r="NJM2" s="80"/>
      <c r="NJN2" s="80"/>
      <c r="NJO2" s="80"/>
      <c r="NJP2" s="80"/>
      <c r="NJQ2" s="80"/>
      <c r="NJR2" s="80"/>
      <c r="NJS2" s="80"/>
      <c r="NJT2" s="80"/>
      <c r="NJU2" s="80"/>
      <c r="NJV2" s="80"/>
      <c r="NJW2" s="80"/>
      <c r="NJX2" s="80"/>
      <c r="NJY2" s="80"/>
      <c r="NJZ2" s="80"/>
      <c r="NKA2" s="80"/>
      <c r="NKB2" s="80"/>
      <c r="NKC2" s="80"/>
      <c r="NKD2" s="80"/>
      <c r="NKE2" s="80"/>
      <c r="NKF2" s="80"/>
      <c r="NKG2" s="80"/>
      <c r="NKH2" s="80"/>
      <c r="NKI2" s="80"/>
      <c r="NKJ2" s="80"/>
      <c r="NKK2" s="80"/>
      <c r="NKL2" s="80"/>
      <c r="NKM2" s="80"/>
      <c r="NKN2" s="80"/>
      <c r="NKO2" s="80"/>
      <c r="NKP2" s="80"/>
      <c r="NKQ2" s="80"/>
      <c r="NKR2" s="80"/>
      <c r="NKS2" s="80"/>
      <c r="NKT2" s="80"/>
      <c r="NKU2" s="80"/>
      <c r="NKV2" s="80"/>
      <c r="NKW2" s="80"/>
      <c r="NKX2" s="80"/>
      <c r="NKY2" s="80"/>
      <c r="NKZ2" s="80"/>
      <c r="NLA2" s="80"/>
      <c r="NLB2" s="80"/>
      <c r="NLC2" s="80"/>
      <c r="NLD2" s="80"/>
      <c r="NLE2" s="80"/>
      <c r="NLF2" s="80"/>
      <c r="NLG2" s="80"/>
      <c r="NLH2" s="80"/>
      <c r="NLI2" s="80"/>
      <c r="NLJ2" s="80"/>
      <c r="NLK2" s="80"/>
      <c r="NLL2" s="80"/>
      <c r="NLM2" s="80"/>
      <c r="NLN2" s="80"/>
      <c r="NLO2" s="80"/>
      <c r="NLP2" s="80"/>
      <c r="NLQ2" s="80"/>
      <c r="NLR2" s="80"/>
      <c r="NLS2" s="80"/>
      <c r="NLT2" s="80"/>
      <c r="NLU2" s="80"/>
      <c r="NLV2" s="80"/>
      <c r="NLW2" s="80"/>
      <c r="NLX2" s="80"/>
      <c r="NLY2" s="80"/>
      <c r="NLZ2" s="80"/>
      <c r="NMA2" s="80"/>
      <c r="NMB2" s="80"/>
      <c r="NMC2" s="80"/>
      <c r="NMD2" s="80"/>
      <c r="NME2" s="80"/>
      <c r="NMF2" s="80"/>
      <c r="NMG2" s="80"/>
      <c r="NMH2" s="80"/>
      <c r="NMI2" s="80"/>
      <c r="NMJ2" s="80"/>
      <c r="NMK2" s="80"/>
      <c r="NML2" s="80"/>
      <c r="NMM2" s="80"/>
      <c r="NMN2" s="80"/>
      <c r="NMO2" s="80"/>
      <c r="NMP2" s="80"/>
      <c r="NMQ2" s="80"/>
      <c r="NMR2" s="80"/>
      <c r="NMS2" s="80"/>
      <c r="NMT2" s="80"/>
      <c r="NMU2" s="80"/>
      <c r="NMV2" s="80"/>
      <c r="NMW2" s="80"/>
      <c r="NMX2" s="80"/>
      <c r="NMY2" s="80"/>
      <c r="NMZ2" s="80"/>
      <c r="NNA2" s="80"/>
      <c r="NNB2" s="80"/>
      <c r="NNC2" s="80"/>
      <c r="NND2" s="80"/>
      <c r="NNE2" s="80"/>
      <c r="NNF2" s="80"/>
      <c r="NNG2" s="80"/>
      <c r="NNH2" s="80"/>
      <c r="NNI2" s="80"/>
      <c r="NNJ2" s="80"/>
      <c r="NNK2" s="80"/>
      <c r="NNL2" s="80"/>
      <c r="NNM2" s="80"/>
      <c r="NNN2" s="80"/>
      <c r="NNO2" s="80"/>
      <c r="NNP2" s="80"/>
      <c r="NNQ2" s="80"/>
      <c r="NNR2" s="80"/>
      <c r="NNS2" s="80"/>
      <c r="NNT2" s="80"/>
      <c r="NNU2" s="80"/>
      <c r="NNV2" s="80"/>
      <c r="NNW2" s="80"/>
      <c r="NNX2" s="80"/>
      <c r="NNY2" s="80"/>
      <c r="NNZ2" s="80"/>
      <c r="NOA2" s="80"/>
      <c r="NOB2" s="80"/>
      <c r="NOC2" s="80"/>
      <c r="NOD2" s="80"/>
      <c r="NOE2" s="80"/>
      <c r="NOF2" s="80"/>
      <c r="NOG2" s="80"/>
      <c r="NOH2" s="80"/>
      <c r="NOI2" s="80"/>
      <c r="NOJ2" s="80"/>
      <c r="NOK2" s="80"/>
      <c r="NOL2" s="80"/>
      <c r="NOM2" s="80"/>
      <c r="NON2" s="80"/>
      <c r="NOO2" s="80"/>
      <c r="NOP2" s="80"/>
      <c r="NOQ2" s="80"/>
      <c r="NOR2" s="80"/>
      <c r="NOS2" s="80"/>
      <c r="NOT2" s="80"/>
      <c r="NOU2" s="80"/>
      <c r="NOV2" s="80"/>
      <c r="NOW2" s="80"/>
      <c r="NOX2" s="80"/>
      <c r="NOY2" s="80"/>
      <c r="NOZ2" s="80"/>
      <c r="NPA2" s="80"/>
      <c r="NPB2" s="80"/>
      <c r="NPC2" s="80"/>
      <c r="NPD2" s="80"/>
      <c r="NPE2" s="80"/>
      <c r="NPF2" s="80"/>
      <c r="NPG2" s="80"/>
      <c r="NPH2" s="80"/>
      <c r="NPI2" s="80"/>
      <c r="NPJ2" s="80"/>
      <c r="NPK2" s="80"/>
      <c r="NPL2" s="80"/>
      <c r="NPM2" s="80"/>
      <c r="NPN2" s="80"/>
      <c r="NPO2" s="80"/>
      <c r="NPP2" s="80"/>
      <c r="NPQ2" s="80"/>
      <c r="NPR2" s="80"/>
      <c r="NPS2" s="80"/>
      <c r="NPT2" s="80"/>
      <c r="NPU2" s="80"/>
      <c r="NPV2" s="80"/>
      <c r="NPW2" s="80"/>
      <c r="NPX2" s="80"/>
      <c r="NPY2" s="80"/>
      <c r="NPZ2" s="80"/>
      <c r="NQA2" s="80"/>
      <c r="NQB2" s="80"/>
      <c r="NQC2" s="80"/>
      <c r="NQD2" s="80"/>
      <c r="NQE2" s="80"/>
      <c r="NQF2" s="80"/>
      <c r="NQG2" s="80"/>
      <c r="NQH2" s="80"/>
      <c r="NQI2" s="80"/>
      <c r="NQJ2" s="80"/>
      <c r="NQK2" s="80"/>
      <c r="NQL2" s="80"/>
      <c r="NQM2" s="80"/>
      <c r="NQN2" s="80"/>
      <c r="NQO2" s="80"/>
      <c r="NQP2" s="80"/>
      <c r="NQQ2" s="80"/>
      <c r="NQR2" s="80"/>
      <c r="NQS2" s="80"/>
      <c r="NQT2" s="80"/>
      <c r="NQU2" s="80"/>
      <c r="NQV2" s="80"/>
      <c r="NQW2" s="80"/>
      <c r="NQX2" s="80"/>
      <c r="NQY2" s="80"/>
      <c r="NQZ2" s="80"/>
      <c r="NRA2" s="80"/>
      <c r="NRB2" s="80"/>
      <c r="NRC2" s="80"/>
      <c r="NRD2" s="80"/>
      <c r="NRE2" s="80"/>
      <c r="NRF2" s="80"/>
      <c r="NRG2" s="80"/>
      <c r="NRH2" s="80"/>
      <c r="NRI2" s="80"/>
      <c r="NRJ2" s="80"/>
      <c r="NRK2" s="80"/>
      <c r="NRL2" s="80"/>
      <c r="NRM2" s="80"/>
      <c r="NRN2" s="80"/>
      <c r="NRO2" s="80"/>
      <c r="NRP2" s="80"/>
      <c r="NRQ2" s="80"/>
      <c r="NRR2" s="80"/>
      <c r="NRS2" s="80"/>
      <c r="NRT2" s="80"/>
      <c r="NRU2" s="80"/>
      <c r="NRV2" s="80"/>
      <c r="NRW2" s="80"/>
      <c r="NRX2" s="80"/>
      <c r="NRY2" s="80"/>
      <c r="NRZ2" s="80"/>
      <c r="NSA2" s="80"/>
      <c r="NSB2" s="80"/>
      <c r="NSC2" s="80"/>
      <c r="NSD2" s="80"/>
      <c r="NSE2" s="80"/>
      <c r="NSF2" s="80"/>
      <c r="NSG2" s="80"/>
      <c r="NSH2" s="80"/>
      <c r="NSI2" s="80"/>
      <c r="NSJ2" s="80"/>
      <c r="NSK2" s="80"/>
      <c r="NSL2" s="80"/>
      <c r="NSM2" s="80"/>
      <c r="NSN2" s="80"/>
      <c r="NSO2" s="80"/>
      <c r="NSP2" s="80"/>
      <c r="NSQ2" s="80"/>
      <c r="NSR2" s="80"/>
      <c r="NSS2" s="80"/>
      <c r="NST2" s="80"/>
      <c r="NSU2" s="80"/>
      <c r="NSV2" s="80"/>
      <c r="NSW2" s="80"/>
      <c r="NSX2" s="80"/>
      <c r="NSY2" s="80"/>
      <c r="NSZ2" s="80"/>
      <c r="NTA2" s="80"/>
      <c r="NTB2" s="80"/>
      <c r="NTC2" s="80"/>
      <c r="NTD2" s="80"/>
      <c r="NTE2" s="80"/>
      <c r="NTF2" s="80"/>
      <c r="NTG2" s="80"/>
      <c r="NTH2" s="80"/>
      <c r="NTI2" s="80"/>
      <c r="NTJ2" s="80"/>
      <c r="NTK2" s="80"/>
      <c r="NTL2" s="80"/>
      <c r="NTM2" s="80"/>
      <c r="NTN2" s="80"/>
      <c r="NTO2" s="80"/>
      <c r="NTP2" s="80"/>
      <c r="NTQ2" s="80"/>
      <c r="NTR2" s="80"/>
      <c r="NTS2" s="80"/>
      <c r="NTT2" s="80"/>
      <c r="NTU2" s="80"/>
      <c r="NTV2" s="80"/>
      <c r="NTW2" s="80"/>
      <c r="NTX2" s="80"/>
      <c r="NTY2" s="80"/>
      <c r="NTZ2" s="80"/>
      <c r="NUA2" s="80"/>
      <c r="NUB2" s="80"/>
      <c r="NUC2" s="80"/>
      <c r="NUD2" s="80"/>
      <c r="NUE2" s="80"/>
      <c r="NUF2" s="80"/>
      <c r="NUG2" s="80"/>
      <c r="NUH2" s="80"/>
      <c r="NUI2" s="80"/>
      <c r="NUJ2" s="80"/>
      <c r="NUK2" s="80"/>
      <c r="NUL2" s="80"/>
      <c r="NUM2" s="80"/>
      <c r="NUN2" s="80"/>
      <c r="NUO2" s="80"/>
      <c r="NUP2" s="80"/>
      <c r="NUQ2" s="80"/>
      <c r="NUR2" s="80"/>
      <c r="NUS2" s="80"/>
      <c r="NUT2" s="80"/>
      <c r="NUU2" s="80"/>
      <c r="NUV2" s="80"/>
      <c r="NUW2" s="80"/>
      <c r="NUX2" s="80"/>
      <c r="NUY2" s="80"/>
      <c r="NUZ2" s="80"/>
      <c r="NVA2" s="80"/>
      <c r="NVB2" s="80"/>
      <c r="NVC2" s="80"/>
      <c r="NVD2" s="80"/>
      <c r="NVE2" s="80"/>
      <c r="NVF2" s="80"/>
      <c r="NVG2" s="80"/>
      <c r="NVH2" s="80"/>
      <c r="NVI2" s="80"/>
      <c r="NVJ2" s="80"/>
      <c r="NVK2" s="80"/>
      <c r="NVL2" s="80"/>
      <c r="NVM2" s="80"/>
      <c r="NVN2" s="80"/>
      <c r="NVO2" s="80"/>
      <c r="NVP2" s="80"/>
      <c r="NVQ2" s="80"/>
      <c r="NVR2" s="80"/>
      <c r="NVS2" s="80"/>
      <c r="NVT2" s="80"/>
      <c r="NVU2" s="80"/>
      <c r="NVV2" s="80"/>
      <c r="NVW2" s="80"/>
      <c r="NVX2" s="80"/>
      <c r="NVY2" s="80"/>
      <c r="NVZ2" s="80"/>
      <c r="NWA2" s="80"/>
      <c r="NWB2" s="80"/>
      <c r="NWC2" s="80"/>
      <c r="NWD2" s="80"/>
      <c r="NWE2" s="80"/>
      <c r="NWF2" s="80"/>
      <c r="NWG2" s="80"/>
      <c r="NWH2" s="80"/>
      <c r="NWI2" s="80"/>
      <c r="NWJ2" s="80"/>
      <c r="NWK2" s="80"/>
      <c r="NWL2" s="80"/>
      <c r="NWM2" s="80"/>
      <c r="NWN2" s="80"/>
      <c r="NWO2" s="80"/>
      <c r="NWP2" s="80"/>
      <c r="NWQ2" s="80"/>
      <c r="NWR2" s="80"/>
      <c r="NWS2" s="80"/>
      <c r="NWT2" s="80"/>
      <c r="NWU2" s="80"/>
      <c r="NWV2" s="80"/>
      <c r="NWW2" s="80"/>
      <c r="NWX2" s="80"/>
      <c r="NWY2" s="80"/>
      <c r="NWZ2" s="80"/>
      <c r="NXA2" s="80"/>
      <c r="NXB2" s="80"/>
      <c r="NXC2" s="80"/>
      <c r="NXD2" s="80"/>
      <c r="NXE2" s="80"/>
      <c r="NXF2" s="80"/>
      <c r="NXG2" s="80"/>
      <c r="NXH2" s="80"/>
      <c r="NXI2" s="80"/>
      <c r="NXJ2" s="80"/>
      <c r="NXK2" s="80"/>
      <c r="NXL2" s="80"/>
      <c r="NXM2" s="80"/>
      <c r="NXN2" s="80"/>
      <c r="NXO2" s="80"/>
      <c r="NXP2" s="80"/>
      <c r="NXQ2" s="80"/>
      <c r="NXR2" s="80"/>
      <c r="NXS2" s="80"/>
      <c r="NXT2" s="80"/>
      <c r="NXU2" s="80"/>
      <c r="NXV2" s="80"/>
      <c r="NXW2" s="80"/>
      <c r="NXX2" s="80"/>
      <c r="NXY2" s="80"/>
      <c r="NXZ2" s="80"/>
      <c r="NYA2" s="80"/>
      <c r="NYB2" s="80"/>
      <c r="NYC2" s="80"/>
      <c r="NYD2" s="80"/>
      <c r="NYE2" s="80"/>
      <c r="NYF2" s="80"/>
      <c r="NYG2" s="80"/>
      <c r="NYH2" s="80"/>
      <c r="NYI2" s="80"/>
      <c r="NYJ2" s="80"/>
      <c r="NYK2" s="80"/>
      <c r="NYL2" s="80"/>
      <c r="NYM2" s="80"/>
      <c r="NYN2" s="80"/>
      <c r="NYO2" s="80"/>
      <c r="NYP2" s="80"/>
      <c r="NYQ2" s="80"/>
      <c r="NYR2" s="80"/>
      <c r="NYS2" s="80"/>
      <c r="NYT2" s="80"/>
      <c r="NYU2" s="80"/>
      <c r="NYV2" s="80"/>
      <c r="NYW2" s="80"/>
      <c r="NYX2" s="80"/>
      <c r="NYY2" s="80"/>
      <c r="NYZ2" s="80"/>
      <c r="NZA2" s="80"/>
      <c r="NZB2" s="80"/>
      <c r="NZC2" s="80"/>
      <c r="NZD2" s="80"/>
      <c r="NZE2" s="80"/>
      <c r="NZF2" s="80"/>
      <c r="NZG2" s="80"/>
      <c r="NZH2" s="80"/>
      <c r="NZI2" s="80"/>
      <c r="NZJ2" s="80"/>
      <c r="NZK2" s="80"/>
      <c r="NZL2" s="80"/>
      <c r="NZM2" s="80"/>
      <c r="NZN2" s="80"/>
      <c r="NZO2" s="80"/>
      <c r="NZP2" s="80"/>
      <c r="NZQ2" s="80"/>
      <c r="NZR2" s="80"/>
      <c r="NZS2" s="80"/>
      <c r="NZT2" s="80"/>
      <c r="NZU2" s="80"/>
      <c r="NZV2" s="80"/>
      <c r="NZW2" s="80"/>
      <c r="NZX2" s="80"/>
      <c r="NZY2" s="80"/>
      <c r="NZZ2" s="80"/>
      <c r="OAA2" s="80"/>
      <c r="OAB2" s="80"/>
      <c r="OAC2" s="80"/>
      <c r="OAD2" s="80"/>
      <c r="OAE2" s="80"/>
      <c r="OAF2" s="80"/>
      <c r="OAG2" s="80"/>
      <c r="OAH2" s="80"/>
      <c r="OAI2" s="80"/>
      <c r="OAJ2" s="80"/>
      <c r="OAK2" s="80"/>
      <c r="OAL2" s="80"/>
      <c r="OAM2" s="80"/>
      <c r="OAN2" s="80"/>
      <c r="OAO2" s="80"/>
      <c r="OAP2" s="80"/>
      <c r="OAQ2" s="80"/>
      <c r="OAR2" s="80"/>
      <c r="OAS2" s="80"/>
      <c r="OAT2" s="80"/>
      <c r="OAU2" s="80"/>
      <c r="OAV2" s="80"/>
      <c r="OAW2" s="80"/>
      <c r="OAX2" s="80"/>
      <c r="OAY2" s="80"/>
      <c r="OAZ2" s="80"/>
      <c r="OBA2" s="80"/>
      <c r="OBB2" s="80"/>
      <c r="OBC2" s="80"/>
      <c r="OBD2" s="80"/>
      <c r="OBE2" s="80"/>
      <c r="OBF2" s="80"/>
      <c r="OBG2" s="80"/>
      <c r="OBH2" s="80"/>
      <c r="OBI2" s="80"/>
      <c r="OBJ2" s="80"/>
      <c r="OBK2" s="80"/>
      <c r="OBL2" s="80"/>
      <c r="OBM2" s="80"/>
      <c r="OBN2" s="80"/>
      <c r="OBO2" s="80"/>
      <c r="OBP2" s="80"/>
      <c r="OBQ2" s="80"/>
      <c r="OBR2" s="80"/>
      <c r="OBS2" s="80"/>
      <c r="OBT2" s="80"/>
      <c r="OBU2" s="80"/>
      <c r="OBV2" s="80"/>
      <c r="OBW2" s="80"/>
      <c r="OBX2" s="80"/>
      <c r="OBY2" s="80"/>
      <c r="OBZ2" s="80"/>
      <c r="OCA2" s="80"/>
      <c r="OCB2" s="80"/>
      <c r="OCC2" s="80"/>
      <c r="OCD2" s="80"/>
      <c r="OCE2" s="80"/>
      <c r="OCF2" s="80"/>
      <c r="OCG2" s="80"/>
      <c r="OCH2" s="80"/>
      <c r="OCI2" s="80"/>
      <c r="OCJ2" s="80"/>
      <c r="OCK2" s="80"/>
      <c r="OCL2" s="80"/>
      <c r="OCM2" s="80"/>
      <c r="OCN2" s="80"/>
      <c r="OCO2" s="80"/>
      <c r="OCP2" s="80"/>
      <c r="OCQ2" s="80"/>
      <c r="OCR2" s="80"/>
      <c r="OCS2" s="80"/>
      <c r="OCT2" s="80"/>
      <c r="OCU2" s="80"/>
      <c r="OCV2" s="80"/>
      <c r="OCW2" s="80"/>
      <c r="OCX2" s="80"/>
      <c r="OCY2" s="80"/>
      <c r="OCZ2" s="80"/>
      <c r="ODA2" s="80"/>
      <c r="ODB2" s="80"/>
      <c r="ODC2" s="80"/>
      <c r="ODD2" s="80"/>
      <c r="ODE2" s="80"/>
      <c r="ODF2" s="80"/>
      <c r="ODG2" s="80"/>
      <c r="ODH2" s="80"/>
      <c r="ODI2" s="80"/>
      <c r="ODJ2" s="80"/>
      <c r="ODK2" s="80"/>
      <c r="ODL2" s="80"/>
      <c r="ODM2" s="80"/>
      <c r="ODN2" s="80"/>
      <c r="ODO2" s="80"/>
      <c r="ODP2" s="80"/>
      <c r="ODQ2" s="80"/>
      <c r="ODR2" s="80"/>
      <c r="ODS2" s="80"/>
      <c r="ODT2" s="80"/>
      <c r="ODU2" s="80"/>
      <c r="ODV2" s="80"/>
      <c r="ODW2" s="80"/>
      <c r="ODX2" s="80"/>
      <c r="ODY2" s="80"/>
      <c r="ODZ2" s="80"/>
      <c r="OEA2" s="80"/>
      <c r="OEB2" s="80"/>
      <c r="OEC2" s="80"/>
      <c r="OED2" s="80"/>
      <c r="OEE2" s="80"/>
      <c r="OEF2" s="80"/>
      <c r="OEG2" s="80"/>
      <c r="OEH2" s="80"/>
      <c r="OEI2" s="80"/>
      <c r="OEJ2" s="80"/>
      <c r="OEK2" s="80"/>
      <c r="OEL2" s="80"/>
      <c r="OEM2" s="80"/>
      <c r="OEN2" s="80"/>
      <c r="OEO2" s="80"/>
      <c r="OEP2" s="80"/>
      <c r="OEQ2" s="80"/>
      <c r="OER2" s="80"/>
      <c r="OES2" s="80"/>
      <c r="OET2" s="80"/>
      <c r="OEU2" s="80"/>
      <c r="OEV2" s="80"/>
      <c r="OEW2" s="80"/>
      <c r="OEX2" s="80"/>
      <c r="OEY2" s="80"/>
      <c r="OEZ2" s="80"/>
      <c r="OFA2" s="80"/>
      <c r="OFB2" s="80"/>
      <c r="OFC2" s="80"/>
      <c r="OFD2" s="80"/>
      <c r="OFE2" s="80"/>
      <c r="OFF2" s="80"/>
      <c r="OFG2" s="80"/>
      <c r="OFH2" s="80"/>
      <c r="OFI2" s="80"/>
      <c r="OFJ2" s="80"/>
      <c r="OFK2" s="80"/>
      <c r="OFL2" s="80"/>
      <c r="OFM2" s="80"/>
      <c r="OFN2" s="80"/>
      <c r="OFO2" s="80"/>
      <c r="OFP2" s="80"/>
      <c r="OFQ2" s="80"/>
      <c r="OFR2" s="80"/>
      <c r="OFS2" s="80"/>
      <c r="OFT2" s="80"/>
      <c r="OFU2" s="80"/>
      <c r="OFV2" s="80"/>
      <c r="OFW2" s="80"/>
      <c r="OFX2" s="80"/>
      <c r="OFY2" s="80"/>
      <c r="OFZ2" s="80"/>
      <c r="OGA2" s="80"/>
      <c r="OGB2" s="80"/>
      <c r="OGC2" s="80"/>
      <c r="OGD2" s="80"/>
      <c r="OGE2" s="80"/>
      <c r="OGF2" s="80"/>
      <c r="OGG2" s="80"/>
      <c r="OGH2" s="80"/>
      <c r="OGI2" s="80"/>
      <c r="OGJ2" s="80"/>
      <c r="OGK2" s="80"/>
      <c r="OGL2" s="80"/>
      <c r="OGM2" s="80"/>
      <c r="OGN2" s="80"/>
      <c r="OGO2" s="80"/>
      <c r="OGP2" s="80"/>
      <c r="OGQ2" s="80"/>
      <c r="OGR2" s="80"/>
      <c r="OGS2" s="80"/>
      <c r="OGT2" s="80"/>
      <c r="OGU2" s="80"/>
      <c r="OGV2" s="80"/>
      <c r="OGW2" s="80"/>
      <c r="OGX2" s="80"/>
      <c r="OGY2" s="80"/>
      <c r="OGZ2" s="80"/>
      <c r="OHA2" s="80"/>
      <c r="OHB2" s="80"/>
      <c r="OHC2" s="80"/>
      <c r="OHD2" s="80"/>
      <c r="OHE2" s="80"/>
      <c r="OHF2" s="80"/>
      <c r="OHG2" s="80"/>
      <c r="OHH2" s="80"/>
      <c r="OHI2" s="80"/>
      <c r="OHJ2" s="80"/>
      <c r="OHK2" s="80"/>
      <c r="OHL2" s="80"/>
      <c r="OHM2" s="80"/>
      <c r="OHN2" s="80"/>
      <c r="OHO2" s="80"/>
      <c r="OHP2" s="80"/>
      <c r="OHQ2" s="80"/>
      <c r="OHR2" s="80"/>
      <c r="OHS2" s="80"/>
      <c r="OHT2" s="80"/>
      <c r="OHU2" s="80"/>
      <c r="OHV2" s="80"/>
      <c r="OHW2" s="80"/>
      <c r="OHX2" s="80"/>
      <c r="OHY2" s="80"/>
      <c r="OHZ2" s="80"/>
      <c r="OIA2" s="80"/>
      <c r="OIB2" s="80"/>
      <c r="OIC2" s="80"/>
      <c r="OID2" s="80"/>
      <c r="OIE2" s="80"/>
      <c r="OIF2" s="80"/>
      <c r="OIG2" s="80"/>
      <c r="OIH2" s="80"/>
      <c r="OII2" s="80"/>
      <c r="OIJ2" s="80"/>
      <c r="OIK2" s="80"/>
      <c r="OIL2" s="80"/>
      <c r="OIM2" s="80"/>
      <c r="OIN2" s="80"/>
      <c r="OIO2" s="80"/>
      <c r="OIP2" s="80"/>
      <c r="OIQ2" s="80"/>
      <c r="OIR2" s="80"/>
      <c r="OIS2" s="80"/>
      <c r="OIT2" s="80"/>
      <c r="OIU2" s="80"/>
      <c r="OIV2" s="80"/>
      <c r="OIW2" s="80"/>
      <c r="OIX2" s="80"/>
      <c r="OIY2" s="80"/>
      <c r="OIZ2" s="80"/>
      <c r="OJA2" s="80"/>
      <c r="OJB2" s="80"/>
      <c r="OJC2" s="80"/>
      <c r="OJD2" s="80"/>
      <c r="OJE2" s="80"/>
      <c r="OJF2" s="80"/>
      <c r="OJG2" s="80"/>
      <c r="OJH2" s="80"/>
      <c r="OJI2" s="80"/>
      <c r="OJJ2" s="80"/>
      <c r="OJK2" s="80"/>
      <c r="OJL2" s="80"/>
      <c r="OJM2" s="80"/>
      <c r="OJN2" s="80"/>
      <c r="OJO2" s="80"/>
      <c r="OJP2" s="80"/>
      <c r="OJQ2" s="80"/>
      <c r="OJR2" s="80"/>
      <c r="OJS2" s="80"/>
      <c r="OJT2" s="80"/>
      <c r="OJU2" s="80"/>
      <c r="OJV2" s="80"/>
      <c r="OJW2" s="80"/>
      <c r="OJX2" s="80"/>
      <c r="OJY2" s="80"/>
      <c r="OJZ2" s="80"/>
      <c r="OKA2" s="80"/>
      <c r="OKB2" s="80"/>
      <c r="OKC2" s="80"/>
      <c r="OKD2" s="80"/>
      <c r="OKE2" s="80"/>
      <c r="OKF2" s="80"/>
      <c r="OKG2" s="80"/>
      <c r="OKH2" s="80"/>
      <c r="OKI2" s="80"/>
      <c r="OKJ2" s="80"/>
      <c r="OKK2" s="80"/>
      <c r="OKL2" s="80"/>
      <c r="OKM2" s="80"/>
      <c r="OKN2" s="80"/>
      <c r="OKO2" s="80"/>
      <c r="OKP2" s="80"/>
      <c r="OKQ2" s="80"/>
      <c r="OKR2" s="80"/>
      <c r="OKS2" s="80"/>
      <c r="OKT2" s="80"/>
      <c r="OKU2" s="80"/>
      <c r="OKV2" s="80"/>
      <c r="OKW2" s="80"/>
      <c r="OKX2" s="80"/>
      <c r="OKY2" s="80"/>
      <c r="OKZ2" s="80"/>
      <c r="OLA2" s="80"/>
      <c r="OLB2" s="80"/>
      <c r="OLC2" s="80"/>
      <c r="OLD2" s="80"/>
      <c r="OLE2" s="80"/>
      <c r="OLF2" s="80"/>
      <c r="OLG2" s="80"/>
      <c r="OLH2" s="80"/>
      <c r="OLI2" s="80"/>
      <c r="OLJ2" s="80"/>
      <c r="OLK2" s="80"/>
      <c r="OLL2" s="80"/>
      <c r="OLM2" s="80"/>
      <c r="OLN2" s="80"/>
      <c r="OLO2" s="80"/>
      <c r="OLP2" s="80"/>
      <c r="OLQ2" s="80"/>
      <c r="OLR2" s="80"/>
      <c r="OLS2" s="80"/>
      <c r="OLT2" s="80"/>
      <c r="OLU2" s="80"/>
      <c r="OLV2" s="80"/>
      <c r="OLW2" s="80"/>
      <c r="OLX2" s="80"/>
      <c r="OLY2" s="80"/>
      <c r="OLZ2" s="80"/>
      <c r="OMA2" s="80"/>
      <c r="OMB2" s="80"/>
      <c r="OMC2" s="80"/>
      <c r="OMD2" s="80"/>
      <c r="OME2" s="80"/>
      <c r="OMF2" s="80"/>
      <c r="OMG2" s="80"/>
      <c r="OMH2" s="80"/>
      <c r="OMI2" s="80"/>
      <c r="OMJ2" s="80"/>
      <c r="OMK2" s="80"/>
      <c r="OML2" s="80"/>
      <c r="OMM2" s="80"/>
      <c r="OMN2" s="80"/>
      <c r="OMO2" s="80"/>
      <c r="OMP2" s="80"/>
      <c r="OMQ2" s="80"/>
      <c r="OMR2" s="80"/>
      <c r="OMS2" s="80"/>
      <c r="OMT2" s="80"/>
      <c r="OMU2" s="80"/>
      <c r="OMV2" s="80"/>
      <c r="OMW2" s="80"/>
      <c r="OMX2" s="80"/>
      <c r="OMY2" s="80"/>
      <c r="OMZ2" s="80"/>
      <c r="ONA2" s="80"/>
      <c r="ONB2" s="80"/>
      <c r="ONC2" s="80"/>
      <c r="OND2" s="80"/>
      <c r="ONE2" s="80"/>
      <c r="ONF2" s="80"/>
      <c r="ONG2" s="80"/>
      <c r="ONH2" s="80"/>
      <c r="ONI2" s="80"/>
      <c r="ONJ2" s="80"/>
      <c r="ONK2" s="80"/>
      <c r="ONL2" s="80"/>
      <c r="ONM2" s="80"/>
      <c r="ONN2" s="80"/>
      <c r="ONO2" s="80"/>
      <c r="ONP2" s="80"/>
      <c r="ONQ2" s="80"/>
      <c r="ONR2" s="80"/>
      <c r="ONS2" s="80"/>
      <c r="ONT2" s="80"/>
      <c r="ONU2" s="80"/>
      <c r="ONV2" s="80"/>
      <c r="ONW2" s="80"/>
      <c r="ONX2" s="80"/>
      <c r="ONY2" s="80"/>
      <c r="ONZ2" s="80"/>
      <c r="OOA2" s="80"/>
      <c r="OOB2" s="80"/>
      <c r="OOC2" s="80"/>
      <c r="OOD2" s="80"/>
      <c r="OOE2" s="80"/>
      <c r="OOF2" s="80"/>
      <c r="OOG2" s="80"/>
      <c r="OOH2" s="80"/>
      <c r="OOI2" s="80"/>
      <c r="OOJ2" s="80"/>
      <c r="OOK2" s="80"/>
      <c r="OOL2" s="80"/>
      <c r="OOM2" s="80"/>
      <c r="OON2" s="80"/>
      <c r="OOO2" s="80"/>
      <c r="OOP2" s="80"/>
      <c r="OOQ2" s="80"/>
      <c r="OOR2" s="80"/>
      <c r="OOS2" s="80"/>
      <c r="OOT2" s="80"/>
      <c r="OOU2" s="80"/>
      <c r="OOV2" s="80"/>
      <c r="OOW2" s="80"/>
      <c r="OOX2" s="80"/>
      <c r="OOY2" s="80"/>
      <c r="OOZ2" s="80"/>
      <c r="OPA2" s="80"/>
      <c r="OPB2" s="80"/>
      <c r="OPC2" s="80"/>
      <c r="OPD2" s="80"/>
      <c r="OPE2" s="80"/>
      <c r="OPF2" s="80"/>
      <c r="OPG2" s="80"/>
      <c r="OPH2" s="80"/>
      <c r="OPI2" s="80"/>
      <c r="OPJ2" s="80"/>
      <c r="OPK2" s="80"/>
      <c r="OPL2" s="80"/>
      <c r="OPM2" s="80"/>
      <c r="OPN2" s="80"/>
      <c r="OPO2" s="80"/>
      <c r="OPP2" s="80"/>
      <c r="OPQ2" s="80"/>
      <c r="OPR2" s="80"/>
      <c r="OPS2" s="80"/>
      <c r="OPT2" s="80"/>
      <c r="OPU2" s="80"/>
      <c r="OPV2" s="80"/>
      <c r="OPW2" s="80"/>
      <c r="OPX2" s="80"/>
      <c r="OPY2" s="80"/>
      <c r="OPZ2" s="80"/>
      <c r="OQA2" s="80"/>
      <c r="OQB2" s="80"/>
      <c r="OQC2" s="80"/>
      <c r="OQD2" s="80"/>
      <c r="OQE2" s="80"/>
      <c r="OQF2" s="80"/>
      <c r="OQG2" s="80"/>
      <c r="OQH2" s="80"/>
      <c r="OQI2" s="80"/>
      <c r="OQJ2" s="80"/>
      <c r="OQK2" s="80"/>
      <c r="OQL2" s="80"/>
      <c r="OQM2" s="80"/>
      <c r="OQN2" s="80"/>
      <c r="OQO2" s="80"/>
      <c r="OQP2" s="80"/>
      <c r="OQQ2" s="80"/>
      <c r="OQR2" s="80"/>
      <c r="OQS2" s="80"/>
      <c r="OQT2" s="80"/>
      <c r="OQU2" s="80"/>
      <c r="OQV2" s="80"/>
      <c r="OQW2" s="80"/>
      <c r="OQX2" s="80"/>
      <c r="OQY2" s="80"/>
      <c r="OQZ2" s="80"/>
      <c r="ORA2" s="80"/>
      <c r="ORB2" s="80"/>
      <c r="ORC2" s="80"/>
      <c r="ORD2" s="80"/>
      <c r="ORE2" s="80"/>
      <c r="ORF2" s="80"/>
      <c r="ORG2" s="80"/>
      <c r="ORH2" s="80"/>
      <c r="ORI2" s="80"/>
      <c r="ORJ2" s="80"/>
      <c r="ORK2" s="80"/>
      <c r="ORL2" s="80"/>
      <c r="ORM2" s="80"/>
      <c r="ORN2" s="80"/>
      <c r="ORO2" s="80"/>
      <c r="ORP2" s="80"/>
      <c r="ORQ2" s="80"/>
      <c r="ORR2" s="80"/>
      <c r="ORS2" s="80"/>
      <c r="ORT2" s="80"/>
      <c r="ORU2" s="80"/>
      <c r="ORV2" s="80"/>
      <c r="ORW2" s="80"/>
      <c r="ORX2" s="80"/>
      <c r="ORY2" s="80"/>
      <c r="ORZ2" s="80"/>
      <c r="OSA2" s="80"/>
      <c r="OSB2" s="80"/>
      <c r="OSC2" s="80"/>
      <c r="OSD2" s="80"/>
      <c r="OSE2" s="80"/>
      <c r="OSF2" s="80"/>
      <c r="OSG2" s="80"/>
      <c r="OSH2" s="80"/>
      <c r="OSI2" s="80"/>
      <c r="OSJ2" s="80"/>
      <c r="OSK2" s="80"/>
      <c r="OSL2" s="80"/>
      <c r="OSM2" s="80"/>
      <c r="OSN2" s="80"/>
      <c r="OSO2" s="80"/>
      <c r="OSP2" s="80"/>
      <c r="OSQ2" s="80"/>
      <c r="OSR2" s="80"/>
      <c r="OSS2" s="80"/>
      <c r="OST2" s="80"/>
      <c r="OSU2" s="80"/>
      <c r="OSV2" s="80"/>
      <c r="OSW2" s="80"/>
      <c r="OSX2" s="80"/>
      <c r="OSY2" s="80"/>
      <c r="OSZ2" s="80"/>
      <c r="OTA2" s="80"/>
      <c r="OTB2" s="80"/>
      <c r="OTC2" s="80"/>
      <c r="OTD2" s="80"/>
      <c r="OTE2" s="80"/>
      <c r="OTF2" s="80"/>
      <c r="OTG2" s="80"/>
      <c r="OTH2" s="80"/>
      <c r="OTI2" s="80"/>
      <c r="OTJ2" s="80"/>
      <c r="OTK2" s="80"/>
      <c r="OTL2" s="80"/>
      <c r="OTM2" s="80"/>
      <c r="OTN2" s="80"/>
      <c r="OTO2" s="80"/>
      <c r="OTP2" s="80"/>
      <c r="OTQ2" s="80"/>
      <c r="OTR2" s="80"/>
      <c r="OTS2" s="80"/>
      <c r="OTT2" s="80"/>
      <c r="OTU2" s="80"/>
      <c r="OTV2" s="80"/>
      <c r="OTW2" s="80"/>
      <c r="OTX2" s="80"/>
      <c r="OTY2" s="80"/>
      <c r="OTZ2" s="80"/>
      <c r="OUA2" s="80"/>
      <c r="OUB2" s="80"/>
      <c r="OUC2" s="80"/>
      <c r="OUD2" s="80"/>
      <c r="OUE2" s="80"/>
      <c r="OUF2" s="80"/>
      <c r="OUG2" s="80"/>
      <c r="OUH2" s="80"/>
      <c r="OUI2" s="80"/>
      <c r="OUJ2" s="80"/>
      <c r="OUK2" s="80"/>
      <c r="OUL2" s="80"/>
      <c r="OUM2" s="80"/>
      <c r="OUN2" s="80"/>
      <c r="OUO2" s="80"/>
      <c r="OUP2" s="80"/>
      <c r="OUQ2" s="80"/>
      <c r="OUR2" s="80"/>
      <c r="OUS2" s="80"/>
      <c r="OUT2" s="80"/>
      <c r="OUU2" s="80"/>
      <c r="OUV2" s="80"/>
      <c r="OUW2" s="80"/>
      <c r="OUX2" s="80"/>
      <c r="OUY2" s="80"/>
      <c r="OUZ2" s="80"/>
      <c r="OVA2" s="80"/>
      <c r="OVB2" s="80"/>
      <c r="OVC2" s="80"/>
      <c r="OVD2" s="80"/>
      <c r="OVE2" s="80"/>
      <c r="OVF2" s="80"/>
      <c r="OVG2" s="80"/>
      <c r="OVH2" s="80"/>
      <c r="OVI2" s="80"/>
      <c r="OVJ2" s="80"/>
      <c r="OVK2" s="80"/>
      <c r="OVL2" s="80"/>
      <c r="OVM2" s="80"/>
      <c r="OVN2" s="80"/>
      <c r="OVO2" s="80"/>
      <c r="OVP2" s="80"/>
      <c r="OVQ2" s="80"/>
      <c r="OVR2" s="80"/>
      <c r="OVS2" s="80"/>
      <c r="OVT2" s="80"/>
      <c r="OVU2" s="80"/>
      <c r="OVV2" s="80"/>
      <c r="OVW2" s="80"/>
      <c r="OVX2" s="80"/>
      <c r="OVY2" s="80"/>
      <c r="OVZ2" s="80"/>
      <c r="OWA2" s="80"/>
      <c r="OWB2" s="80"/>
      <c r="OWC2" s="80"/>
      <c r="OWD2" s="80"/>
      <c r="OWE2" s="80"/>
      <c r="OWF2" s="80"/>
      <c r="OWG2" s="80"/>
      <c r="OWH2" s="80"/>
      <c r="OWI2" s="80"/>
      <c r="OWJ2" s="80"/>
      <c r="OWK2" s="80"/>
      <c r="OWL2" s="80"/>
      <c r="OWM2" s="80"/>
      <c r="OWN2" s="80"/>
      <c r="OWO2" s="80"/>
      <c r="OWP2" s="80"/>
      <c r="OWQ2" s="80"/>
      <c r="OWR2" s="80"/>
      <c r="OWS2" s="80"/>
      <c r="OWT2" s="80"/>
      <c r="OWU2" s="80"/>
      <c r="OWV2" s="80"/>
      <c r="OWW2" s="80"/>
      <c r="OWX2" s="80"/>
      <c r="OWY2" s="80"/>
      <c r="OWZ2" s="80"/>
      <c r="OXA2" s="80"/>
      <c r="OXB2" s="80"/>
      <c r="OXC2" s="80"/>
      <c r="OXD2" s="80"/>
      <c r="OXE2" s="80"/>
      <c r="OXF2" s="80"/>
      <c r="OXG2" s="80"/>
      <c r="OXH2" s="80"/>
      <c r="OXI2" s="80"/>
      <c r="OXJ2" s="80"/>
      <c r="OXK2" s="80"/>
      <c r="OXL2" s="80"/>
      <c r="OXM2" s="80"/>
      <c r="OXN2" s="80"/>
      <c r="OXO2" s="80"/>
      <c r="OXP2" s="80"/>
      <c r="OXQ2" s="80"/>
      <c r="OXR2" s="80"/>
      <c r="OXS2" s="80"/>
      <c r="OXT2" s="80"/>
      <c r="OXU2" s="80"/>
      <c r="OXV2" s="80"/>
      <c r="OXW2" s="80"/>
      <c r="OXX2" s="80"/>
      <c r="OXY2" s="80"/>
      <c r="OXZ2" s="80"/>
      <c r="OYA2" s="80"/>
      <c r="OYB2" s="80"/>
      <c r="OYC2" s="80"/>
      <c r="OYD2" s="80"/>
      <c r="OYE2" s="80"/>
      <c r="OYF2" s="80"/>
      <c r="OYG2" s="80"/>
      <c r="OYH2" s="80"/>
      <c r="OYI2" s="80"/>
      <c r="OYJ2" s="80"/>
      <c r="OYK2" s="80"/>
      <c r="OYL2" s="80"/>
      <c r="OYM2" s="80"/>
      <c r="OYN2" s="80"/>
      <c r="OYO2" s="80"/>
      <c r="OYP2" s="80"/>
      <c r="OYQ2" s="80"/>
      <c r="OYR2" s="80"/>
      <c r="OYS2" s="80"/>
      <c r="OYT2" s="80"/>
      <c r="OYU2" s="80"/>
      <c r="OYV2" s="80"/>
      <c r="OYW2" s="80"/>
      <c r="OYX2" s="80"/>
      <c r="OYY2" s="80"/>
      <c r="OYZ2" s="80"/>
      <c r="OZA2" s="80"/>
      <c r="OZB2" s="80"/>
      <c r="OZC2" s="80"/>
      <c r="OZD2" s="80"/>
      <c r="OZE2" s="80"/>
      <c r="OZF2" s="80"/>
      <c r="OZG2" s="80"/>
      <c r="OZH2" s="80"/>
      <c r="OZI2" s="80"/>
      <c r="OZJ2" s="80"/>
      <c r="OZK2" s="80"/>
      <c r="OZL2" s="80"/>
      <c r="OZM2" s="80"/>
      <c r="OZN2" s="80"/>
      <c r="OZO2" s="80"/>
      <c r="OZP2" s="80"/>
      <c r="OZQ2" s="80"/>
      <c r="OZR2" s="80"/>
      <c r="OZS2" s="80"/>
      <c r="OZT2" s="80"/>
      <c r="OZU2" s="80"/>
      <c r="OZV2" s="80"/>
      <c r="OZW2" s="80"/>
      <c r="OZX2" s="80"/>
      <c r="OZY2" s="80"/>
      <c r="OZZ2" s="80"/>
      <c r="PAA2" s="80"/>
      <c r="PAB2" s="80"/>
      <c r="PAC2" s="80"/>
      <c r="PAD2" s="80"/>
      <c r="PAE2" s="80"/>
      <c r="PAF2" s="80"/>
      <c r="PAG2" s="80"/>
      <c r="PAH2" s="80"/>
      <c r="PAI2" s="80"/>
      <c r="PAJ2" s="80"/>
      <c r="PAK2" s="80"/>
      <c r="PAL2" s="80"/>
      <c r="PAM2" s="80"/>
      <c r="PAN2" s="80"/>
      <c r="PAO2" s="80"/>
      <c r="PAP2" s="80"/>
      <c r="PAQ2" s="80"/>
      <c r="PAR2" s="80"/>
      <c r="PAS2" s="80"/>
      <c r="PAT2" s="80"/>
      <c r="PAU2" s="80"/>
      <c r="PAV2" s="80"/>
      <c r="PAW2" s="80"/>
      <c r="PAX2" s="80"/>
      <c r="PAY2" s="80"/>
      <c r="PAZ2" s="80"/>
      <c r="PBA2" s="80"/>
      <c r="PBB2" s="80"/>
      <c r="PBC2" s="80"/>
      <c r="PBD2" s="80"/>
      <c r="PBE2" s="80"/>
      <c r="PBF2" s="80"/>
      <c r="PBG2" s="80"/>
      <c r="PBH2" s="80"/>
      <c r="PBI2" s="80"/>
      <c r="PBJ2" s="80"/>
      <c r="PBK2" s="80"/>
      <c r="PBL2" s="80"/>
      <c r="PBM2" s="80"/>
      <c r="PBN2" s="80"/>
      <c r="PBO2" s="80"/>
      <c r="PBP2" s="80"/>
      <c r="PBQ2" s="80"/>
      <c r="PBR2" s="80"/>
      <c r="PBS2" s="80"/>
      <c r="PBT2" s="80"/>
      <c r="PBU2" s="80"/>
      <c r="PBV2" s="80"/>
      <c r="PBW2" s="80"/>
      <c r="PBX2" s="80"/>
      <c r="PBY2" s="80"/>
      <c r="PBZ2" s="80"/>
      <c r="PCA2" s="80"/>
      <c r="PCB2" s="80"/>
      <c r="PCC2" s="80"/>
      <c r="PCD2" s="80"/>
      <c r="PCE2" s="80"/>
      <c r="PCF2" s="80"/>
      <c r="PCG2" s="80"/>
      <c r="PCH2" s="80"/>
      <c r="PCI2" s="80"/>
      <c r="PCJ2" s="80"/>
      <c r="PCK2" s="80"/>
      <c r="PCL2" s="80"/>
      <c r="PCM2" s="80"/>
      <c r="PCN2" s="80"/>
      <c r="PCO2" s="80"/>
      <c r="PCP2" s="80"/>
      <c r="PCQ2" s="80"/>
      <c r="PCR2" s="80"/>
      <c r="PCS2" s="80"/>
      <c r="PCT2" s="80"/>
      <c r="PCU2" s="80"/>
      <c r="PCV2" s="80"/>
      <c r="PCW2" s="80"/>
      <c r="PCX2" s="80"/>
      <c r="PCY2" s="80"/>
      <c r="PCZ2" s="80"/>
      <c r="PDA2" s="80"/>
      <c r="PDB2" s="80"/>
      <c r="PDC2" s="80"/>
      <c r="PDD2" s="80"/>
      <c r="PDE2" s="80"/>
      <c r="PDF2" s="80"/>
      <c r="PDG2" s="80"/>
      <c r="PDH2" s="80"/>
      <c r="PDI2" s="80"/>
      <c r="PDJ2" s="80"/>
      <c r="PDK2" s="80"/>
      <c r="PDL2" s="80"/>
      <c r="PDM2" s="80"/>
      <c r="PDN2" s="80"/>
      <c r="PDO2" s="80"/>
      <c r="PDP2" s="80"/>
      <c r="PDQ2" s="80"/>
      <c r="PDR2" s="80"/>
      <c r="PDS2" s="80"/>
      <c r="PDT2" s="80"/>
      <c r="PDU2" s="80"/>
      <c r="PDV2" s="80"/>
      <c r="PDW2" s="80"/>
      <c r="PDX2" s="80"/>
      <c r="PDY2" s="80"/>
      <c r="PDZ2" s="80"/>
      <c r="PEA2" s="80"/>
      <c r="PEB2" s="80"/>
      <c r="PEC2" s="80"/>
      <c r="PED2" s="80"/>
      <c r="PEE2" s="80"/>
      <c r="PEF2" s="80"/>
      <c r="PEG2" s="80"/>
      <c r="PEH2" s="80"/>
      <c r="PEI2" s="80"/>
      <c r="PEJ2" s="80"/>
      <c r="PEK2" s="80"/>
      <c r="PEL2" s="80"/>
      <c r="PEM2" s="80"/>
      <c r="PEN2" s="80"/>
      <c r="PEO2" s="80"/>
      <c r="PEP2" s="80"/>
      <c r="PEQ2" s="80"/>
      <c r="PER2" s="80"/>
      <c r="PES2" s="80"/>
      <c r="PET2" s="80"/>
      <c r="PEU2" s="80"/>
      <c r="PEV2" s="80"/>
      <c r="PEW2" s="80"/>
      <c r="PEX2" s="80"/>
      <c r="PEY2" s="80"/>
      <c r="PEZ2" s="80"/>
      <c r="PFA2" s="80"/>
      <c r="PFB2" s="80"/>
      <c r="PFC2" s="80"/>
      <c r="PFD2" s="80"/>
      <c r="PFE2" s="80"/>
      <c r="PFF2" s="80"/>
      <c r="PFG2" s="80"/>
      <c r="PFH2" s="80"/>
      <c r="PFI2" s="80"/>
      <c r="PFJ2" s="80"/>
      <c r="PFK2" s="80"/>
      <c r="PFL2" s="80"/>
      <c r="PFM2" s="80"/>
      <c r="PFN2" s="80"/>
      <c r="PFO2" s="80"/>
      <c r="PFP2" s="80"/>
      <c r="PFQ2" s="80"/>
      <c r="PFR2" s="80"/>
      <c r="PFS2" s="80"/>
      <c r="PFT2" s="80"/>
      <c r="PFU2" s="80"/>
      <c r="PFV2" s="80"/>
      <c r="PFW2" s="80"/>
      <c r="PFX2" s="80"/>
      <c r="PFY2" s="80"/>
      <c r="PFZ2" s="80"/>
      <c r="PGA2" s="80"/>
      <c r="PGB2" s="80"/>
      <c r="PGC2" s="80"/>
      <c r="PGD2" s="80"/>
      <c r="PGE2" s="80"/>
      <c r="PGF2" s="80"/>
      <c r="PGG2" s="80"/>
      <c r="PGH2" s="80"/>
      <c r="PGI2" s="80"/>
      <c r="PGJ2" s="80"/>
      <c r="PGK2" s="80"/>
      <c r="PGL2" s="80"/>
      <c r="PGM2" s="80"/>
      <c r="PGN2" s="80"/>
      <c r="PGO2" s="80"/>
      <c r="PGP2" s="80"/>
      <c r="PGQ2" s="80"/>
      <c r="PGR2" s="80"/>
      <c r="PGS2" s="80"/>
      <c r="PGT2" s="80"/>
      <c r="PGU2" s="80"/>
      <c r="PGV2" s="80"/>
      <c r="PGW2" s="80"/>
      <c r="PGX2" s="80"/>
      <c r="PGY2" s="80"/>
      <c r="PGZ2" s="80"/>
      <c r="PHA2" s="80"/>
      <c r="PHB2" s="80"/>
      <c r="PHC2" s="80"/>
      <c r="PHD2" s="80"/>
      <c r="PHE2" s="80"/>
      <c r="PHF2" s="80"/>
      <c r="PHG2" s="80"/>
      <c r="PHH2" s="80"/>
      <c r="PHI2" s="80"/>
      <c r="PHJ2" s="80"/>
      <c r="PHK2" s="80"/>
      <c r="PHL2" s="80"/>
      <c r="PHM2" s="80"/>
      <c r="PHN2" s="80"/>
      <c r="PHO2" s="80"/>
      <c r="PHP2" s="80"/>
      <c r="PHQ2" s="80"/>
      <c r="PHR2" s="80"/>
      <c r="PHS2" s="80"/>
      <c r="PHT2" s="80"/>
      <c r="PHU2" s="80"/>
      <c r="PHV2" s="80"/>
      <c r="PHW2" s="80"/>
      <c r="PHX2" s="80"/>
      <c r="PHY2" s="80"/>
      <c r="PHZ2" s="80"/>
      <c r="PIA2" s="80"/>
      <c r="PIB2" s="80"/>
      <c r="PIC2" s="80"/>
      <c r="PID2" s="80"/>
      <c r="PIE2" s="80"/>
      <c r="PIF2" s="80"/>
      <c r="PIG2" s="80"/>
      <c r="PIH2" s="80"/>
      <c r="PII2" s="80"/>
      <c r="PIJ2" s="80"/>
      <c r="PIK2" s="80"/>
      <c r="PIL2" s="80"/>
      <c r="PIM2" s="80"/>
      <c r="PIN2" s="80"/>
      <c r="PIO2" s="80"/>
      <c r="PIP2" s="80"/>
      <c r="PIQ2" s="80"/>
      <c r="PIR2" s="80"/>
      <c r="PIS2" s="80"/>
      <c r="PIT2" s="80"/>
      <c r="PIU2" s="80"/>
      <c r="PIV2" s="80"/>
      <c r="PIW2" s="80"/>
      <c r="PIX2" s="80"/>
      <c r="PIY2" s="80"/>
      <c r="PIZ2" s="80"/>
      <c r="PJA2" s="80"/>
      <c r="PJB2" s="80"/>
      <c r="PJC2" s="80"/>
      <c r="PJD2" s="80"/>
      <c r="PJE2" s="80"/>
      <c r="PJF2" s="80"/>
      <c r="PJG2" s="80"/>
      <c r="PJH2" s="80"/>
      <c r="PJI2" s="80"/>
      <c r="PJJ2" s="80"/>
      <c r="PJK2" s="80"/>
      <c r="PJL2" s="80"/>
      <c r="PJM2" s="80"/>
      <c r="PJN2" s="80"/>
      <c r="PJO2" s="80"/>
      <c r="PJP2" s="80"/>
      <c r="PJQ2" s="80"/>
      <c r="PJR2" s="80"/>
      <c r="PJS2" s="80"/>
      <c r="PJT2" s="80"/>
      <c r="PJU2" s="80"/>
      <c r="PJV2" s="80"/>
      <c r="PJW2" s="80"/>
      <c r="PJX2" s="80"/>
      <c r="PJY2" s="80"/>
      <c r="PJZ2" s="80"/>
      <c r="PKA2" s="80"/>
      <c r="PKB2" s="80"/>
      <c r="PKC2" s="80"/>
      <c r="PKD2" s="80"/>
      <c r="PKE2" s="80"/>
      <c r="PKF2" s="80"/>
      <c r="PKG2" s="80"/>
      <c r="PKH2" s="80"/>
      <c r="PKI2" s="80"/>
      <c r="PKJ2" s="80"/>
      <c r="PKK2" s="80"/>
      <c r="PKL2" s="80"/>
      <c r="PKM2" s="80"/>
      <c r="PKN2" s="80"/>
      <c r="PKO2" s="80"/>
      <c r="PKP2" s="80"/>
      <c r="PKQ2" s="80"/>
      <c r="PKR2" s="80"/>
      <c r="PKS2" s="80"/>
      <c r="PKT2" s="80"/>
      <c r="PKU2" s="80"/>
      <c r="PKV2" s="80"/>
      <c r="PKW2" s="80"/>
      <c r="PKX2" s="80"/>
      <c r="PKY2" s="80"/>
      <c r="PKZ2" s="80"/>
      <c r="PLA2" s="80"/>
      <c r="PLB2" s="80"/>
      <c r="PLC2" s="80"/>
      <c r="PLD2" s="80"/>
      <c r="PLE2" s="80"/>
      <c r="PLF2" s="80"/>
      <c r="PLG2" s="80"/>
      <c r="PLH2" s="80"/>
      <c r="PLI2" s="80"/>
      <c r="PLJ2" s="80"/>
      <c r="PLK2" s="80"/>
      <c r="PLL2" s="80"/>
      <c r="PLM2" s="80"/>
      <c r="PLN2" s="80"/>
      <c r="PLO2" s="80"/>
      <c r="PLP2" s="80"/>
      <c r="PLQ2" s="80"/>
      <c r="PLR2" s="80"/>
      <c r="PLS2" s="80"/>
      <c r="PLT2" s="80"/>
      <c r="PLU2" s="80"/>
      <c r="PLV2" s="80"/>
      <c r="PLW2" s="80"/>
      <c r="PLX2" s="80"/>
      <c r="PLY2" s="80"/>
      <c r="PLZ2" s="80"/>
      <c r="PMA2" s="80"/>
      <c r="PMB2" s="80"/>
      <c r="PMC2" s="80"/>
      <c r="PMD2" s="80"/>
      <c r="PME2" s="80"/>
      <c r="PMF2" s="80"/>
      <c r="PMG2" s="80"/>
      <c r="PMH2" s="80"/>
      <c r="PMI2" s="80"/>
      <c r="PMJ2" s="80"/>
      <c r="PMK2" s="80"/>
      <c r="PML2" s="80"/>
      <c r="PMM2" s="80"/>
      <c r="PMN2" s="80"/>
      <c r="PMO2" s="80"/>
      <c r="PMP2" s="80"/>
      <c r="PMQ2" s="80"/>
      <c r="PMR2" s="80"/>
      <c r="PMS2" s="80"/>
      <c r="PMT2" s="80"/>
      <c r="PMU2" s="80"/>
      <c r="PMV2" s="80"/>
      <c r="PMW2" s="80"/>
      <c r="PMX2" s="80"/>
      <c r="PMY2" s="80"/>
      <c r="PMZ2" s="80"/>
      <c r="PNA2" s="80"/>
      <c r="PNB2" s="80"/>
      <c r="PNC2" s="80"/>
      <c r="PND2" s="80"/>
      <c r="PNE2" s="80"/>
      <c r="PNF2" s="80"/>
      <c r="PNG2" s="80"/>
      <c r="PNH2" s="80"/>
      <c r="PNI2" s="80"/>
      <c r="PNJ2" s="80"/>
      <c r="PNK2" s="80"/>
      <c r="PNL2" s="80"/>
      <c r="PNM2" s="80"/>
      <c r="PNN2" s="80"/>
      <c r="PNO2" s="80"/>
      <c r="PNP2" s="80"/>
      <c r="PNQ2" s="80"/>
      <c r="PNR2" s="80"/>
      <c r="PNS2" s="80"/>
      <c r="PNT2" s="80"/>
      <c r="PNU2" s="80"/>
      <c r="PNV2" s="80"/>
      <c r="PNW2" s="80"/>
      <c r="PNX2" s="80"/>
      <c r="PNY2" s="80"/>
      <c r="PNZ2" s="80"/>
      <c r="POA2" s="80"/>
      <c r="POB2" s="80"/>
      <c r="POC2" s="80"/>
      <c r="POD2" s="80"/>
      <c r="POE2" s="80"/>
      <c r="POF2" s="80"/>
      <c r="POG2" s="80"/>
      <c r="POH2" s="80"/>
      <c r="POI2" s="80"/>
      <c r="POJ2" s="80"/>
      <c r="POK2" s="80"/>
      <c r="POL2" s="80"/>
      <c r="POM2" s="80"/>
      <c r="PON2" s="80"/>
      <c r="POO2" s="80"/>
      <c r="POP2" s="80"/>
      <c r="POQ2" s="80"/>
      <c r="POR2" s="80"/>
      <c r="POS2" s="80"/>
      <c r="POT2" s="80"/>
      <c r="POU2" s="80"/>
      <c r="POV2" s="80"/>
      <c r="POW2" s="80"/>
      <c r="POX2" s="80"/>
      <c r="POY2" s="80"/>
      <c r="POZ2" s="80"/>
      <c r="PPA2" s="80"/>
      <c r="PPB2" s="80"/>
      <c r="PPC2" s="80"/>
      <c r="PPD2" s="80"/>
      <c r="PPE2" s="80"/>
      <c r="PPF2" s="80"/>
      <c r="PPG2" s="80"/>
      <c r="PPH2" s="80"/>
      <c r="PPI2" s="80"/>
      <c r="PPJ2" s="80"/>
      <c r="PPK2" s="80"/>
      <c r="PPL2" s="80"/>
      <c r="PPM2" s="80"/>
      <c r="PPN2" s="80"/>
      <c r="PPO2" s="80"/>
      <c r="PPP2" s="80"/>
      <c r="PPQ2" s="80"/>
      <c r="PPR2" s="80"/>
      <c r="PPS2" s="80"/>
      <c r="PPT2" s="80"/>
      <c r="PPU2" s="80"/>
      <c r="PPV2" s="80"/>
      <c r="PPW2" s="80"/>
      <c r="PPX2" s="80"/>
      <c r="PPY2" s="80"/>
      <c r="PPZ2" s="80"/>
      <c r="PQA2" s="80"/>
      <c r="PQB2" s="80"/>
      <c r="PQC2" s="80"/>
      <c r="PQD2" s="80"/>
      <c r="PQE2" s="80"/>
      <c r="PQF2" s="80"/>
      <c r="PQG2" s="80"/>
      <c r="PQH2" s="80"/>
      <c r="PQI2" s="80"/>
      <c r="PQJ2" s="80"/>
      <c r="PQK2" s="80"/>
      <c r="PQL2" s="80"/>
      <c r="PQM2" s="80"/>
      <c r="PQN2" s="80"/>
      <c r="PQO2" s="80"/>
      <c r="PQP2" s="80"/>
      <c r="PQQ2" s="80"/>
      <c r="PQR2" s="80"/>
      <c r="PQS2" s="80"/>
      <c r="PQT2" s="80"/>
      <c r="PQU2" s="80"/>
      <c r="PQV2" s="80"/>
      <c r="PQW2" s="80"/>
      <c r="PQX2" s="80"/>
      <c r="PQY2" s="80"/>
      <c r="PQZ2" s="80"/>
      <c r="PRA2" s="80"/>
      <c r="PRB2" s="80"/>
      <c r="PRC2" s="80"/>
      <c r="PRD2" s="80"/>
      <c r="PRE2" s="80"/>
      <c r="PRF2" s="80"/>
      <c r="PRG2" s="80"/>
      <c r="PRH2" s="80"/>
      <c r="PRI2" s="80"/>
      <c r="PRJ2" s="80"/>
      <c r="PRK2" s="80"/>
      <c r="PRL2" s="80"/>
      <c r="PRM2" s="80"/>
      <c r="PRN2" s="80"/>
      <c r="PRO2" s="80"/>
      <c r="PRP2" s="80"/>
      <c r="PRQ2" s="80"/>
      <c r="PRR2" s="80"/>
      <c r="PRS2" s="80"/>
      <c r="PRT2" s="80"/>
      <c r="PRU2" s="80"/>
      <c r="PRV2" s="80"/>
      <c r="PRW2" s="80"/>
      <c r="PRX2" s="80"/>
      <c r="PRY2" s="80"/>
      <c r="PRZ2" s="80"/>
      <c r="PSA2" s="80"/>
      <c r="PSB2" s="80"/>
      <c r="PSC2" s="80"/>
      <c r="PSD2" s="80"/>
      <c r="PSE2" s="80"/>
      <c r="PSF2" s="80"/>
      <c r="PSG2" s="80"/>
      <c r="PSH2" s="80"/>
      <c r="PSI2" s="80"/>
      <c r="PSJ2" s="80"/>
      <c r="PSK2" s="80"/>
      <c r="PSL2" s="80"/>
      <c r="PSM2" s="80"/>
      <c r="PSN2" s="80"/>
      <c r="PSO2" s="80"/>
      <c r="PSP2" s="80"/>
      <c r="PSQ2" s="80"/>
      <c r="PSR2" s="80"/>
      <c r="PSS2" s="80"/>
      <c r="PST2" s="80"/>
      <c r="PSU2" s="80"/>
      <c r="PSV2" s="80"/>
      <c r="PSW2" s="80"/>
      <c r="PSX2" s="80"/>
      <c r="PSY2" s="80"/>
      <c r="PSZ2" s="80"/>
      <c r="PTA2" s="80"/>
      <c r="PTB2" s="80"/>
      <c r="PTC2" s="80"/>
      <c r="PTD2" s="80"/>
      <c r="PTE2" s="80"/>
      <c r="PTF2" s="80"/>
      <c r="PTG2" s="80"/>
      <c r="PTH2" s="80"/>
      <c r="PTI2" s="80"/>
      <c r="PTJ2" s="80"/>
      <c r="PTK2" s="80"/>
      <c r="PTL2" s="80"/>
      <c r="PTM2" s="80"/>
      <c r="PTN2" s="80"/>
      <c r="PTO2" s="80"/>
      <c r="PTP2" s="80"/>
      <c r="PTQ2" s="80"/>
      <c r="PTR2" s="80"/>
      <c r="PTS2" s="80"/>
      <c r="PTT2" s="80"/>
      <c r="PTU2" s="80"/>
      <c r="PTV2" s="80"/>
      <c r="PTW2" s="80"/>
      <c r="PTX2" s="80"/>
      <c r="PTY2" s="80"/>
      <c r="PTZ2" s="80"/>
      <c r="PUA2" s="80"/>
      <c r="PUB2" s="80"/>
      <c r="PUC2" s="80"/>
      <c r="PUD2" s="80"/>
      <c r="PUE2" s="80"/>
      <c r="PUF2" s="80"/>
      <c r="PUG2" s="80"/>
      <c r="PUH2" s="80"/>
      <c r="PUI2" s="80"/>
      <c r="PUJ2" s="80"/>
      <c r="PUK2" s="80"/>
      <c r="PUL2" s="80"/>
      <c r="PUM2" s="80"/>
      <c r="PUN2" s="80"/>
      <c r="PUO2" s="80"/>
      <c r="PUP2" s="80"/>
      <c r="PUQ2" s="80"/>
      <c r="PUR2" s="80"/>
      <c r="PUS2" s="80"/>
      <c r="PUT2" s="80"/>
      <c r="PUU2" s="80"/>
      <c r="PUV2" s="80"/>
      <c r="PUW2" s="80"/>
      <c r="PUX2" s="80"/>
      <c r="PUY2" s="80"/>
      <c r="PUZ2" s="80"/>
      <c r="PVA2" s="80"/>
      <c r="PVB2" s="80"/>
      <c r="PVC2" s="80"/>
      <c r="PVD2" s="80"/>
      <c r="PVE2" s="80"/>
      <c r="PVF2" s="80"/>
      <c r="PVG2" s="80"/>
      <c r="PVH2" s="80"/>
      <c r="PVI2" s="80"/>
      <c r="PVJ2" s="80"/>
      <c r="PVK2" s="80"/>
      <c r="PVL2" s="80"/>
      <c r="PVM2" s="80"/>
      <c r="PVN2" s="80"/>
      <c r="PVO2" s="80"/>
      <c r="PVP2" s="80"/>
      <c r="PVQ2" s="80"/>
      <c r="PVR2" s="80"/>
      <c r="PVS2" s="80"/>
      <c r="PVT2" s="80"/>
      <c r="PVU2" s="80"/>
      <c r="PVV2" s="80"/>
      <c r="PVW2" s="80"/>
      <c r="PVX2" s="80"/>
      <c r="PVY2" s="80"/>
      <c r="PVZ2" s="80"/>
      <c r="PWA2" s="80"/>
      <c r="PWB2" s="80"/>
      <c r="PWC2" s="80"/>
      <c r="PWD2" s="80"/>
      <c r="PWE2" s="80"/>
      <c r="PWF2" s="80"/>
      <c r="PWG2" s="80"/>
      <c r="PWH2" s="80"/>
      <c r="PWI2" s="80"/>
      <c r="PWJ2" s="80"/>
      <c r="PWK2" s="80"/>
      <c r="PWL2" s="80"/>
      <c r="PWM2" s="80"/>
      <c r="PWN2" s="80"/>
      <c r="PWO2" s="80"/>
      <c r="PWP2" s="80"/>
      <c r="PWQ2" s="80"/>
      <c r="PWR2" s="80"/>
      <c r="PWS2" s="80"/>
      <c r="PWT2" s="80"/>
      <c r="PWU2" s="80"/>
      <c r="PWV2" s="80"/>
      <c r="PWW2" s="80"/>
      <c r="PWX2" s="80"/>
      <c r="PWY2" s="80"/>
      <c r="PWZ2" s="80"/>
      <c r="PXA2" s="80"/>
      <c r="PXB2" s="80"/>
      <c r="PXC2" s="80"/>
      <c r="PXD2" s="80"/>
      <c r="PXE2" s="80"/>
      <c r="PXF2" s="80"/>
      <c r="PXG2" s="80"/>
      <c r="PXH2" s="80"/>
      <c r="PXI2" s="80"/>
      <c r="PXJ2" s="80"/>
      <c r="PXK2" s="80"/>
      <c r="PXL2" s="80"/>
      <c r="PXM2" s="80"/>
      <c r="PXN2" s="80"/>
      <c r="PXO2" s="80"/>
      <c r="PXP2" s="80"/>
      <c r="PXQ2" s="80"/>
      <c r="PXR2" s="80"/>
      <c r="PXS2" s="80"/>
      <c r="PXT2" s="80"/>
      <c r="PXU2" s="80"/>
      <c r="PXV2" s="80"/>
      <c r="PXW2" s="80"/>
      <c r="PXX2" s="80"/>
      <c r="PXY2" s="80"/>
      <c r="PXZ2" s="80"/>
      <c r="PYA2" s="80"/>
      <c r="PYB2" s="80"/>
      <c r="PYC2" s="80"/>
      <c r="PYD2" s="80"/>
      <c r="PYE2" s="80"/>
      <c r="PYF2" s="80"/>
      <c r="PYG2" s="80"/>
      <c r="PYH2" s="80"/>
      <c r="PYI2" s="80"/>
      <c r="PYJ2" s="80"/>
      <c r="PYK2" s="80"/>
      <c r="PYL2" s="80"/>
      <c r="PYM2" s="80"/>
      <c r="PYN2" s="80"/>
      <c r="PYO2" s="80"/>
      <c r="PYP2" s="80"/>
      <c r="PYQ2" s="80"/>
      <c r="PYR2" s="80"/>
      <c r="PYS2" s="80"/>
      <c r="PYT2" s="80"/>
      <c r="PYU2" s="80"/>
      <c r="PYV2" s="80"/>
      <c r="PYW2" s="80"/>
      <c r="PYX2" s="80"/>
      <c r="PYY2" s="80"/>
      <c r="PYZ2" s="80"/>
      <c r="PZA2" s="80"/>
      <c r="PZB2" s="80"/>
      <c r="PZC2" s="80"/>
      <c r="PZD2" s="80"/>
      <c r="PZE2" s="80"/>
      <c r="PZF2" s="80"/>
      <c r="PZG2" s="80"/>
      <c r="PZH2" s="80"/>
      <c r="PZI2" s="80"/>
      <c r="PZJ2" s="80"/>
      <c r="PZK2" s="80"/>
      <c r="PZL2" s="80"/>
      <c r="PZM2" s="80"/>
      <c r="PZN2" s="80"/>
      <c r="PZO2" s="80"/>
      <c r="PZP2" s="80"/>
      <c r="PZQ2" s="80"/>
      <c r="PZR2" s="80"/>
      <c r="PZS2" s="80"/>
      <c r="PZT2" s="80"/>
      <c r="PZU2" s="80"/>
      <c r="PZV2" s="80"/>
      <c r="PZW2" s="80"/>
      <c r="PZX2" s="80"/>
      <c r="PZY2" s="80"/>
      <c r="PZZ2" s="80"/>
      <c r="QAA2" s="80"/>
      <c r="QAB2" s="80"/>
      <c r="QAC2" s="80"/>
      <c r="QAD2" s="80"/>
      <c r="QAE2" s="80"/>
      <c r="QAF2" s="80"/>
      <c r="QAG2" s="80"/>
      <c r="QAH2" s="80"/>
      <c r="QAI2" s="80"/>
      <c r="QAJ2" s="80"/>
      <c r="QAK2" s="80"/>
      <c r="QAL2" s="80"/>
      <c r="QAM2" s="80"/>
      <c r="QAN2" s="80"/>
      <c r="QAO2" s="80"/>
      <c r="QAP2" s="80"/>
      <c r="QAQ2" s="80"/>
      <c r="QAR2" s="80"/>
      <c r="QAS2" s="80"/>
      <c r="QAT2" s="80"/>
      <c r="QAU2" s="80"/>
      <c r="QAV2" s="80"/>
      <c r="QAW2" s="80"/>
      <c r="QAX2" s="80"/>
      <c r="QAY2" s="80"/>
      <c r="QAZ2" s="80"/>
      <c r="QBA2" s="80"/>
      <c r="QBB2" s="80"/>
      <c r="QBC2" s="80"/>
      <c r="QBD2" s="80"/>
      <c r="QBE2" s="80"/>
      <c r="QBF2" s="80"/>
      <c r="QBG2" s="80"/>
      <c r="QBH2" s="80"/>
      <c r="QBI2" s="80"/>
      <c r="QBJ2" s="80"/>
      <c r="QBK2" s="80"/>
      <c r="QBL2" s="80"/>
      <c r="QBM2" s="80"/>
      <c r="QBN2" s="80"/>
      <c r="QBO2" s="80"/>
      <c r="QBP2" s="80"/>
      <c r="QBQ2" s="80"/>
      <c r="QBR2" s="80"/>
      <c r="QBS2" s="80"/>
      <c r="QBT2" s="80"/>
      <c r="QBU2" s="80"/>
      <c r="QBV2" s="80"/>
      <c r="QBW2" s="80"/>
      <c r="QBX2" s="80"/>
      <c r="QBY2" s="80"/>
      <c r="QBZ2" s="80"/>
      <c r="QCA2" s="80"/>
      <c r="QCB2" s="80"/>
      <c r="QCC2" s="80"/>
      <c r="QCD2" s="80"/>
      <c r="QCE2" s="80"/>
      <c r="QCF2" s="80"/>
      <c r="QCG2" s="80"/>
      <c r="QCH2" s="80"/>
      <c r="QCI2" s="80"/>
      <c r="QCJ2" s="80"/>
      <c r="QCK2" s="80"/>
      <c r="QCL2" s="80"/>
      <c r="QCM2" s="80"/>
      <c r="QCN2" s="80"/>
      <c r="QCO2" s="80"/>
      <c r="QCP2" s="80"/>
      <c r="QCQ2" s="80"/>
      <c r="QCR2" s="80"/>
      <c r="QCS2" s="80"/>
      <c r="QCT2" s="80"/>
      <c r="QCU2" s="80"/>
      <c r="QCV2" s="80"/>
      <c r="QCW2" s="80"/>
      <c r="QCX2" s="80"/>
      <c r="QCY2" s="80"/>
      <c r="QCZ2" s="80"/>
      <c r="QDA2" s="80"/>
      <c r="QDB2" s="80"/>
      <c r="QDC2" s="80"/>
      <c r="QDD2" s="80"/>
      <c r="QDE2" s="80"/>
      <c r="QDF2" s="80"/>
      <c r="QDG2" s="80"/>
      <c r="QDH2" s="80"/>
      <c r="QDI2" s="80"/>
      <c r="QDJ2" s="80"/>
      <c r="QDK2" s="80"/>
      <c r="QDL2" s="80"/>
      <c r="QDM2" s="80"/>
      <c r="QDN2" s="80"/>
      <c r="QDO2" s="80"/>
      <c r="QDP2" s="80"/>
      <c r="QDQ2" s="80"/>
      <c r="QDR2" s="80"/>
      <c r="QDS2" s="80"/>
      <c r="QDT2" s="80"/>
      <c r="QDU2" s="80"/>
      <c r="QDV2" s="80"/>
      <c r="QDW2" s="80"/>
      <c r="QDX2" s="80"/>
      <c r="QDY2" s="80"/>
      <c r="QDZ2" s="80"/>
      <c r="QEA2" s="80"/>
      <c r="QEB2" s="80"/>
      <c r="QEC2" s="80"/>
      <c r="QED2" s="80"/>
      <c r="QEE2" s="80"/>
      <c r="QEF2" s="80"/>
      <c r="QEG2" s="80"/>
      <c r="QEH2" s="80"/>
      <c r="QEI2" s="80"/>
      <c r="QEJ2" s="80"/>
      <c r="QEK2" s="80"/>
      <c r="QEL2" s="80"/>
      <c r="QEM2" s="80"/>
      <c r="QEN2" s="80"/>
      <c r="QEO2" s="80"/>
      <c r="QEP2" s="80"/>
      <c r="QEQ2" s="80"/>
      <c r="QER2" s="80"/>
      <c r="QES2" s="80"/>
      <c r="QET2" s="80"/>
      <c r="QEU2" s="80"/>
      <c r="QEV2" s="80"/>
      <c r="QEW2" s="80"/>
      <c r="QEX2" s="80"/>
      <c r="QEY2" s="80"/>
      <c r="QEZ2" s="80"/>
      <c r="QFA2" s="80"/>
      <c r="QFB2" s="80"/>
      <c r="QFC2" s="80"/>
      <c r="QFD2" s="80"/>
      <c r="QFE2" s="80"/>
      <c r="QFF2" s="80"/>
      <c r="QFG2" s="80"/>
      <c r="QFH2" s="80"/>
      <c r="QFI2" s="80"/>
      <c r="QFJ2" s="80"/>
      <c r="QFK2" s="80"/>
      <c r="QFL2" s="80"/>
      <c r="QFM2" s="80"/>
      <c r="QFN2" s="80"/>
      <c r="QFO2" s="80"/>
      <c r="QFP2" s="80"/>
      <c r="QFQ2" s="80"/>
      <c r="QFR2" s="80"/>
      <c r="QFS2" s="80"/>
      <c r="QFT2" s="80"/>
      <c r="QFU2" s="80"/>
      <c r="QFV2" s="80"/>
      <c r="QFW2" s="80"/>
      <c r="QFX2" s="80"/>
      <c r="QFY2" s="80"/>
      <c r="QFZ2" s="80"/>
      <c r="QGA2" s="80"/>
      <c r="QGB2" s="80"/>
      <c r="QGC2" s="80"/>
      <c r="QGD2" s="80"/>
      <c r="QGE2" s="80"/>
      <c r="QGF2" s="80"/>
      <c r="QGG2" s="80"/>
      <c r="QGH2" s="80"/>
      <c r="QGI2" s="80"/>
      <c r="QGJ2" s="80"/>
      <c r="QGK2" s="80"/>
      <c r="QGL2" s="80"/>
      <c r="QGM2" s="80"/>
      <c r="QGN2" s="80"/>
      <c r="QGO2" s="80"/>
      <c r="QGP2" s="80"/>
      <c r="QGQ2" s="80"/>
      <c r="QGR2" s="80"/>
      <c r="QGS2" s="80"/>
      <c r="QGT2" s="80"/>
      <c r="QGU2" s="80"/>
      <c r="QGV2" s="80"/>
      <c r="QGW2" s="80"/>
      <c r="QGX2" s="80"/>
      <c r="QGY2" s="80"/>
      <c r="QGZ2" s="80"/>
      <c r="QHA2" s="80"/>
      <c r="QHB2" s="80"/>
      <c r="QHC2" s="80"/>
      <c r="QHD2" s="80"/>
      <c r="QHE2" s="80"/>
      <c r="QHF2" s="80"/>
      <c r="QHG2" s="80"/>
      <c r="QHH2" s="80"/>
      <c r="QHI2" s="80"/>
      <c r="QHJ2" s="80"/>
      <c r="QHK2" s="80"/>
      <c r="QHL2" s="80"/>
      <c r="QHM2" s="80"/>
      <c r="QHN2" s="80"/>
      <c r="QHO2" s="80"/>
      <c r="QHP2" s="80"/>
      <c r="QHQ2" s="80"/>
      <c r="QHR2" s="80"/>
      <c r="QHS2" s="80"/>
      <c r="QHT2" s="80"/>
      <c r="QHU2" s="80"/>
      <c r="QHV2" s="80"/>
      <c r="QHW2" s="80"/>
      <c r="QHX2" s="80"/>
      <c r="QHY2" s="80"/>
      <c r="QHZ2" s="80"/>
      <c r="QIA2" s="80"/>
      <c r="QIB2" s="80"/>
      <c r="QIC2" s="80"/>
      <c r="QID2" s="80"/>
      <c r="QIE2" s="80"/>
      <c r="QIF2" s="80"/>
      <c r="QIG2" s="80"/>
      <c r="QIH2" s="80"/>
      <c r="QII2" s="80"/>
      <c r="QIJ2" s="80"/>
      <c r="QIK2" s="80"/>
      <c r="QIL2" s="80"/>
      <c r="QIM2" s="80"/>
      <c r="QIN2" s="80"/>
      <c r="QIO2" s="80"/>
      <c r="QIP2" s="80"/>
      <c r="QIQ2" s="80"/>
      <c r="QIR2" s="80"/>
      <c r="QIS2" s="80"/>
      <c r="QIT2" s="80"/>
      <c r="QIU2" s="80"/>
      <c r="QIV2" s="80"/>
      <c r="QIW2" s="80"/>
      <c r="QIX2" s="80"/>
      <c r="QIY2" s="80"/>
      <c r="QIZ2" s="80"/>
      <c r="QJA2" s="80"/>
      <c r="QJB2" s="80"/>
      <c r="QJC2" s="80"/>
      <c r="QJD2" s="80"/>
      <c r="QJE2" s="80"/>
      <c r="QJF2" s="80"/>
      <c r="QJG2" s="80"/>
      <c r="QJH2" s="80"/>
      <c r="QJI2" s="80"/>
      <c r="QJJ2" s="80"/>
      <c r="QJK2" s="80"/>
      <c r="QJL2" s="80"/>
      <c r="QJM2" s="80"/>
      <c r="QJN2" s="80"/>
      <c r="QJO2" s="80"/>
      <c r="QJP2" s="80"/>
      <c r="QJQ2" s="80"/>
      <c r="QJR2" s="80"/>
      <c r="QJS2" s="80"/>
      <c r="QJT2" s="80"/>
      <c r="QJU2" s="80"/>
      <c r="QJV2" s="80"/>
      <c r="QJW2" s="80"/>
      <c r="QJX2" s="80"/>
      <c r="QJY2" s="80"/>
      <c r="QJZ2" s="80"/>
      <c r="QKA2" s="80"/>
      <c r="QKB2" s="80"/>
      <c r="QKC2" s="80"/>
      <c r="QKD2" s="80"/>
      <c r="QKE2" s="80"/>
      <c r="QKF2" s="80"/>
      <c r="QKG2" s="80"/>
      <c r="QKH2" s="80"/>
      <c r="QKI2" s="80"/>
      <c r="QKJ2" s="80"/>
      <c r="QKK2" s="80"/>
      <c r="QKL2" s="80"/>
      <c r="QKM2" s="80"/>
      <c r="QKN2" s="80"/>
      <c r="QKO2" s="80"/>
      <c r="QKP2" s="80"/>
      <c r="QKQ2" s="80"/>
      <c r="QKR2" s="80"/>
      <c r="QKS2" s="80"/>
      <c r="QKT2" s="80"/>
      <c r="QKU2" s="80"/>
      <c r="QKV2" s="80"/>
      <c r="QKW2" s="80"/>
      <c r="QKX2" s="80"/>
      <c r="QKY2" s="80"/>
      <c r="QKZ2" s="80"/>
      <c r="QLA2" s="80"/>
      <c r="QLB2" s="80"/>
      <c r="QLC2" s="80"/>
      <c r="QLD2" s="80"/>
      <c r="QLE2" s="80"/>
      <c r="QLF2" s="80"/>
      <c r="QLG2" s="80"/>
      <c r="QLH2" s="80"/>
      <c r="QLI2" s="80"/>
      <c r="QLJ2" s="80"/>
      <c r="QLK2" s="80"/>
      <c r="QLL2" s="80"/>
      <c r="QLM2" s="80"/>
      <c r="QLN2" s="80"/>
      <c r="QLO2" s="80"/>
      <c r="QLP2" s="80"/>
      <c r="QLQ2" s="80"/>
      <c r="QLR2" s="80"/>
      <c r="QLS2" s="80"/>
      <c r="QLT2" s="80"/>
      <c r="QLU2" s="80"/>
      <c r="QLV2" s="80"/>
      <c r="QLW2" s="80"/>
      <c r="QLX2" s="80"/>
      <c r="QLY2" s="80"/>
      <c r="QLZ2" s="80"/>
      <c r="QMA2" s="80"/>
      <c r="QMB2" s="80"/>
      <c r="QMC2" s="80"/>
      <c r="QMD2" s="80"/>
      <c r="QME2" s="80"/>
      <c r="QMF2" s="80"/>
      <c r="QMG2" s="80"/>
      <c r="QMH2" s="80"/>
      <c r="QMI2" s="80"/>
      <c r="QMJ2" s="80"/>
      <c r="QMK2" s="80"/>
      <c r="QML2" s="80"/>
      <c r="QMM2" s="80"/>
      <c r="QMN2" s="80"/>
      <c r="QMO2" s="80"/>
      <c r="QMP2" s="80"/>
      <c r="QMQ2" s="80"/>
      <c r="QMR2" s="80"/>
      <c r="QMS2" s="80"/>
      <c r="QMT2" s="80"/>
      <c r="QMU2" s="80"/>
      <c r="QMV2" s="80"/>
      <c r="QMW2" s="80"/>
      <c r="QMX2" s="80"/>
      <c r="QMY2" s="80"/>
      <c r="QMZ2" s="80"/>
      <c r="QNA2" s="80"/>
      <c r="QNB2" s="80"/>
      <c r="QNC2" s="80"/>
      <c r="QND2" s="80"/>
      <c r="QNE2" s="80"/>
      <c r="QNF2" s="80"/>
      <c r="QNG2" s="80"/>
      <c r="QNH2" s="80"/>
      <c r="QNI2" s="80"/>
      <c r="QNJ2" s="80"/>
      <c r="QNK2" s="80"/>
      <c r="QNL2" s="80"/>
      <c r="QNM2" s="80"/>
      <c r="QNN2" s="80"/>
      <c r="QNO2" s="80"/>
      <c r="QNP2" s="80"/>
      <c r="QNQ2" s="80"/>
      <c r="QNR2" s="80"/>
      <c r="QNS2" s="80"/>
      <c r="QNT2" s="80"/>
      <c r="QNU2" s="80"/>
      <c r="QNV2" s="80"/>
      <c r="QNW2" s="80"/>
      <c r="QNX2" s="80"/>
      <c r="QNY2" s="80"/>
      <c r="QNZ2" s="80"/>
      <c r="QOA2" s="80"/>
      <c r="QOB2" s="80"/>
      <c r="QOC2" s="80"/>
      <c r="QOD2" s="80"/>
      <c r="QOE2" s="80"/>
      <c r="QOF2" s="80"/>
      <c r="QOG2" s="80"/>
      <c r="QOH2" s="80"/>
      <c r="QOI2" s="80"/>
      <c r="QOJ2" s="80"/>
      <c r="QOK2" s="80"/>
      <c r="QOL2" s="80"/>
      <c r="QOM2" s="80"/>
      <c r="QON2" s="80"/>
      <c r="QOO2" s="80"/>
      <c r="QOP2" s="80"/>
      <c r="QOQ2" s="80"/>
      <c r="QOR2" s="80"/>
      <c r="QOS2" s="80"/>
      <c r="QOT2" s="80"/>
      <c r="QOU2" s="80"/>
      <c r="QOV2" s="80"/>
      <c r="QOW2" s="80"/>
      <c r="QOX2" s="80"/>
      <c r="QOY2" s="80"/>
      <c r="QOZ2" s="80"/>
      <c r="QPA2" s="80"/>
      <c r="QPB2" s="80"/>
      <c r="QPC2" s="80"/>
      <c r="QPD2" s="80"/>
      <c r="QPE2" s="80"/>
      <c r="QPF2" s="80"/>
      <c r="QPG2" s="80"/>
      <c r="QPH2" s="80"/>
      <c r="QPI2" s="80"/>
      <c r="QPJ2" s="80"/>
      <c r="QPK2" s="80"/>
      <c r="QPL2" s="80"/>
      <c r="QPM2" s="80"/>
      <c r="QPN2" s="80"/>
      <c r="QPO2" s="80"/>
      <c r="QPP2" s="80"/>
      <c r="QPQ2" s="80"/>
      <c r="QPR2" s="80"/>
      <c r="QPS2" s="80"/>
      <c r="QPT2" s="80"/>
      <c r="QPU2" s="80"/>
      <c r="QPV2" s="80"/>
      <c r="QPW2" s="80"/>
      <c r="QPX2" s="80"/>
      <c r="QPY2" s="80"/>
      <c r="QPZ2" s="80"/>
      <c r="QQA2" s="80"/>
      <c r="QQB2" s="80"/>
      <c r="QQC2" s="80"/>
      <c r="QQD2" s="80"/>
      <c r="QQE2" s="80"/>
      <c r="QQF2" s="80"/>
      <c r="QQG2" s="80"/>
      <c r="QQH2" s="80"/>
      <c r="QQI2" s="80"/>
      <c r="QQJ2" s="80"/>
      <c r="QQK2" s="80"/>
      <c r="QQL2" s="80"/>
      <c r="QQM2" s="80"/>
      <c r="QQN2" s="80"/>
      <c r="QQO2" s="80"/>
      <c r="QQP2" s="80"/>
      <c r="QQQ2" s="80"/>
      <c r="QQR2" s="80"/>
      <c r="QQS2" s="80"/>
      <c r="QQT2" s="80"/>
      <c r="QQU2" s="80"/>
      <c r="QQV2" s="80"/>
      <c r="QQW2" s="80"/>
      <c r="QQX2" s="80"/>
      <c r="QQY2" s="80"/>
      <c r="QQZ2" s="80"/>
      <c r="QRA2" s="80"/>
      <c r="QRB2" s="80"/>
      <c r="QRC2" s="80"/>
      <c r="QRD2" s="80"/>
      <c r="QRE2" s="80"/>
      <c r="QRF2" s="80"/>
      <c r="QRG2" s="80"/>
      <c r="QRH2" s="80"/>
      <c r="QRI2" s="80"/>
      <c r="QRJ2" s="80"/>
      <c r="QRK2" s="80"/>
      <c r="QRL2" s="80"/>
      <c r="QRM2" s="80"/>
      <c r="QRN2" s="80"/>
      <c r="QRO2" s="80"/>
      <c r="QRP2" s="80"/>
      <c r="QRQ2" s="80"/>
      <c r="QRR2" s="80"/>
      <c r="QRS2" s="80"/>
      <c r="QRT2" s="80"/>
      <c r="QRU2" s="80"/>
      <c r="QRV2" s="80"/>
      <c r="QRW2" s="80"/>
      <c r="QRX2" s="80"/>
      <c r="QRY2" s="80"/>
      <c r="QRZ2" s="80"/>
      <c r="QSA2" s="80"/>
      <c r="QSB2" s="80"/>
      <c r="QSC2" s="80"/>
      <c r="QSD2" s="80"/>
      <c r="QSE2" s="80"/>
      <c r="QSF2" s="80"/>
      <c r="QSG2" s="80"/>
      <c r="QSH2" s="80"/>
      <c r="QSI2" s="80"/>
      <c r="QSJ2" s="80"/>
      <c r="QSK2" s="80"/>
      <c r="QSL2" s="80"/>
      <c r="QSM2" s="80"/>
      <c r="QSN2" s="80"/>
      <c r="QSO2" s="80"/>
      <c r="QSP2" s="80"/>
      <c r="QSQ2" s="80"/>
      <c r="QSR2" s="80"/>
      <c r="QSS2" s="80"/>
      <c r="QST2" s="80"/>
      <c r="QSU2" s="80"/>
      <c r="QSV2" s="80"/>
      <c r="QSW2" s="80"/>
      <c r="QSX2" s="80"/>
      <c r="QSY2" s="80"/>
      <c r="QSZ2" s="80"/>
      <c r="QTA2" s="80"/>
      <c r="QTB2" s="80"/>
      <c r="QTC2" s="80"/>
      <c r="QTD2" s="80"/>
      <c r="QTE2" s="80"/>
      <c r="QTF2" s="80"/>
      <c r="QTG2" s="80"/>
      <c r="QTH2" s="80"/>
      <c r="QTI2" s="80"/>
      <c r="QTJ2" s="80"/>
      <c r="QTK2" s="80"/>
      <c r="QTL2" s="80"/>
      <c r="QTM2" s="80"/>
      <c r="QTN2" s="80"/>
      <c r="QTO2" s="80"/>
      <c r="QTP2" s="80"/>
      <c r="QTQ2" s="80"/>
      <c r="QTR2" s="80"/>
      <c r="QTS2" s="80"/>
      <c r="QTT2" s="80"/>
      <c r="QTU2" s="80"/>
      <c r="QTV2" s="80"/>
      <c r="QTW2" s="80"/>
      <c r="QTX2" s="80"/>
      <c r="QTY2" s="80"/>
      <c r="QTZ2" s="80"/>
      <c r="QUA2" s="80"/>
      <c r="QUB2" s="80"/>
      <c r="QUC2" s="80"/>
      <c r="QUD2" s="80"/>
      <c r="QUE2" s="80"/>
      <c r="QUF2" s="80"/>
      <c r="QUG2" s="80"/>
      <c r="QUH2" s="80"/>
      <c r="QUI2" s="80"/>
      <c r="QUJ2" s="80"/>
      <c r="QUK2" s="80"/>
      <c r="QUL2" s="80"/>
      <c r="QUM2" s="80"/>
      <c r="QUN2" s="80"/>
      <c r="QUO2" s="80"/>
      <c r="QUP2" s="80"/>
      <c r="QUQ2" s="80"/>
      <c r="QUR2" s="80"/>
      <c r="QUS2" s="80"/>
      <c r="QUT2" s="80"/>
      <c r="QUU2" s="80"/>
      <c r="QUV2" s="80"/>
      <c r="QUW2" s="80"/>
      <c r="QUX2" s="80"/>
      <c r="QUY2" s="80"/>
      <c r="QUZ2" s="80"/>
      <c r="QVA2" s="80"/>
      <c r="QVB2" s="80"/>
      <c r="QVC2" s="80"/>
      <c r="QVD2" s="80"/>
      <c r="QVE2" s="80"/>
      <c r="QVF2" s="80"/>
      <c r="QVG2" s="80"/>
      <c r="QVH2" s="80"/>
      <c r="QVI2" s="80"/>
      <c r="QVJ2" s="80"/>
      <c r="QVK2" s="80"/>
      <c r="QVL2" s="80"/>
      <c r="QVM2" s="80"/>
      <c r="QVN2" s="80"/>
      <c r="QVO2" s="80"/>
      <c r="QVP2" s="80"/>
      <c r="QVQ2" s="80"/>
      <c r="QVR2" s="80"/>
      <c r="QVS2" s="80"/>
      <c r="QVT2" s="80"/>
      <c r="QVU2" s="80"/>
      <c r="QVV2" s="80"/>
      <c r="QVW2" s="80"/>
      <c r="QVX2" s="80"/>
      <c r="QVY2" s="80"/>
      <c r="QVZ2" s="80"/>
      <c r="QWA2" s="80"/>
      <c r="QWB2" s="80"/>
      <c r="QWC2" s="80"/>
      <c r="QWD2" s="80"/>
      <c r="QWE2" s="80"/>
      <c r="QWF2" s="80"/>
      <c r="QWG2" s="80"/>
      <c r="QWH2" s="80"/>
      <c r="QWI2" s="80"/>
      <c r="QWJ2" s="80"/>
      <c r="QWK2" s="80"/>
      <c r="QWL2" s="80"/>
      <c r="QWM2" s="80"/>
      <c r="QWN2" s="80"/>
      <c r="QWO2" s="80"/>
      <c r="QWP2" s="80"/>
      <c r="QWQ2" s="80"/>
      <c r="QWR2" s="80"/>
      <c r="QWS2" s="80"/>
      <c r="QWT2" s="80"/>
      <c r="QWU2" s="80"/>
      <c r="QWV2" s="80"/>
      <c r="QWW2" s="80"/>
      <c r="QWX2" s="80"/>
      <c r="QWY2" s="80"/>
      <c r="QWZ2" s="80"/>
      <c r="QXA2" s="80"/>
      <c r="QXB2" s="80"/>
      <c r="QXC2" s="80"/>
      <c r="QXD2" s="80"/>
      <c r="QXE2" s="80"/>
      <c r="QXF2" s="80"/>
      <c r="QXG2" s="80"/>
      <c r="QXH2" s="80"/>
      <c r="QXI2" s="80"/>
      <c r="QXJ2" s="80"/>
      <c r="QXK2" s="80"/>
      <c r="QXL2" s="80"/>
      <c r="QXM2" s="80"/>
      <c r="QXN2" s="80"/>
      <c r="QXO2" s="80"/>
      <c r="QXP2" s="80"/>
      <c r="QXQ2" s="80"/>
      <c r="QXR2" s="80"/>
      <c r="QXS2" s="80"/>
      <c r="QXT2" s="80"/>
      <c r="QXU2" s="80"/>
      <c r="QXV2" s="80"/>
      <c r="QXW2" s="80"/>
      <c r="QXX2" s="80"/>
      <c r="QXY2" s="80"/>
      <c r="QXZ2" s="80"/>
      <c r="QYA2" s="80"/>
      <c r="QYB2" s="80"/>
      <c r="QYC2" s="80"/>
      <c r="QYD2" s="80"/>
      <c r="QYE2" s="80"/>
      <c r="QYF2" s="80"/>
      <c r="QYG2" s="80"/>
      <c r="QYH2" s="80"/>
      <c r="QYI2" s="80"/>
      <c r="QYJ2" s="80"/>
      <c r="QYK2" s="80"/>
      <c r="QYL2" s="80"/>
      <c r="QYM2" s="80"/>
      <c r="QYN2" s="80"/>
      <c r="QYO2" s="80"/>
      <c r="QYP2" s="80"/>
      <c r="QYQ2" s="80"/>
      <c r="QYR2" s="80"/>
      <c r="QYS2" s="80"/>
      <c r="QYT2" s="80"/>
      <c r="QYU2" s="80"/>
      <c r="QYV2" s="80"/>
      <c r="QYW2" s="80"/>
      <c r="QYX2" s="80"/>
      <c r="QYY2" s="80"/>
      <c r="QYZ2" s="80"/>
      <c r="QZA2" s="80"/>
      <c r="QZB2" s="80"/>
      <c r="QZC2" s="80"/>
      <c r="QZD2" s="80"/>
      <c r="QZE2" s="80"/>
      <c r="QZF2" s="80"/>
      <c r="QZG2" s="80"/>
      <c r="QZH2" s="80"/>
      <c r="QZI2" s="80"/>
      <c r="QZJ2" s="80"/>
      <c r="QZK2" s="80"/>
      <c r="QZL2" s="80"/>
      <c r="QZM2" s="80"/>
      <c r="QZN2" s="80"/>
      <c r="QZO2" s="80"/>
      <c r="QZP2" s="80"/>
      <c r="QZQ2" s="80"/>
      <c r="QZR2" s="80"/>
      <c r="QZS2" s="80"/>
      <c r="QZT2" s="80"/>
      <c r="QZU2" s="80"/>
      <c r="QZV2" s="80"/>
      <c r="QZW2" s="80"/>
      <c r="QZX2" s="80"/>
      <c r="QZY2" s="80"/>
      <c r="QZZ2" s="80"/>
      <c r="RAA2" s="80"/>
      <c r="RAB2" s="80"/>
      <c r="RAC2" s="80"/>
      <c r="RAD2" s="80"/>
      <c r="RAE2" s="80"/>
      <c r="RAF2" s="80"/>
      <c r="RAG2" s="80"/>
      <c r="RAH2" s="80"/>
      <c r="RAI2" s="80"/>
      <c r="RAJ2" s="80"/>
      <c r="RAK2" s="80"/>
      <c r="RAL2" s="80"/>
      <c r="RAM2" s="80"/>
      <c r="RAN2" s="80"/>
      <c r="RAO2" s="80"/>
      <c r="RAP2" s="80"/>
      <c r="RAQ2" s="80"/>
      <c r="RAR2" s="80"/>
      <c r="RAS2" s="80"/>
      <c r="RAT2" s="80"/>
      <c r="RAU2" s="80"/>
      <c r="RAV2" s="80"/>
      <c r="RAW2" s="80"/>
      <c r="RAX2" s="80"/>
      <c r="RAY2" s="80"/>
      <c r="RAZ2" s="80"/>
      <c r="RBA2" s="80"/>
      <c r="RBB2" s="80"/>
      <c r="RBC2" s="80"/>
      <c r="RBD2" s="80"/>
      <c r="RBE2" s="80"/>
      <c r="RBF2" s="80"/>
      <c r="RBG2" s="80"/>
      <c r="RBH2" s="80"/>
      <c r="RBI2" s="80"/>
      <c r="RBJ2" s="80"/>
      <c r="RBK2" s="80"/>
      <c r="RBL2" s="80"/>
      <c r="RBM2" s="80"/>
      <c r="RBN2" s="80"/>
      <c r="RBO2" s="80"/>
      <c r="RBP2" s="80"/>
      <c r="RBQ2" s="80"/>
      <c r="RBR2" s="80"/>
      <c r="RBS2" s="80"/>
      <c r="RBT2" s="80"/>
      <c r="RBU2" s="80"/>
      <c r="RBV2" s="80"/>
      <c r="RBW2" s="80"/>
      <c r="RBX2" s="80"/>
      <c r="RBY2" s="80"/>
      <c r="RBZ2" s="80"/>
      <c r="RCA2" s="80"/>
      <c r="RCB2" s="80"/>
      <c r="RCC2" s="80"/>
      <c r="RCD2" s="80"/>
      <c r="RCE2" s="80"/>
      <c r="RCF2" s="80"/>
      <c r="RCG2" s="80"/>
      <c r="RCH2" s="80"/>
      <c r="RCI2" s="80"/>
      <c r="RCJ2" s="80"/>
      <c r="RCK2" s="80"/>
      <c r="RCL2" s="80"/>
      <c r="RCM2" s="80"/>
      <c r="RCN2" s="80"/>
      <c r="RCO2" s="80"/>
      <c r="RCP2" s="80"/>
      <c r="RCQ2" s="80"/>
      <c r="RCR2" s="80"/>
      <c r="RCS2" s="80"/>
      <c r="RCT2" s="80"/>
      <c r="RCU2" s="80"/>
      <c r="RCV2" s="80"/>
      <c r="RCW2" s="80"/>
      <c r="RCX2" s="80"/>
      <c r="RCY2" s="80"/>
      <c r="RCZ2" s="80"/>
      <c r="RDA2" s="80"/>
      <c r="RDB2" s="80"/>
      <c r="RDC2" s="80"/>
      <c r="RDD2" s="80"/>
      <c r="RDE2" s="80"/>
      <c r="RDF2" s="80"/>
      <c r="RDG2" s="80"/>
      <c r="RDH2" s="80"/>
      <c r="RDI2" s="80"/>
      <c r="RDJ2" s="80"/>
      <c r="RDK2" s="80"/>
      <c r="RDL2" s="80"/>
      <c r="RDM2" s="80"/>
      <c r="RDN2" s="80"/>
      <c r="RDO2" s="80"/>
      <c r="RDP2" s="80"/>
      <c r="RDQ2" s="80"/>
      <c r="RDR2" s="80"/>
      <c r="RDS2" s="80"/>
      <c r="RDT2" s="80"/>
      <c r="RDU2" s="80"/>
      <c r="RDV2" s="80"/>
      <c r="RDW2" s="80"/>
      <c r="RDX2" s="80"/>
      <c r="RDY2" s="80"/>
      <c r="RDZ2" s="80"/>
      <c r="REA2" s="80"/>
      <c r="REB2" s="80"/>
      <c r="REC2" s="80"/>
      <c r="RED2" s="80"/>
      <c r="REE2" s="80"/>
      <c r="REF2" s="80"/>
      <c r="REG2" s="80"/>
      <c r="REH2" s="80"/>
      <c r="REI2" s="80"/>
      <c r="REJ2" s="80"/>
      <c r="REK2" s="80"/>
      <c r="REL2" s="80"/>
      <c r="REM2" s="80"/>
      <c r="REN2" s="80"/>
      <c r="REO2" s="80"/>
      <c r="REP2" s="80"/>
      <c r="REQ2" s="80"/>
      <c r="RER2" s="80"/>
      <c r="RES2" s="80"/>
      <c r="RET2" s="80"/>
      <c r="REU2" s="80"/>
      <c r="REV2" s="80"/>
      <c r="REW2" s="80"/>
      <c r="REX2" s="80"/>
      <c r="REY2" s="80"/>
      <c r="REZ2" s="80"/>
      <c r="RFA2" s="80"/>
      <c r="RFB2" s="80"/>
      <c r="RFC2" s="80"/>
      <c r="RFD2" s="80"/>
      <c r="RFE2" s="80"/>
      <c r="RFF2" s="80"/>
      <c r="RFG2" s="80"/>
      <c r="RFH2" s="80"/>
      <c r="RFI2" s="80"/>
      <c r="RFJ2" s="80"/>
      <c r="RFK2" s="80"/>
      <c r="RFL2" s="80"/>
      <c r="RFM2" s="80"/>
      <c r="RFN2" s="80"/>
      <c r="RFO2" s="80"/>
      <c r="RFP2" s="80"/>
      <c r="RFQ2" s="80"/>
      <c r="RFR2" s="80"/>
      <c r="RFS2" s="80"/>
      <c r="RFT2" s="80"/>
      <c r="RFU2" s="80"/>
      <c r="RFV2" s="80"/>
      <c r="RFW2" s="80"/>
      <c r="RFX2" s="80"/>
      <c r="RFY2" s="80"/>
      <c r="RFZ2" s="80"/>
      <c r="RGA2" s="80"/>
      <c r="RGB2" s="80"/>
      <c r="RGC2" s="80"/>
      <c r="RGD2" s="80"/>
      <c r="RGE2" s="80"/>
      <c r="RGF2" s="80"/>
      <c r="RGG2" s="80"/>
      <c r="RGH2" s="80"/>
      <c r="RGI2" s="80"/>
      <c r="RGJ2" s="80"/>
      <c r="RGK2" s="80"/>
      <c r="RGL2" s="80"/>
      <c r="RGM2" s="80"/>
      <c r="RGN2" s="80"/>
      <c r="RGO2" s="80"/>
      <c r="RGP2" s="80"/>
      <c r="RGQ2" s="80"/>
      <c r="RGR2" s="80"/>
      <c r="RGS2" s="80"/>
      <c r="RGT2" s="80"/>
      <c r="RGU2" s="80"/>
      <c r="RGV2" s="80"/>
      <c r="RGW2" s="80"/>
      <c r="RGX2" s="80"/>
      <c r="RGY2" s="80"/>
      <c r="RGZ2" s="80"/>
      <c r="RHA2" s="80"/>
      <c r="RHB2" s="80"/>
      <c r="RHC2" s="80"/>
      <c r="RHD2" s="80"/>
      <c r="RHE2" s="80"/>
      <c r="RHF2" s="80"/>
      <c r="RHG2" s="80"/>
      <c r="RHH2" s="80"/>
      <c r="RHI2" s="80"/>
      <c r="RHJ2" s="80"/>
      <c r="RHK2" s="80"/>
      <c r="RHL2" s="80"/>
      <c r="RHM2" s="80"/>
      <c r="RHN2" s="80"/>
      <c r="RHO2" s="80"/>
      <c r="RHP2" s="80"/>
      <c r="RHQ2" s="80"/>
      <c r="RHR2" s="80"/>
      <c r="RHS2" s="80"/>
      <c r="RHT2" s="80"/>
      <c r="RHU2" s="80"/>
      <c r="RHV2" s="80"/>
      <c r="RHW2" s="80"/>
      <c r="RHX2" s="80"/>
      <c r="RHY2" s="80"/>
      <c r="RHZ2" s="80"/>
      <c r="RIA2" s="80"/>
      <c r="RIB2" s="80"/>
      <c r="RIC2" s="80"/>
      <c r="RID2" s="80"/>
      <c r="RIE2" s="80"/>
      <c r="RIF2" s="80"/>
      <c r="RIG2" s="80"/>
      <c r="RIH2" s="80"/>
      <c r="RII2" s="80"/>
      <c r="RIJ2" s="80"/>
      <c r="RIK2" s="80"/>
      <c r="RIL2" s="80"/>
      <c r="RIM2" s="80"/>
      <c r="RIN2" s="80"/>
      <c r="RIO2" s="80"/>
      <c r="RIP2" s="80"/>
      <c r="RIQ2" s="80"/>
      <c r="RIR2" s="80"/>
      <c r="RIS2" s="80"/>
      <c r="RIT2" s="80"/>
      <c r="RIU2" s="80"/>
      <c r="RIV2" s="80"/>
      <c r="RIW2" s="80"/>
      <c r="RIX2" s="80"/>
      <c r="RIY2" s="80"/>
      <c r="RIZ2" s="80"/>
      <c r="RJA2" s="80"/>
      <c r="RJB2" s="80"/>
      <c r="RJC2" s="80"/>
      <c r="RJD2" s="80"/>
      <c r="RJE2" s="80"/>
      <c r="RJF2" s="80"/>
      <c r="RJG2" s="80"/>
      <c r="RJH2" s="80"/>
      <c r="RJI2" s="80"/>
      <c r="RJJ2" s="80"/>
      <c r="RJK2" s="80"/>
      <c r="RJL2" s="80"/>
      <c r="RJM2" s="80"/>
      <c r="RJN2" s="80"/>
      <c r="RJO2" s="80"/>
      <c r="RJP2" s="80"/>
      <c r="RJQ2" s="80"/>
      <c r="RJR2" s="80"/>
      <c r="RJS2" s="80"/>
      <c r="RJT2" s="80"/>
      <c r="RJU2" s="80"/>
      <c r="RJV2" s="80"/>
      <c r="RJW2" s="80"/>
      <c r="RJX2" s="80"/>
      <c r="RJY2" s="80"/>
      <c r="RJZ2" s="80"/>
      <c r="RKA2" s="80"/>
      <c r="RKB2" s="80"/>
      <c r="RKC2" s="80"/>
      <c r="RKD2" s="80"/>
      <c r="RKE2" s="80"/>
      <c r="RKF2" s="80"/>
      <c r="RKG2" s="80"/>
      <c r="RKH2" s="80"/>
      <c r="RKI2" s="80"/>
      <c r="RKJ2" s="80"/>
      <c r="RKK2" s="80"/>
      <c r="RKL2" s="80"/>
      <c r="RKM2" s="80"/>
      <c r="RKN2" s="80"/>
      <c r="RKO2" s="80"/>
      <c r="RKP2" s="80"/>
      <c r="RKQ2" s="80"/>
      <c r="RKR2" s="80"/>
      <c r="RKS2" s="80"/>
      <c r="RKT2" s="80"/>
      <c r="RKU2" s="80"/>
      <c r="RKV2" s="80"/>
      <c r="RKW2" s="80"/>
      <c r="RKX2" s="80"/>
      <c r="RKY2" s="80"/>
      <c r="RKZ2" s="80"/>
      <c r="RLA2" s="80"/>
      <c r="RLB2" s="80"/>
      <c r="RLC2" s="80"/>
      <c r="RLD2" s="80"/>
      <c r="RLE2" s="80"/>
      <c r="RLF2" s="80"/>
      <c r="RLG2" s="80"/>
      <c r="RLH2" s="80"/>
      <c r="RLI2" s="80"/>
      <c r="RLJ2" s="80"/>
      <c r="RLK2" s="80"/>
      <c r="RLL2" s="80"/>
      <c r="RLM2" s="80"/>
      <c r="RLN2" s="80"/>
      <c r="RLO2" s="80"/>
      <c r="RLP2" s="80"/>
      <c r="RLQ2" s="80"/>
      <c r="RLR2" s="80"/>
      <c r="RLS2" s="80"/>
      <c r="RLT2" s="80"/>
      <c r="RLU2" s="80"/>
      <c r="RLV2" s="80"/>
      <c r="RLW2" s="80"/>
      <c r="RLX2" s="80"/>
      <c r="RLY2" s="80"/>
      <c r="RLZ2" s="80"/>
      <c r="RMA2" s="80"/>
      <c r="RMB2" s="80"/>
      <c r="RMC2" s="80"/>
      <c r="RMD2" s="80"/>
      <c r="RME2" s="80"/>
      <c r="RMF2" s="80"/>
      <c r="RMG2" s="80"/>
      <c r="RMH2" s="80"/>
      <c r="RMI2" s="80"/>
      <c r="RMJ2" s="80"/>
      <c r="RMK2" s="80"/>
      <c r="RML2" s="80"/>
      <c r="RMM2" s="80"/>
      <c r="RMN2" s="80"/>
      <c r="RMO2" s="80"/>
      <c r="RMP2" s="80"/>
      <c r="RMQ2" s="80"/>
      <c r="RMR2" s="80"/>
      <c r="RMS2" s="80"/>
      <c r="RMT2" s="80"/>
      <c r="RMU2" s="80"/>
      <c r="RMV2" s="80"/>
      <c r="RMW2" s="80"/>
      <c r="RMX2" s="80"/>
      <c r="RMY2" s="80"/>
      <c r="RMZ2" s="80"/>
      <c r="RNA2" s="80"/>
      <c r="RNB2" s="80"/>
      <c r="RNC2" s="80"/>
      <c r="RND2" s="80"/>
      <c r="RNE2" s="80"/>
      <c r="RNF2" s="80"/>
      <c r="RNG2" s="80"/>
      <c r="RNH2" s="80"/>
      <c r="RNI2" s="80"/>
      <c r="RNJ2" s="80"/>
      <c r="RNK2" s="80"/>
      <c r="RNL2" s="80"/>
      <c r="RNM2" s="80"/>
      <c r="RNN2" s="80"/>
      <c r="RNO2" s="80"/>
      <c r="RNP2" s="80"/>
      <c r="RNQ2" s="80"/>
      <c r="RNR2" s="80"/>
      <c r="RNS2" s="80"/>
      <c r="RNT2" s="80"/>
      <c r="RNU2" s="80"/>
      <c r="RNV2" s="80"/>
      <c r="RNW2" s="80"/>
      <c r="RNX2" s="80"/>
      <c r="RNY2" s="80"/>
      <c r="RNZ2" s="80"/>
      <c r="ROA2" s="80"/>
      <c r="ROB2" s="80"/>
      <c r="ROC2" s="80"/>
      <c r="ROD2" s="80"/>
      <c r="ROE2" s="80"/>
      <c r="ROF2" s="80"/>
      <c r="ROG2" s="80"/>
      <c r="ROH2" s="80"/>
      <c r="ROI2" s="80"/>
      <c r="ROJ2" s="80"/>
      <c r="ROK2" s="80"/>
      <c r="ROL2" s="80"/>
      <c r="ROM2" s="80"/>
      <c r="RON2" s="80"/>
      <c r="ROO2" s="80"/>
      <c r="ROP2" s="80"/>
      <c r="ROQ2" s="80"/>
      <c r="ROR2" s="80"/>
      <c r="ROS2" s="80"/>
      <c r="ROT2" s="80"/>
      <c r="ROU2" s="80"/>
      <c r="ROV2" s="80"/>
      <c r="ROW2" s="80"/>
      <c r="ROX2" s="80"/>
      <c r="ROY2" s="80"/>
      <c r="ROZ2" s="80"/>
      <c r="RPA2" s="80"/>
      <c r="RPB2" s="80"/>
      <c r="RPC2" s="80"/>
      <c r="RPD2" s="80"/>
      <c r="RPE2" s="80"/>
      <c r="RPF2" s="80"/>
      <c r="RPG2" s="80"/>
      <c r="RPH2" s="80"/>
      <c r="RPI2" s="80"/>
      <c r="RPJ2" s="80"/>
      <c r="RPK2" s="80"/>
      <c r="RPL2" s="80"/>
      <c r="RPM2" s="80"/>
      <c r="RPN2" s="80"/>
      <c r="RPO2" s="80"/>
      <c r="RPP2" s="80"/>
      <c r="RPQ2" s="80"/>
      <c r="RPR2" s="80"/>
      <c r="RPS2" s="80"/>
      <c r="RPT2" s="80"/>
      <c r="RPU2" s="80"/>
      <c r="RPV2" s="80"/>
      <c r="RPW2" s="80"/>
      <c r="RPX2" s="80"/>
      <c r="RPY2" s="80"/>
      <c r="RPZ2" s="80"/>
      <c r="RQA2" s="80"/>
      <c r="RQB2" s="80"/>
      <c r="RQC2" s="80"/>
      <c r="RQD2" s="80"/>
      <c r="RQE2" s="80"/>
      <c r="RQF2" s="80"/>
      <c r="RQG2" s="80"/>
      <c r="RQH2" s="80"/>
      <c r="RQI2" s="80"/>
      <c r="RQJ2" s="80"/>
      <c r="RQK2" s="80"/>
      <c r="RQL2" s="80"/>
      <c r="RQM2" s="80"/>
      <c r="RQN2" s="80"/>
      <c r="RQO2" s="80"/>
      <c r="RQP2" s="80"/>
      <c r="RQQ2" s="80"/>
      <c r="RQR2" s="80"/>
      <c r="RQS2" s="80"/>
      <c r="RQT2" s="80"/>
      <c r="RQU2" s="80"/>
      <c r="RQV2" s="80"/>
      <c r="RQW2" s="80"/>
      <c r="RQX2" s="80"/>
      <c r="RQY2" s="80"/>
      <c r="RQZ2" s="80"/>
      <c r="RRA2" s="80"/>
      <c r="RRB2" s="80"/>
      <c r="RRC2" s="80"/>
      <c r="RRD2" s="80"/>
      <c r="RRE2" s="80"/>
      <c r="RRF2" s="80"/>
      <c r="RRG2" s="80"/>
      <c r="RRH2" s="80"/>
      <c r="RRI2" s="80"/>
      <c r="RRJ2" s="80"/>
      <c r="RRK2" s="80"/>
      <c r="RRL2" s="80"/>
      <c r="RRM2" s="80"/>
      <c r="RRN2" s="80"/>
      <c r="RRO2" s="80"/>
      <c r="RRP2" s="80"/>
      <c r="RRQ2" s="80"/>
      <c r="RRR2" s="80"/>
      <c r="RRS2" s="80"/>
      <c r="RRT2" s="80"/>
      <c r="RRU2" s="80"/>
      <c r="RRV2" s="80"/>
      <c r="RRW2" s="80"/>
      <c r="RRX2" s="80"/>
      <c r="RRY2" s="80"/>
      <c r="RRZ2" s="80"/>
      <c r="RSA2" s="80"/>
      <c r="RSB2" s="80"/>
      <c r="RSC2" s="80"/>
      <c r="RSD2" s="80"/>
      <c r="RSE2" s="80"/>
      <c r="RSF2" s="80"/>
      <c r="RSG2" s="80"/>
      <c r="RSH2" s="80"/>
      <c r="RSI2" s="80"/>
      <c r="RSJ2" s="80"/>
      <c r="RSK2" s="80"/>
      <c r="RSL2" s="80"/>
      <c r="RSM2" s="80"/>
      <c r="RSN2" s="80"/>
      <c r="RSO2" s="80"/>
      <c r="RSP2" s="80"/>
      <c r="RSQ2" s="80"/>
      <c r="RSR2" s="80"/>
      <c r="RSS2" s="80"/>
      <c r="RST2" s="80"/>
      <c r="RSU2" s="80"/>
      <c r="RSV2" s="80"/>
      <c r="RSW2" s="80"/>
      <c r="RSX2" s="80"/>
      <c r="RSY2" s="80"/>
      <c r="RSZ2" s="80"/>
      <c r="RTA2" s="80"/>
      <c r="RTB2" s="80"/>
      <c r="RTC2" s="80"/>
      <c r="RTD2" s="80"/>
      <c r="RTE2" s="80"/>
      <c r="RTF2" s="80"/>
      <c r="RTG2" s="80"/>
      <c r="RTH2" s="80"/>
      <c r="RTI2" s="80"/>
      <c r="RTJ2" s="80"/>
      <c r="RTK2" s="80"/>
      <c r="RTL2" s="80"/>
      <c r="RTM2" s="80"/>
      <c r="RTN2" s="80"/>
      <c r="RTO2" s="80"/>
      <c r="RTP2" s="80"/>
      <c r="RTQ2" s="80"/>
      <c r="RTR2" s="80"/>
      <c r="RTS2" s="80"/>
      <c r="RTT2" s="80"/>
      <c r="RTU2" s="80"/>
      <c r="RTV2" s="80"/>
      <c r="RTW2" s="80"/>
      <c r="RTX2" s="80"/>
      <c r="RTY2" s="80"/>
      <c r="RTZ2" s="80"/>
      <c r="RUA2" s="80"/>
      <c r="RUB2" s="80"/>
      <c r="RUC2" s="80"/>
      <c r="RUD2" s="80"/>
      <c r="RUE2" s="80"/>
      <c r="RUF2" s="80"/>
      <c r="RUG2" s="80"/>
      <c r="RUH2" s="80"/>
      <c r="RUI2" s="80"/>
      <c r="RUJ2" s="80"/>
      <c r="RUK2" s="80"/>
      <c r="RUL2" s="80"/>
      <c r="RUM2" s="80"/>
      <c r="RUN2" s="80"/>
      <c r="RUO2" s="80"/>
      <c r="RUP2" s="80"/>
      <c r="RUQ2" s="80"/>
      <c r="RUR2" s="80"/>
      <c r="RUS2" s="80"/>
      <c r="RUT2" s="80"/>
      <c r="RUU2" s="80"/>
      <c r="RUV2" s="80"/>
      <c r="RUW2" s="80"/>
      <c r="RUX2" s="80"/>
      <c r="RUY2" s="80"/>
      <c r="RUZ2" s="80"/>
      <c r="RVA2" s="80"/>
      <c r="RVB2" s="80"/>
      <c r="RVC2" s="80"/>
      <c r="RVD2" s="80"/>
      <c r="RVE2" s="80"/>
      <c r="RVF2" s="80"/>
      <c r="RVG2" s="80"/>
      <c r="RVH2" s="80"/>
      <c r="RVI2" s="80"/>
      <c r="RVJ2" s="80"/>
      <c r="RVK2" s="80"/>
      <c r="RVL2" s="80"/>
      <c r="RVM2" s="80"/>
      <c r="RVN2" s="80"/>
      <c r="RVO2" s="80"/>
      <c r="RVP2" s="80"/>
      <c r="RVQ2" s="80"/>
      <c r="RVR2" s="80"/>
      <c r="RVS2" s="80"/>
      <c r="RVT2" s="80"/>
      <c r="RVU2" s="80"/>
      <c r="RVV2" s="80"/>
      <c r="RVW2" s="80"/>
      <c r="RVX2" s="80"/>
      <c r="RVY2" s="80"/>
      <c r="RVZ2" s="80"/>
      <c r="RWA2" s="80"/>
      <c r="RWB2" s="80"/>
      <c r="RWC2" s="80"/>
      <c r="RWD2" s="80"/>
      <c r="RWE2" s="80"/>
      <c r="RWF2" s="80"/>
      <c r="RWG2" s="80"/>
      <c r="RWH2" s="80"/>
      <c r="RWI2" s="80"/>
      <c r="RWJ2" s="80"/>
      <c r="RWK2" s="80"/>
      <c r="RWL2" s="80"/>
      <c r="RWM2" s="80"/>
      <c r="RWN2" s="80"/>
      <c r="RWO2" s="80"/>
      <c r="RWP2" s="80"/>
      <c r="RWQ2" s="80"/>
      <c r="RWR2" s="80"/>
      <c r="RWS2" s="80"/>
      <c r="RWT2" s="80"/>
      <c r="RWU2" s="80"/>
      <c r="RWV2" s="80"/>
      <c r="RWW2" s="80"/>
      <c r="RWX2" s="80"/>
      <c r="RWY2" s="80"/>
      <c r="RWZ2" s="80"/>
      <c r="RXA2" s="80"/>
      <c r="RXB2" s="80"/>
      <c r="RXC2" s="80"/>
      <c r="RXD2" s="80"/>
      <c r="RXE2" s="80"/>
      <c r="RXF2" s="80"/>
      <c r="RXG2" s="80"/>
      <c r="RXH2" s="80"/>
      <c r="RXI2" s="80"/>
      <c r="RXJ2" s="80"/>
      <c r="RXK2" s="80"/>
      <c r="RXL2" s="80"/>
      <c r="RXM2" s="80"/>
      <c r="RXN2" s="80"/>
      <c r="RXO2" s="80"/>
      <c r="RXP2" s="80"/>
      <c r="RXQ2" s="80"/>
      <c r="RXR2" s="80"/>
      <c r="RXS2" s="80"/>
      <c r="RXT2" s="80"/>
      <c r="RXU2" s="80"/>
      <c r="RXV2" s="80"/>
      <c r="RXW2" s="80"/>
      <c r="RXX2" s="80"/>
      <c r="RXY2" s="80"/>
      <c r="RXZ2" s="80"/>
      <c r="RYA2" s="80"/>
      <c r="RYB2" s="80"/>
      <c r="RYC2" s="80"/>
      <c r="RYD2" s="80"/>
      <c r="RYE2" s="80"/>
      <c r="RYF2" s="80"/>
      <c r="RYG2" s="80"/>
      <c r="RYH2" s="80"/>
      <c r="RYI2" s="80"/>
      <c r="RYJ2" s="80"/>
      <c r="RYK2" s="80"/>
      <c r="RYL2" s="80"/>
      <c r="RYM2" s="80"/>
      <c r="RYN2" s="80"/>
      <c r="RYO2" s="80"/>
      <c r="RYP2" s="80"/>
      <c r="RYQ2" s="80"/>
      <c r="RYR2" s="80"/>
      <c r="RYS2" s="80"/>
      <c r="RYT2" s="80"/>
      <c r="RYU2" s="80"/>
      <c r="RYV2" s="80"/>
      <c r="RYW2" s="80"/>
      <c r="RYX2" s="80"/>
      <c r="RYY2" s="80"/>
      <c r="RYZ2" s="80"/>
      <c r="RZA2" s="80"/>
      <c r="RZB2" s="80"/>
      <c r="RZC2" s="80"/>
      <c r="RZD2" s="80"/>
      <c r="RZE2" s="80"/>
      <c r="RZF2" s="80"/>
      <c r="RZG2" s="80"/>
      <c r="RZH2" s="80"/>
      <c r="RZI2" s="80"/>
      <c r="RZJ2" s="80"/>
      <c r="RZK2" s="80"/>
      <c r="RZL2" s="80"/>
      <c r="RZM2" s="80"/>
      <c r="RZN2" s="80"/>
      <c r="RZO2" s="80"/>
      <c r="RZP2" s="80"/>
      <c r="RZQ2" s="80"/>
      <c r="RZR2" s="80"/>
      <c r="RZS2" s="80"/>
      <c r="RZT2" s="80"/>
      <c r="RZU2" s="80"/>
      <c r="RZV2" s="80"/>
      <c r="RZW2" s="80"/>
      <c r="RZX2" s="80"/>
      <c r="RZY2" s="80"/>
      <c r="RZZ2" s="80"/>
      <c r="SAA2" s="80"/>
      <c r="SAB2" s="80"/>
      <c r="SAC2" s="80"/>
      <c r="SAD2" s="80"/>
      <c r="SAE2" s="80"/>
      <c r="SAF2" s="80"/>
      <c r="SAG2" s="80"/>
      <c r="SAH2" s="80"/>
      <c r="SAI2" s="80"/>
      <c r="SAJ2" s="80"/>
      <c r="SAK2" s="80"/>
      <c r="SAL2" s="80"/>
      <c r="SAM2" s="80"/>
      <c r="SAN2" s="80"/>
      <c r="SAO2" s="80"/>
      <c r="SAP2" s="80"/>
      <c r="SAQ2" s="80"/>
      <c r="SAR2" s="80"/>
      <c r="SAS2" s="80"/>
      <c r="SAT2" s="80"/>
      <c r="SAU2" s="80"/>
      <c r="SAV2" s="80"/>
      <c r="SAW2" s="80"/>
      <c r="SAX2" s="80"/>
      <c r="SAY2" s="80"/>
      <c r="SAZ2" s="80"/>
      <c r="SBA2" s="80"/>
      <c r="SBB2" s="80"/>
      <c r="SBC2" s="80"/>
      <c r="SBD2" s="80"/>
      <c r="SBE2" s="80"/>
      <c r="SBF2" s="80"/>
      <c r="SBG2" s="80"/>
      <c r="SBH2" s="80"/>
      <c r="SBI2" s="80"/>
      <c r="SBJ2" s="80"/>
      <c r="SBK2" s="80"/>
      <c r="SBL2" s="80"/>
      <c r="SBM2" s="80"/>
      <c r="SBN2" s="80"/>
      <c r="SBO2" s="80"/>
      <c r="SBP2" s="80"/>
      <c r="SBQ2" s="80"/>
      <c r="SBR2" s="80"/>
      <c r="SBS2" s="80"/>
      <c r="SBT2" s="80"/>
      <c r="SBU2" s="80"/>
      <c r="SBV2" s="80"/>
      <c r="SBW2" s="80"/>
      <c r="SBX2" s="80"/>
      <c r="SBY2" s="80"/>
      <c r="SBZ2" s="80"/>
      <c r="SCA2" s="80"/>
      <c r="SCB2" s="80"/>
      <c r="SCC2" s="80"/>
      <c r="SCD2" s="80"/>
      <c r="SCE2" s="80"/>
      <c r="SCF2" s="80"/>
      <c r="SCG2" s="80"/>
      <c r="SCH2" s="80"/>
      <c r="SCI2" s="80"/>
      <c r="SCJ2" s="80"/>
      <c r="SCK2" s="80"/>
      <c r="SCL2" s="80"/>
      <c r="SCM2" s="80"/>
      <c r="SCN2" s="80"/>
      <c r="SCO2" s="80"/>
      <c r="SCP2" s="80"/>
      <c r="SCQ2" s="80"/>
      <c r="SCR2" s="80"/>
      <c r="SCS2" s="80"/>
      <c r="SCT2" s="80"/>
      <c r="SCU2" s="80"/>
      <c r="SCV2" s="80"/>
      <c r="SCW2" s="80"/>
      <c r="SCX2" s="80"/>
      <c r="SCY2" s="80"/>
      <c r="SCZ2" s="80"/>
      <c r="SDA2" s="80"/>
      <c r="SDB2" s="80"/>
      <c r="SDC2" s="80"/>
      <c r="SDD2" s="80"/>
      <c r="SDE2" s="80"/>
      <c r="SDF2" s="80"/>
      <c r="SDG2" s="80"/>
      <c r="SDH2" s="80"/>
      <c r="SDI2" s="80"/>
      <c r="SDJ2" s="80"/>
      <c r="SDK2" s="80"/>
      <c r="SDL2" s="80"/>
      <c r="SDM2" s="80"/>
      <c r="SDN2" s="80"/>
      <c r="SDO2" s="80"/>
      <c r="SDP2" s="80"/>
      <c r="SDQ2" s="80"/>
      <c r="SDR2" s="80"/>
      <c r="SDS2" s="80"/>
      <c r="SDT2" s="80"/>
      <c r="SDU2" s="80"/>
      <c r="SDV2" s="80"/>
      <c r="SDW2" s="80"/>
      <c r="SDX2" s="80"/>
      <c r="SDY2" s="80"/>
      <c r="SDZ2" s="80"/>
      <c r="SEA2" s="80"/>
      <c r="SEB2" s="80"/>
      <c r="SEC2" s="80"/>
      <c r="SED2" s="80"/>
      <c r="SEE2" s="80"/>
      <c r="SEF2" s="80"/>
      <c r="SEG2" s="80"/>
      <c r="SEH2" s="80"/>
      <c r="SEI2" s="80"/>
      <c r="SEJ2" s="80"/>
      <c r="SEK2" s="80"/>
      <c r="SEL2" s="80"/>
      <c r="SEM2" s="80"/>
      <c r="SEN2" s="80"/>
      <c r="SEO2" s="80"/>
      <c r="SEP2" s="80"/>
      <c r="SEQ2" s="80"/>
      <c r="SER2" s="80"/>
      <c r="SES2" s="80"/>
      <c r="SET2" s="80"/>
      <c r="SEU2" s="80"/>
      <c r="SEV2" s="80"/>
      <c r="SEW2" s="80"/>
      <c r="SEX2" s="80"/>
      <c r="SEY2" s="80"/>
      <c r="SEZ2" s="80"/>
      <c r="SFA2" s="80"/>
      <c r="SFB2" s="80"/>
      <c r="SFC2" s="80"/>
      <c r="SFD2" s="80"/>
      <c r="SFE2" s="80"/>
      <c r="SFF2" s="80"/>
      <c r="SFG2" s="80"/>
      <c r="SFH2" s="80"/>
      <c r="SFI2" s="80"/>
      <c r="SFJ2" s="80"/>
      <c r="SFK2" s="80"/>
      <c r="SFL2" s="80"/>
      <c r="SFM2" s="80"/>
      <c r="SFN2" s="80"/>
      <c r="SFO2" s="80"/>
      <c r="SFP2" s="80"/>
      <c r="SFQ2" s="80"/>
      <c r="SFR2" s="80"/>
      <c r="SFS2" s="80"/>
      <c r="SFT2" s="80"/>
      <c r="SFU2" s="80"/>
      <c r="SFV2" s="80"/>
      <c r="SFW2" s="80"/>
      <c r="SFX2" s="80"/>
      <c r="SFY2" s="80"/>
      <c r="SFZ2" s="80"/>
      <c r="SGA2" s="80"/>
      <c r="SGB2" s="80"/>
      <c r="SGC2" s="80"/>
      <c r="SGD2" s="80"/>
      <c r="SGE2" s="80"/>
      <c r="SGF2" s="80"/>
      <c r="SGG2" s="80"/>
      <c r="SGH2" s="80"/>
      <c r="SGI2" s="80"/>
      <c r="SGJ2" s="80"/>
      <c r="SGK2" s="80"/>
      <c r="SGL2" s="80"/>
      <c r="SGM2" s="80"/>
      <c r="SGN2" s="80"/>
      <c r="SGO2" s="80"/>
      <c r="SGP2" s="80"/>
      <c r="SGQ2" s="80"/>
      <c r="SGR2" s="80"/>
      <c r="SGS2" s="80"/>
      <c r="SGT2" s="80"/>
      <c r="SGU2" s="80"/>
      <c r="SGV2" s="80"/>
      <c r="SGW2" s="80"/>
      <c r="SGX2" s="80"/>
      <c r="SGY2" s="80"/>
      <c r="SGZ2" s="80"/>
      <c r="SHA2" s="80"/>
      <c r="SHB2" s="80"/>
      <c r="SHC2" s="80"/>
      <c r="SHD2" s="80"/>
      <c r="SHE2" s="80"/>
      <c r="SHF2" s="80"/>
      <c r="SHG2" s="80"/>
      <c r="SHH2" s="80"/>
      <c r="SHI2" s="80"/>
      <c r="SHJ2" s="80"/>
      <c r="SHK2" s="80"/>
      <c r="SHL2" s="80"/>
      <c r="SHM2" s="80"/>
      <c r="SHN2" s="80"/>
      <c r="SHO2" s="80"/>
      <c r="SHP2" s="80"/>
      <c r="SHQ2" s="80"/>
      <c r="SHR2" s="80"/>
      <c r="SHS2" s="80"/>
      <c r="SHT2" s="80"/>
      <c r="SHU2" s="80"/>
      <c r="SHV2" s="80"/>
      <c r="SHW2" s="80"/>
      <c r="SHX2" s="80"/>
      <c r="SHY2" s="80"/>
      <c r="SHZ2" s="80"/>
      <c r="SIA2" s="80"/>
      <c r="SIB2" s="80"/>
      <c r="SIC2" s="80"/>
      <c r="SID2" s="80"/>
      <c r="SIE2" s="80"/>
      <c r="SIF2" s="80"/>
      <c r="SIG2" s="80"/>
      <c r="SIH2" s="80"/>
      <c r="SII2" s="80"/>
      <c r="SIJ2" s="80"/>
      <c r="SIK2" s="80"/>
      <c r="SIL2" s="80"/>
      <c r="SIM2" s="80"/>
      <c r="SIN2" s="80"/>
      <c r="SIO2" s="80"/>
      <c r="SIP2" s="80"/>
      <c r="SIQ2" s="80"/>
      <c r="SIR2" s="80"/>
      <c r="SIS2" s="80"/>
      <c r="SIT2" s="80"/>
      <c r="SIU2" s="80"/>
      <c r="SIV2" s="80"/>
      <c r="SIW2" s="80"/>
      <c r="SIX2" s="80"/>
      <c r="SIY2" s="80"/>
      <c r="SIZ2" s="80"/>
      <c r="SJA2" s="80"/>
      <c r="SJB2" s="80"/>
      <c r="SJC2" s="80"/>
      <c r="SJD2" s="80"/>
      <c r="SJE2" s="80"/>
      <c r="SJF2" s="80"/>
      <c r="SJG2" s="80"/>
      <c r="SJH2" s="80"/>
      <c r="SJI2" s="80"/>
      <c r="SJJ2" s="80"/>
      <c r="SJK2" s="80"/>
      <c r="SJL2" s="80"/>
      <c r="SJM2" s="80"/>
      <c r="SJN2" s="80"/>
      <c r="SJO2" s="80"/>
      <c r="SJP2" s="80"/>
      <c r="SJQ2" s="80"/>
      <c r="SJR2" s="80"/>
      <c r="SJS2" s="80"/>
      <c r="SJT2" s="80"/>
      <c r="SJU2" s="80"/>
      <c r="SJV2" s="80"/>
      <c r="SJW2" s="80"/>
      <c r="SJX2" s="80"/>
      <c r="SJY2" s="80"/>
      <c r="SJZ2" s="80"/>
      <c r="SKA2" s="80"/>
      <c r="SKB2" s="80"/>
      <c r="SKC2" s="80"/>
      <c r="SKD2" s="80"/>
      <c r="SKE2" s="80"/>
      <c r="SKF2" s="80"/>
      <c r="SKG2" s="80"/>
      <c r="SKH2" s="80"/>
      <c r="SKI2" s="80"/>
      <c r="SKJ2" s="80"/>
      <c r="SKK2" s="80"/>
      <c r="SKL2" s="80"/>
      <c r="SKM2" s="80"/>
      <c r="SKN2" s="80"/>
      <c r="SKO2" s="80"/>
      <c r="SKP2" s="80"/>
      <c r="SKQ2" s="80"/>
      <c r="SKR2" s="80"/>
      <c r="SKS2" s="80"/>
      <c r="SKT2" s="80"/>
      <c r="SKU2" s="80"/>
      <c r="SKV2" s="80"/>
      <c r="SKW2" s="80"/>
      <c r="SKX2" s="80"/>
      <c r="SKY2" s="80"/>
      <c r="SKZ2" s="80"/>
      <c r="SLA2" s="80"/>
      <c r="SLB2" s="80"/>
      <c r="SLC2" s="80"/>
      <c r="SLD2" s="80"/>
      <c r="SLE2" s="80"/>
      <c r="SLF2" s="80"/>
      <c r="SLG2" s="80"/>
      <c r="SLH2" s="80"/>
      <c r="SLI2" s="80"/>
      <c r="SLJ2" s="80"/>
      <c r="SLK2" s="80"/>
      <c r="SLL2" s="80"/>
      <c r="SLM2" s="80"/>
      <c r="SLN2" s="80"/>
      <c r="SLO2" s="80"/>
      <c r="SLP2" s="80"/>
      <c r="SLQ2" s="80"/>
      <c r="SLR2" s="80"/>
      <c r="SLS2" s="80"/>
      <c r="SLT2" s="80"/>
      <c r="SLU2" s="80"/>
      <c r="SLV2" s="80"/>
      <c r="SLW2" s="80"/>
      <c r="SLX2" s="80"/>
      <c r="SLY2" s="80"/>
      <c r="SLZ2" s="80"/>
      <c r="SMA2" s="80"/>
      <c r="SMB2" s="80"/>
      <c r="SMC2" s="80"/>
      <c r="SMD2" s="80"/>
      <c r="SME2" s="80"/>
      <c r="SMF2" s="80"/>
      <c r="SMG2" s="80"/>
      <c r="SMH2" s="80"/>
      <c r="SMI2" s="80"/>
      <c r="SMJ2" s="80"/>
      <c r="SMK2" s="80"/>
      <c r="SML2" s="80"/>
      <c r="SMM2" s="80"/>
      <c r="SMN2" s="80"/>
      <c r="SMO2" s="80"/>
      <c r="SMP2" s="80"/>
      <c r="SMQ2" s="80"/>
      <c r="SMR2" s="80"/>
      <c r="SMS2" s="80"/>
      <c r="SMT2" s="80"/>
      <c r="SMU2" s="80"/>
      <c r="SMV2" s="80"/>
      <c r="SMW2" s="80"/>
      <c r="SMX2" s="80"/>
      <c r="SMY2" s="80"/>
      <c r="SMZ2" s="80"/>
      <c r="SNA2" s="80"/>
      <c r="SNB2" s="80"/>
      <c r="SNC2" s="80"/>
      <c r="SND2" s="80"/>
      <c r="SNE2" s="80"/>
      <c r="SNF2" s="80"/>
      <c r="SNG2" s="80"/>
      <c r="SNH2" s="80"/>
      <c r="SNI2" s="80"/>
      <c r="SNJ2" s="80"/>
      <c r="SNK2" s="80"/>
      <c r="SNL2" s="80"/>
      <c r="SNM2" s="80"/>
      <c r="SNN2" s="80"/>
      <c r="SNO2" s="80"/>
      <c r="SNP2" s="80"/>
      <c r="SNQ2" s="80"/>
      <c r="SNR2" s="80"/>
      <c r="SNS2" s="80"/>
      <c r="SNT2" s="80"/>
      <c r="SNU2" s="80"/>
      <c r="SNV2" s="80"/>
      <c r="SNW2" s="80"/>
      <c r="SNX2" s="80"/>
      <c r="SNY2" s="80"/>
      <c r="SNZ2" s="80"/>
      <c r="SOA2" s="80"/>
      <c r="SOB2" s="80"/>
      <c r="SOC2" s="80"/>
      <c r="SOD2" s="80"/>
      <c r="SOE2" s="80"/>
      <c r="SOF2" s="80"/>
      <c r="SOG2" s="80"/>
      <c r="SOH2" s="80"/>
      <c r="SOI2" s="80"/>
      <c r="SOJ2" s="80"/>
      <c r="SOK2" s="80"/>
      <c r="SOL2" s="80"/>
      <c r="SOM2" s="80"/>
      <c r="SON2" s="80"/>
      <c r="SOO2" s="80"/>
      <c r="SOP2" s="80"/>
      <c r="SOQ2" s="80"/>
      <c r="SOR2" s="80"/>
      <c r="SOS2" s="80"/>
      <c r="SOT2" s="80"/>
      <c r="SOU2" s="80"/>
      <c r="SOV2" s="80"/>
      <c r="SOW2" s="80"/>
      <c r="SOX2" s="80"/>
      <c r="SOY2" s="80"/>
      <c r="SOZ2" s="80"/>
      <c r="SPA2" s="80"/>
      <c r="SPB2" s="80"/>
      <c r="SPC2" s="80"/>
      <c r="SPD2" s="80"/>
      <c r="SPE2" s="80"/>
      <c r="SPF2" s="80"/>
      <c r="SPG2" s="80"/>
      <c r="SPH2" s="80"/>
      <c r="SPI2" s="80"/>
      <c r="SPJ2" s="80"/>
      <c r="SPK2" s="80"/>
      <c r="SPL2" s="80"/>
      <c r="SPM2" s="80"/>
      <c r="SPN2" s="80"/>
      <c r="SPO2" s="80"/>
      <c r="SPP2" s="80"/>
      <c r="SPQ2" s="80"/>
      <c r="SPR2" s="80"/>
      <c r="SPS2" s="80"/>
      <c r="SPT2" s="80"/>
      <c r="SPU2" s="80"/>
      <c r="SPV2" s="80"/>
      <c r="SPW2" s="80"/>
      <c r="SPX2" s="80"/>
      <c r="SPY2" s="80"/>
      <c r="SPZ2" s="80"/>
      <c r="SQA2" s="80"/>
      <c r="SQB2" s="80"/>
      <c r="SQC2" s="80"/>
      <c r="SQD2" s="80"/>
      <c r="SQE2" s="80"/>
      <c r="SQF2" s="80"/>
      <c r="SQG2" s="80"/>
      <c r="SQH2" s="80"/>
      <c r="SQI2" s="80"/>
      <c r="SQJ2" s="80"/>
      <c r="SQK2" s="80"/>
      <c r="SQL2" s="80"/>
      <c r="SQM2" s="80"/>
      <c r="SQN2" s="80"/>
      <c r="SQO2" s="80"/>
      <c r="SQP2" s="80"/>
      <c r="SQQ2" s="80"/>
      <c r="SQR2" s="80"/>
      <c r="SQS2" s="80"/>
      <c r="SQT2" s="80"/>
      <c r="SQU2" s="80"/>
      <c r="SQV2" s="80"/>
      <c r="SQW2" s="80"/>
      <c r="SQX2" s="80"/>
      <c r="SQY2" s="80"/>
      <c r="SQZ2" s="80"/>
      <c r="SRA2" s="80"/>
      <c r="SRB2" s="80"/>
      <c r="SRC2" s="80"/>
      <c r="SRD2" s="80"/>
      <c r="SRE2" s="80"/>
      <c r="SRF2" s="80"/>
      <c r="SRG2" s="80"/>
      <c r="SRH2" s="80"/>
      <c r="SRI2" s="80"/>
      <c r="SRJ2" s="80"/>
      <c r="SRK2" s="80"/>
      <c r="SRL2" s="80"/>
      <c r="SRM2" s="80"/>
      <c r="SRN2" s="80"/>
      <c r="SRO2" s="80"/>
      <c r="SRP2" s="80"/>
      <c r="SRQ2" s="80"/>
      <c r="SRR2" s="80"/>
      <c r="SRS2" s="80"/>
      <c r="SRT2" s="80"/>
      <c r="SRU2" s="80"/>
      <c r="SRV2" s="80"/>
      <c r="SRW2" s="80"/>
      <c r="SRX2" s="80"/>
      <c r="SRY2" s="80"/>
      <c r="SRZ2" s="80"/>
      <c r="SSA2" s="80"/>
      <c r="SSB2" s="80"/>
      <c r="SSC2" s="80"/>
      <c r="SSD2" s="80"/>
      <c r="SSE2" s="80"/>
      <c r="SSF2" s="80"/>
      <c r="SSG2" s="80"/>
      <c r="SSH2" s="80"/>
      <c r="SSI2" s="80"/>
      <c r="SSJ2" s="80"/>
      <c r="SSK2" s="80"/>
      <c r="SSL2" s="80"/>
      <c r="SSM2" s="80"/>
      <c r="SSN2" s="80"/>
      <c r="SSO2" s="80"/>
      <c r="SSP2" s="80"/>
      <c r="SSQ2" s="80"/>
      <c r="SSR2" s="80"/>
      <c r="SSS2" s="80"/>
      <c r="SST2" s="80"/>
      <c r="SSU2" s="80"/>
      <c r="SSV2" s="80"/>
      <c r="SSW2" s="80"/>
      <c r="SSX2" s="80"/>
      <c r="SSY2" s="80"/>
      <c r="SSZ2" s="80"/>
      <c r="STA2" s="80"/>
      <c r="STB2" s="80"/>
      <c r="STC2" s="80"/>
      <c r="STD2" s="80"/>
      <c r="STE2" s="80"/>
      <c r="STF2" s="80"/>
      <c r="STG2" s="80"/>
      <c r="STH2" s="80"/>
      <c r="STI2" s="80"/>
      <c r="STJ2" s="80"/>
      <c r="STK2" s="80"/>
      <c r="STL2" s="80"/>
      <c r="STM2" s="80"/>
      <c r="STN2" s="80"/>
      <c r="STO2" s="80"/>
      <c r="STP2" s="80"/>
      <c r="STQ2" s="80"/>
      <c r="STR2" s="80"/>
      <c r="STS2" s="80"/>
      <c r="STT2" s="80"/>
      <c r="STU2" s="80"/>
      <c r="STV2" s="80"/>
      <c r="STW2" s="80"/>
      <c r="STX2" s="80"/>
      <c r="STY2" s="80"/>
      <c r="STZ2" s="80"/>
      <c r="SUA2" s="80"/>
      <c r="SUB2" s="80"/>
      <c r="SUC2" s="80"/>
      <c r="SUD2" s="80"/>
      <c r="SUE2" s="80"/>
      <c r="SUF2" s="80"/>
      <c r="SUG2" s="80"/>
      <c r="SUH2" s="80"/>
      <c r="SUI2" s="80"/>
      <c r="SUJ2" s="80"/>
      <c r="SUK2" s="80"/>
      <c r="SUL2" s="80"/>
      <c r="SUM2" s="80"/>
      <c r="SUN2" s="80"/>
      <c r="SUO2" s="80"/>
      <c r="SUP2" s="80"/>
      <c r="SUQ2" s="80"/>
      <c r="SUR2" s="80"/>
      <c r="SUS2" s="80"/>
      <c r="SUT2" s="80"/>
      <c r="SUU2" s="80"/>
      <c r="SUV2" s="80"/>
      <c r="SUW2" s="80"/>
      <c r="SUX2" s="80"/>
      <c r="SUY2" s="80"/>
      <c r="SUZ2" s="80"/>
      <c r="SVA2" s="80"/>
      <c r="SVB2" s="80"/>
      <c r="SVC2" s="80"/>
      <c r="SVD2" s="80"/>
      <c r="SVE2" s="80"/>
      <c r="SVF2" s="80"/>
      <c r="SVG2" s="80"/>
      <c r="SVH2" s="80"/>
      <c r="SVI2" s="80"/>
      <c r="SVJ2" s="80"/>
      <c r="SVK2" s="80"/>
      <c r="SVL2" s="80"/>
      <c r="SVM2" s="80"/>
      <c r="SVN2" s="80"/>
      <c r="SVO2" s="80"/>
      <c r="SVP2" s="80"/>
      <c r="SVQ2" s="80"/>
      <c r="SVR2" s="80"/>
      <c r="SVS2" s="80"/>
      <c r="SVT2" s="80"/>
      <c r="SVU2" s="80"/>
      <c r="SVV2" s="80"/>
      <c r="SVW2" s="80"/>
      <c r="SVX2" s="80"/>
      <c r="SVY2" s="80"/>
      <c r="SVZ2" s="80"/>
      <c r="SWA2" s="80"/>
      <c r="SWB2" s="80"/>
      <c r="SWC2" s="80"/>
      <c r="SWD2" s="80"/>
      <c r="SWE2" s="80"/>
      <c r="SWF2" s="80"/>
      <c r="SWG2" s="80"/>
      <c r="SWH2" s="80"/>
      <c r="SWI2" s="80"/>
      <c r="SWJ2" s="80"/>
      <c r="SWK2" s="80"/>
      <c r="SWL2" s="80"/>
      <c r="SWM2" s="80"/>
      <c r="SWN2" s="80"/>
      <c r="SWO2" s="80"/>
      <c r="SWP2" s="80"/>
      <c r="SWQ2" s="80"/>
      <c r="SWR2" s="80"/>
      <c r="SWS2" s="80"/>
      <c r="SWT2" s="80"/>
      <c r="SWU2" s="80"/>
      <c r="SWV2" s="80"/>
      <c r="SWW2" s="80"/>
      <c r="SWX2" s="80"/>
      <c r="SWY2" s="80"/>
      <c r="SWZ2" s="80"/>
      <c r="SXA2" s="80"/>
      <c r="SXB2" s="80"/>
      <c r="SXC2" s="80"/>
      <c r="SXD2" s="80"/>
      <c r="SXE2" s="80"/>
      <c r="SXF2" s="80"/>
      <c r="SXG2" s="80"/>
      <c r="SXH2" s="80"/>
      <c r="SXI2" s="80"/>
      <c r="SXJ2" s="80"/>
      <c r="SXK2" s="80"/>
      <c r="SXL2" s="80"/>
      <c r="SXM2" s="80"/>
      <c r="SXN2" s="80"/>
      <c r="SXO2" s="80"/>
      <c r="SXP2" s="80"/>
      <c r="SXQ2" s="80"/>
      <c r="SXR2" s="80"/>
      <c r="SXS2" s="80"/>
      <c r="SXT2" s="80"/>
      <c r="SXU2" s="80"/>
      <c r="SXV2" s="80"/>
      <c r="SXW2" s="80"/>
      <c r="SXX2" s="80"/>
      <c r="SXY2" s="80"/>
      <c r="SXZ2" s="80"/>
      <c r="SYA2" s="80"/>
      <c r="SYB2" s="80"/>
      <c r="SYC2" s="80"/>
      <c r="SYD2" s="80"/>
      <c r="SYE2" s="80"/>
      <c r="SYF2" s="80"/>
      <c r="SYG2" s="80"/>
      <c r="SYH2" s="80"/>
      <c r="SYI2" s="80"/>
      <c r="SYJ2" s="80"/>
      <c r="SYK2" s="80"/>
      <c r="SYL2" s="80"/>
      <c r="SYM2" s="80"/>
      <c r="SYN2" s="80"/>
      <c r="SYO2" s="80"/>
      <c r="SYP2" s="80"/>
      <c r="SYQ2" s="80"/>
      <c r="SYR2" s="80"/>
      <c r="SYS2" s="80"/>
      <c r="SYT2" s="80"/>
      <c r="SYU2" s="80"/>
      <c r="SYV2" s="80"/>
      <c r="SYW2" s="80"/>
      <c r="SYX2" s="80"/>
      <c r="SYY2" s="80"/>
      <c r="SYZ2" s="80"/>
      <c r="SZA2" s="80"/>
      <c r="SZB2" s="80"/>
      <c r="SZC2" s="80"/>
      <c r="SZD2" s="80"/>
      <c r="SZE2" s="80"/>
      <c r="SZF2" s="80"/>
      <c r="SZG2" s="80"/>
      <c r="SZH2" s="80"/>
      <c r="SZI2" s="80"/>
      <c r="SZJ2" s="80"/>
      <c r="SZK2" s="80"/>
      <c r="SZL2" s="80"/>
      <c r="SZM2" s="80"/>
      <c r="SZN2" s="80"/>
      <c r="SZO2" s="80"/>
      <c r="SZP2" s="80"/>
      <c r="SZQ2" s="80"/>
      <c r="SZR2" s="80"/>
      <c r="SZS2" s="80"/>
      <c r="SZT2" s="80"/>
      <c r="SZU2" s="80"/>
      <c r="SZV2" s="80"/>
      <c r="SZW2" s="80"/>
      <c r="SZX2" s="80"/>
      <c r="SZY2" s="80"/>
      <c r="SZZ2" s="80"/>
      <c r="TAA2" s="80"/>
      <c r="TAB2" s="80"/>
      <c r="TAC2" s="80"/>
      <c r="TAD2" s="80"/>
      <c r="TAE2" s="80"/>
      <c r="TAF2" s="80"/>
      <c r="TAG2" s="80"/>
      <c r="TAH2" s="80"/>
      <c r="TAI2" s="80"/>
      <c r="TAJ2" s="80"/>
      <c r="TAK2" s="80"/>
      <c r="TAL2" s="80"/>
      <c r="TAM2" s="80"/>
      <c r="TAN2" s="80"/>
      <c r="TAO2" s="80"/>
      <c r="TAP2" s="80"/>
      <c r="TAQ2" s="80"/>
      <c r="TAR2" s="80"/>
      <c r="TAS2" s="80"/>
      <c r="TAT2" s="80"/>
      <c r="TAU2" s="80"/>
      <c r="TAV2" s="80"/>
      <c r="TAW2" s="80"/>
      <c r="TAX2" s="80"/>
      <c r="TAY2" s="80"/>
      <c r="TAZ2" s="80"/>
      <c r="TBA2" s="80"/>
      <c r="TBB2" s="80"/>
      <c r="TBC2" s="80"/>
      <c r="TBD2" s="80"/>
      <c r="TBE2" s="80"/>
      <c r="TBF2" s="80"/>
      <c r="TBG2" s="80"/>
      <c r="TBH2" s="80"/>
      <c r="TBI2" s="80"/>
      <c r="TBJ2" s="80"/>
      <c r="TBK2" s="80"/>
      <c r="TBL2" s="80"/>
      <c r="TBM2" s="80"/>
      <c r="TBN2" s="80"/>
      <c r="TBO2" s="80"/>
      <c r="TBP2" s="80"/>
      <c r="TBQ2" s="80"/>
      <c r="TBR2" s="80"/>
      <c r="TBS2" s="80"/>
      <c r="TBT2" s="80"/>
      <c r="TBU2" s="80"/>
      <c r="TBV2" s="80"/>
      <c r="TBW2" s="80"/>
      <c r="TBX2" s="80"/>
      <c r="TBY2" s="80"/>
      <c r="TBZ2" s="80"/>
      <c r="TCA2" s="80"/>
      <c r="TCB2" s="80"/>
      <c r="TCC2" s="80"/>
      <c r="TCD2" s="80"/>
      <c r="TCE2" s="80"/>
      <c r="TCF2" s="80"/>
      <c r="TCG2" s="80"/>
      <c r="TCH2" s="80"/>
      <c r="TCI2" s="80"/>
      <c r="TCJ2" s="80"/>
      <c r="TCK2" s="80"/>
      <c r="TCL2" s="80"/>
      <c r="TCM2" s="80"/>
      <c r="TCN2" s="80"/>
      <c r="TCO2" s="80"/>
      <c r="TCP2" s="80"/>
      <c r="TCQ2" s="80"/>
      <c r="TCR2" s="80"/>
      <c r="TCS2" s="80"/>
      <c r="TCT2" s="80"/>
      <c r="TCU2" s="80"/>
      <c r="TCV2" s="80"/>
      <c r="TCW2" s="80"/>
      <c r="TCX2" s="80"/>
      <c r="TCY2" s="80"/>
      <c r="TCZ2" s="80"/>
      <c r="TDA2" s="80"/>
      <c r="TDB2" s="80"/>
      <c r="TDC2" s="80"/>
      <c r="TDD2" s="80"/>
      <c r="TDE2" s="80"/>
      <c r="TDF2" s="80"/>
      <c r="TDG2" s="80"/>
      <c r="TDH2" s="80"/>
      <c r="TDI2" s="80"/>
      <c r="TDJ2" s="80"/>
      <c r="TDK2" s="80"/>
      <c r="TDL2" s="80"/>
      <c r="TDM2" s="80"/>
      <c r="TDN2" s="80"/>
      <c r="TDO2" s="80"/>
      <c r="TDP2" s="80"/>
      <c r="TDQ2" s="80"/>
      <c r="TDR2" s="80"/>
      <c r="TDS2" s="80"/>
      <c r="TDT2" s="80"/>
      <c r="TDU2" s="80"/>
      <c r="TDV2" s="80"/>
      <c r="TDW2" s="80"/>
      <c r="TDX2" s="80"/>
      <c r="TDY2" s="80"/>
      <c r="TDZ2" s="80"/>
      <c r="TEA2" s="80"/>
      <c r="TEB2" s="80"/>
      <c r="TEC2" s="80"/>
      <c r="TED2" s="80"/>
      <c r="TEE2" s="80"/>
      <c r="TEF2" s="80"/>
      <c r="TEG2" s="80"/>
      <c r="TEH2" s="80"/>
      <c r="TEI2" s="80"/>
      <c r="TEJ2" s="80"/>
      <c r="TEK2" s="80"/>
      <c r="TEL2" s="80"/>
      <c r="TEM2" s="80"/>
      <c r="TEN2" s="80"/>
      <c r="TEO2" s="80"/>
      <c r="TEP2" s="80"/>
      <c r="TEQ2" s="80"/>
      <c r="TER2" s="80"/>
      <c r="TES2" s="80"/>
      <c r="TET2" s="80"/>
      <c r="TEU2" s="80"/>
      <c r="TEV2" s="80"/>
      <c r="TEW2" s="80"/>
      <c r="TEX2" s="80"/>
      <c r="TEY2" s="80"/>
      <c r="TEZ2" s="80"/>
      <c r="TFA2" s="80"/>
      <c r="TFB2" s="80"/>
      <c r="TFC2" s="80"/>
      <c r="TFD2" s="80"/>
      <c r="TFE2" s="80"/>
      <c r="TFF2" s="80"/>
      <c r="TFG2" s="80"/>
      <c r="TFH2" s="80"/>
      <c r="TFI2" s="80"/>
      <c r="TFJ2" s="80"/>
      <c r="TFK2" s="80"/>
      <c r="TFL2" s="80"/>
      <c r="TFM2" s="80"/>
      <c r="TFN2" s="80"/>
      <c r="TFO2" s="80"/>
      <c r="TFP2" s="80"/>
      <c r="TFQ2" s="80"/>
      <c r="TFR2" s="80"/>
      <c r="TFS2" s="80"/>
      <c r="TFT2" s="80"/>
      <c r="TFU2" s="80"/>
      <c r="TFV2" s="80"/>
      <c r="TFW2" s="80"/>
      <c r="TFX2" s="80"/>
      <c r="TFY2" s="80"/>
      <c r="TFZ2" s="80"/>
      <c r="TGA2" s="80"/>
      <c r="TGB2" s="80"/>
      <c r="TGC2" s="80"/>
      <c r="TGD2" s="80"/>
      <c r="TGE2" s="80"/>
      <c r="TGF2" s="80"/>
      <c r="TGG2" s="80"/>
      <c r="TGH2" s="80"/>
      <c r="TGI2" s="80"/>
      <c r="TGJ2" s="80"/>
      <c r="TGK2" s="80"/>
      <c r="TGL2" s="80"/>
      <c r="TGM2" s="80"/>
      <c r="TGN2" s="80"/>
      <c r="TGO2" s="80"/>
      <c r="TGP2" s="80"/>
      <c r="TGQ2" s="80"/>
      <c r="TGR2" s="80"/>
      <c r="TGS2" s="80"/>
      <c r="TGT2" s="80"/>
      <c r="TGU2" s="80"/>
      <c r="TGV2" s="80"/>
      <c r="TGW2" s="80"/>
      <c r="TGX2" s="80"/>
      <c r="TGY2" s="80"/>
      <c r="TGZ2" s="80"/>
      <c r="THA2" s="80"/>
      <c r="THB2" s="80"/>
      <c r="THC2" s="80"/>
      <c r="THD2" s="80"/>
      <c r="THE2" s="80"/>
      <c r="THF2" s="80"/>
      <c r="THG2" s="80"/>
      <c r="THH2" s="80"/>
      <c r="THI2" s="80"/>
      <c r="THJ2" s="80"/>
      <c r="THK2" s="80"/>
      <c r="THL2" s="80"/>
      <c r="THM2" s="80"/>
      <c r="THN2" s="80"/>
      <c r="THO2" s="80"/>
      <c r="THP2" s="80"/>
      <c r="THQ2" s="80"/>
      <c r="THR2" s="80"/>
      <c r="THS2" s="80"/>
      <c r="THT2" s="80"/>
      <c r="THU2" s="80"/>
      <c r="THV2" s="80"/>
      <c r="THW2" s="80"/>
      <c r="THX2" s="80"/>
      <c r="THY2" s="80"/>
      <c r="THZ2" s="80"/>
      <c r="TIA2" s="80"/>
      <c r="TIB2" s="80"/>
      <c r="TIC2" s="80"/>
      <c r="TID2" s="80"/>
      <c r="TIE2" s="80"/>
      <c r="TIF2" s="80"/>
      <c r="TIG2" s="80"/>
      <c r="TIH2" s="80"/>
      <c r="TII2" s="80"/>
      <c r="TIJ2" s="80"/>
      <c r="TIK2" s="80"/>
      <c r="TIL2" s="80"/>
      <c r="TIM2" s="80"/>
      <c r="TIN2" s="80"/>
      <c r="TIO2" s="80"/>
      <c r="TIP2" s="80"/>
      <c r="TIQ2" s="80"/>
      <c r="TIR2" s="80"/>
      <c r="TIS2" s="80"/>
      <c r="TIT2" s="80"/>
      <c r="TIU2" s="80"/>
      <c r="TIV2" s="80"/>
      <c r="TIW2" s="80"/>
      <c r="TIX2" s="80"/>
      <c r="TIY2" s="80"/>
      <c r="TIZ2" s="80"/>
      <c r="TJA2" s="80"/>
      <c r="TJB2" s="80"/>
      <c r="TJC2" s="80"/>
      <c r="TJD2" s="80"/>
      <c r="TJE2" s="80"/>
      <c r="TJF2" s="80"/>
      <c r="TJG2" s="80"/>
      <c r="TJH2" s="80"/>
      <c r="TJI2" s="80"/>
      <c r="TJJ2" s="80"/>
      <c r="TJK2" s="80"/>
      <c r="TJL2" s="80"/>
      <c r="TJM2" s="80"/>
      <c r="TJN2" s="80"/>
      <c r="TJO2" s="80"/>
      <c r="TJP2" s="80"/>
      <c r="TJQ2" s="80"/>
      <c r="TJR2" s="80"/>
      <c r="TJS2" s="80"/>
      <c r="TJT2" s="80"/>
      <c r="TJU2" s="80"/>
      <c r="TJV2" s="80"/>
      <c r="TJW2" s="80"/>
      <c r="TJX2" s="80"/>
      <c r="TJY2" s="80"/>
      <c r="TJZ2" s="80"/>
      <c r="TKA2" s="80"/>
      <c r="TKB2" s="80"/>
      <c r="TKC2" s="80"/>
      <c r="TKD2" s="80"/>
      <c r="TKE2" s="80"/>
      <c r="TKF2" s="80"/>
      <c r="TKG2" s="80"/>
      <c r="TKH2" s="80"/>
      <c r="TKI2" s="80"/>
      <c r="TKJ2" s="80"/>
      <c r="TKK2" s="80"/>
      <c r="TKL2" s="80"/>
      <c r="TKM2" s="80"/>
      <c r="TKN2" s="80"/>
      <c r="TKO2" s="80"/>
      <c r="TKP2" s="80"/>
      <c r="TKQ2" s="80"/>
      <c r="TKR2" s="80"/>
      <c r="TKS2" s="80"/>
      <c r="TKT2" s="80"/>
      <c r="TKU2" s="80"/>
      <c r="TKV2" s="80"/>
      <c r="TKW2" s="80"/>
      <c r="TKX2" s="80"/>
      <c r="TKY2" s="80"/>
      <c r="TKZ2" s="80"/>
      <c r="TLA2" s="80"/>
      <c r="TLB2" s="80"/>
      <c r="TLC2" s="80"/>
      <c r="TLD2" s="80"/>
      <c r="TLE2" s="80"/>
      <c r="TLF2" s="80"/>
      <c r="TLG2" s="80"/>
      <c r="TLH2" s="80"/>
      <c r="TLI2" s="80"/>
      <c r="TLJ2" s="80"/>
      <c r="TLK2" s="80"/>
      <c r="TLL2" s="80"/>
      <c r="TLM2" s="80"/>
      <c r="TLN2" s="80"/>
      <c r="TLO2" s="80"/>
      <c r="TLP2" s="80"/>
      <c r="TLQ2" s="80"/>
      <c r="TLR2" s="80"/>
      <c r="TLS2" s="80"/>
      <c r="TLT2" s="80"/>
      <c r="TLU2" s="80"/>
      <c r="TLV2" s="80"/>
      <c r="TLW2" s="80"/>
      <c r="TLX2" s="80"/>
      <c r="TLY2" s="80"/>
      <c r="TLZ2" s="80"/>
      <c r="TMA2" s="80"/>
      <c r="TMB2" s="80"/>
      <c r="TMC2" s="80"/>
      <c r="TMD2" s="80"/>
      <c r="TME2" s="80"/>
      <c r="TMF2" s="80"/>
      <c r="TMG2" s="80"/>
      <c r="TMH2" s="80"/>
      <c r="TMI2" s="80"/>
      <c r="TMJ2" s="80"/>
      <c r="TMK2" s="80"/>
      <c r="TML2" s="80"/>
      <c r="TMM2" s="80"/>
      <c r="TMN2" s="80"/>
      <c r="TMO2" s="80"/>
      <c r="TMP2" s="80"/>
      <c r="TMQ2" s="80"/>
      <c r="TMR2" s="80"/>
      <c r="TMS2" s="80"/>
      <c r="TMT2" s="80"/>
      <c r="TMU2" s="80"/>
      <c r="TMV2" s="80"/>
      <c r="TMW2" s="80"/>
      <c r="TMX2" s="80"/>
      <c r="TMY2" s="80"/>
      <c r="TMZ2" s="80"/>
      <c r="TNA2" s="80"/>
      <c r="TNB2" s="80"/>
      <c r="TNC2" s="80"/>
      <c r="TND2" s="80"/>
      <c r="TNE2" s="80"/>
      <c r="TNF2" s="80"/>
      <c r="TNG2" s="80"/>
      <c r="TNH2" s="80"/>
      <c r="TNI2" s="80"/>
      <c r="TNJ2" s="80"/>
      <c r="TNK2" s="80"/>
      <c r="TNL2" s="80"/>
      <c r="TNM2" s="80"/>
      <c r="TNN2" s="80"/>
      <c r="TNO2" s="80"/>
      <c r="TNP2" s="80"/>
      <c r="TNQ2" s="80"/>
      <c r="TNR2" s="80"/>
      <c r="TNS2" s="80"/>
      <c r="TNT2" s="80"/>
      <c r="TNU2" s="80"/>
      <c r="TNV2" s="80"/>
      <c r="TNW2" s="80"/>
      <c r="TNX2" s="80"/>
      <c r="TNY2" s="80"/>
      <c r="TNZ2" s="80"/>
      <c r="TOA2" s="80"/>
      <c r="TOB2" s="80"/>
      <c r="TOC2" s="80"/>
      <c r="TOD2" s="80"/>
      <c r="TOE2" s="80"/>
      <c r="TOF2" s="80"/>
      <c r="TOG2" s="80"/>
      <c r="TOH2" s="80"/>
      <c r="TOI2" s="80"/>
      <c r="TOJ2" s="80"/>
      <c r="TOK2" s="80"/>
      <c r="TOL2" s="80"/>
      <c r="TOM2" s="80"/>
      <c r="TON2" s="80"/>
      <c r="TOO2" s="80"/>
      <c r="TOP2" s="80"/>
      <c r="TOQ2" s="80"/>
      <c r="TOR2" s="80"/>
      <c r="TOS2" s="80"/>
      <c r="TOT2" s="80"/>
      <c r="TOU2" s="80"/>
      <c r="TOV2" s="80"/>
      <c r="TOW2" s="80"/>
      <c r="TOX2" s="80"/>
      <c r="TOY2" s="80"/>
      <c r="TOZ2" s="80"/>
      <c r="TPA2" s="80"/>
      <c r="TPB2" s="80"/>
      <c r="TPC2" s="80"/>
      <c r="TPD2" s="80"/>
      <c r="TPE2" s="80"/>
      <c r="TPF2" s="80"/>
      <c r="TPG2" s="80"/>
      <c r="TPH2" s="80"/>
      <c r="TPI2" s="80"/>
      <c r="TPJ2" s="80"/>
      <c r="TPK2" s="80"/>
      <c r="TPL2" s="80"/>
      <c r="TPM2" s="80"/>
      <c r="TPN2" s="80"/>
      <c r="TPO2" s="80"/>
      <c r="TPP2" s="80"/>
      <c r="TPQ2" s="80"/>
      <c r="TPR2" s="80"/>
      <c r="TPS2" s="80"/>
      <c r="TPT2" s="80"/>
      <c r="TPU2" s="80"/>
      <c r="TPV2" s="80"/>
      <c r="TPW2" s="80"/>
      <c r="TPX2" s="80"/>
      <c r="TPY2" s="80"/>
      <c r="TPZ2" s="80"/>
      <c r="TQA2" s="80"/>
      <c r="TQB2" s="80"/>
      <c r="TQC2" s="80"/>
      <c r="TQD2" s="80"/>
      <c r="TQE2" s="80"/>
      <c r="TQF2" s="80"/>
      <c r="TQG2" s="80"/>
      <c r="TQH2" s="80"/>
      <c r="TQI2" s="80"/>
      <c r="TQJ2" s="80"/>
      <c r="TQK2" s="80"/>
      <c r="TQL2" s="80"/>
      <c r="TQM2" s="80"/>
      <c r="TQN2" s="80"/>
      <c r="TQO2" s="80"/>
      <c r="TQP2" s="80"/>
      <c r="TQQ2" s="80"/>
      <c r="TQR2" s="80"/>
      <c r="TQS2" s="80"/>
      <c r="TQT2" s="80"/>
      <c r="TQU2" s="80"/>
      <c r="TQV2" s="80"/>
      <c r="TQW2" s="80"/>
      <c r="TQX2" s="80"/>
      <c r="TQY2" s="80"/>
      <c r="TQZ2" s="80"/>
      <c r="TRA2" s="80"/>
      <c r="TRB2" s="80"/>
      <c r="TRC2" s="80"/>
      <c r="TRD2" s="80"/>
      <c r="TRE2" s="80"/>
      <c r="TRF2" s="80"/>
      <c r="TRG2" s="80"/>
      <c r="TRH2" s="80"/>
      <c r="TRI2" s="80"/>
      <c r="TRJ2" s="80"/>
      <c r="TRK2" s="80"/>
      <c r="TRL2" s="80"/>
      <c r="TRM2" s="80"/>
      <c r="TRN2" s="80"/>
      <c r="TRO2" s="80"/>
      <c r="TRP2" s="80"/>
      <c r="TRQ2" s="80"/>
      <c r="TRR2" s="80"/>
      <c r="TRS2" s="80"/>
      <c r="TRT2" s="80"/>
      <c r="TRU2" s="80"/>
      <c r="TRV2" s="80"/>
      <c r="TRW2" s="80"/>
      <c r="TRX2" s="80"/>
      <c r="TRY2" s="80"/>
      <c r="TRZ2" s="80"/>
      <c r="TSA2" s="80"/>
      <c r="TSB2" s="80"/>
      <c r="TSC2" s="80"/>
      <c r="TSD2" s="80"/>
      <c r="TSE2" s="80"/>
      <c r="TSF2" s="80"/>
      <c r="TSG2" s="80"/>
      <c r="TSH2" s="80"/>
      <c r="TSI2" s="80"/>
      <c r="TSJ2" s="80"/>
      <c r="TSK2" s="80"/>
      <c r="TSL2" s="80"/>
      <c r="TSM2" s="80"/>
      <c r="TSN2" s="80"/>
      <c r="TSO2" s="80"/>
      <c r="TSP2" s="80"/>
      <c r="TSQ2" s="80"/>
      <c r="TSR2" s="80"/>
      <c r="TSS2" s="80"/>
      <c r="TST2" s="80"/>
      <c r="TSU2" s="80"/>
      <c r="TSV2" s="80"/>
      <c r="TSW2" s="80"/>
      <c r="TSX2" s="80"/>
      <c r="TSY2" s="80"/>
      <c r="TSZ2" s="80"/>
      <c r="TTA2" s="80"/>
      <c r="TTB2" s="80"/>
      <c r="TTC2" s="80"/>
      <c r="TTD2" s="80"/>
      <c r="TTE2" s="80"/>
      <c r="TTF2" s="80"/>
      <c r="TTG2" s="80"/>
      <c r="TTH2" s="80"/>
      <c r="TTI2" s="80"/>
      <c r="TTJ2" s="80"/>
      <c r="TTK2" s="80"/>
      <c r="TTL2" s="80"/>
      <c r="TTM2" s="80"/>
      <c r="TTN2" s="80"/>
      <c r="TTO2" s="80"/>
      <c r="TTP2" s="80"/>
      <c r="TTQ2" s="80"/>
      <c r="TTR2" s="80"/>
      <c r="TTS2" s="80"/>
      <c r="TTT2" s="80"/>
      <c r="TTU2" s="80"/>
      <c r="TTV2" s="80"/>
      <c r="TTW2" s="80"/>
      <c r="TTX2" s="80"/>
      <c r="TTY2" s="80"/>
      <c r="TTZ2" s="80"/>
      <c r="TUA2" s="80"/>
      <c r="TUB2" s="80"/>
      <c r="TUC2" s="80"/>
      <c r="TUD2" s="80"/>
      <c r="TUE2" s="80"/>
      <c r="TUF2" s="80"/>
      <c r="TUG2" s="80"/>
      <c r="TUH2" s="80"/>
      <c r="TUI2" s="80"/>
      <c r="TUJ2" s="80"/>
      <c r="TUK2" s="80"/>
      <c r="TUL2" s="80"/>
      <c r="TUM2" s="80"/>
      <c r="TUN2" s="80"/>
      <c r="TUO2" s="80"/>
      <c r="TUP2" s="80"/>
      <c r="TUQ2" s="80"/>
      <c r="TUR2" s="80"/>
      <c r="TUS2" s="80"/>
      <c r="TUT2" s="80"/>
      <c r="TUU2" s="80"/>
      <c r="TUV2" s="80"/>
      <c r="TUW2" s="80"/>
      <c r="TUX2" s="80"/>
      <c r="TUY2" s="80"/>
      <c r="TUZ2" s="80"/>
      <c r="TVA2" s="80"/>
      <c r="TVB2" s="80"/>
      <c r="TVC2" s="80"/>
      <c r="TVD2" s="80"/>
      <c r="TVE2" s="80"/>
      <c r="TVF2" s="80"/>
      <c r="TVG2" s="80"/>
      <c r="TVH2" s="80"/>
      <c r="TVI2" s="80"/>
      <c r="TVJ2" s="80"/>
      <c r="TVK2" s="80"/>
      <c r="TVL2" s="80"/>
      <c r="TVM2" s="80"/>
      <c r="TVN2" s="80"/>
      <c r="TVO2" s="80"/>
      <c r="TVP2" s="80"/>
      <c r="TVQ2" s="80"/>
      <c r="TVR2" s="80"/>
      <c r="TVS2" s="80"/>
      <c r="TVT2" s="80"/>
      <c r="TVU2" s="80"/>
      <c r="TVV2" s="80"/>
      <c r="TVW2" s="80"/>
      <c r="TVX2" s="80"/>
      <c r="TVY2" s="80"/>
      <c r="TVZ2" s="80"/>
      <c r="TWA2" s="80"/>
      <c r="TWB2" s="80"/>
      <c r="TWC2" s="80"/>
      <c r="TWD2" s="80"/>
      <c r="TWE2" s="80"/>
      <c r="TWF2" s="80"/>
      <c r="TWG2" s="80"/>
      <c r="TWH2" s="80"/>
      <c r="TWI2" s="80"/>
      <c r="TWJ2" s="80"/>
      <c r="TWK2" s="80"/>
      <c r="TWL2" s="80"/>
      <c r="TWM2" s="80"/>
      <c r="TWN2" s="80"/>
      <c r="TWO2" s="80"/>
      <c r="TWP2" s="80"/>
      <c r="TWQ2" s="80"/>
      <c r="TWR2" s="80"/>
      <c r="TWS2" s="80"/>
      <c r="TWT2" s="80"/>
      <c r="TWU2" s="80"/>
      <c r="TWV2" s="80"/>
      <c r="TWW2" s="80"/>
      <c r="TWX2" s="80"/>
      <c r="TWY2" s="80"/>
      <c r="TWZ2" s="80"/>
      <c r="TXA2" s="80"/>
      <c r="TXB2" s="80"/>
      <c r="TXC2" s="80"/>
      <c r="TXD2" s="80"/>
      <c r="TXE2" s="80"/>
      <c r="TXF2" s="80"/>
      <c r="TXG2" s="80"/>
      <c r="TXH2" s="80"/>
      <c r="TXI2" s="80"/>
      <c r="TXJ2" s="80"/>
      <c r="TXK2" s="80"/>
      <c r="TXL2" s="80"/>
      <c r="TXM2" s="80"/>
      <c r="TXN2" s="80"/>
      <c r="TXO2" s="80"/>
      <c r="TXP2" s="80"/>
      <c r="TXQ2" s="80"/>
      <c r="TXR2" s="80"/>
      <c r="TXS2" s="80"/>
      <c r="TXT2" s="80"/>
      <c r="TXU2" s="80"/>
      <c r="TXV2" s="80"/>
      <c r="TXW2" s="80"/>
      <c r="TXX2" s="80"/>
      <c r="TXY2" s="80"/>
      <c r="TXZ2" s="80"/>
      <c r="TYA2" s="80"/>
      <c r="TYB2" s="80"/>
      <c r="TYC2" s="80"/>
      <c r="TYD2" s="80"/>
      <c r="TYE2" s="80"/>
      <c r="TYF2" s="80"/>
      <c r="TYG2" s="80"/>
      <c r="TYH2" s="80"/>
      <c r="TYI2" s="80"/>
      <c r="TYJ2" s="80"/>
      <c r="TYK2" s="80"/>
      <c r="TYL2" s="80"/>
      <c r="TYM2" s="80"/>
      <c r="TYN2" s="80"/>
      <c r="TYO2" s="80"/>
      <c r="TYP2" s="80"/>
      <c r="TYQ2" s="80"/>
      <c r="TYR2" s="80"/>
      <c r="TYS2" s="80"/>
      <c r="TYT2" s="80"/>
      <c r="TYU2" s="80"/>
      <c r="TYV2" s="80"/>
      <c r="TYW2" s="80"/>
      <c r="TYX2" s="80"/>
      <c r="TYY2" s="80"/>
      <c r="TYZ2" s="80"/>
      <c r="TZA2" s="80"/>
      <c r="TZB2" s="80"/>
      <c r="TZC2" s="80"/>
      <c r="TZD2" s="80"/>
      <c r="TZE2" s="80"/>
      <c r="TZF2" s="80"/>
      <c r="TZG2" s="80"/>
      <c r="TZH2" s="80"/>
      <c r="TZI2" s="80"/>
      <c r="TZJ2" s="80"/>
      <c r="TZK2" s="80"/>
      <c r="TZL2" s="80"/>
      <c r="TZM2" s="80"/>
      <c r="TZN2" s="80"/>
      <c r="TZO2" s="80"/>
      <c r="TZP2" s="80"/>
      <c r="TZQ2" s="80"/>
      <c r="TZR2" s="80"/>
      <c r="TZS2" s="80"/>
      <c r="TZT2" s="80"/>
      <c r="TZU2" s="80"/>
      <c r="TZV2" s="80"/>
      <c r="TZW2" s="80"/>
      <c r="TZX2" s="80"/>
      <c r="TZY2" s="80"/>
      <c r="TZZ2" s="80"/>
      <c r="UAA2" s="80"/>
      <c r="UAB2" s="80"/>
      <c r="UAC2" s="80"/>
      <c r="UAD2" s="80"/>
      <c r="UAE2" s="80"/>
      <c r="UAF2" s="80"/>
      <c r="UAG2" s="80"/>
      <c r="UAH2" s="80"/>
      <c r="UAI2" s="80"/>
      <c r="UAJ2" s="80"/>
      <c r="UAK2" s="80"/>
      <c r="UAL2" s="80"/>
      <c r="UAM2" s="80"/>
      <c r="UAN2" s="80"/>
      <c r="UAO2" s="80"/>
      <c r="UAP2" s="80"/>
      <c r="UAQ2" s="80"/>
      <c r="UAR2" s="80"/>
      <c r="UAS2" s="80"/>
      <c r="UAT2" s="80"/>
      <c r="UAU2" s="80"/>
      <c r="UAV2" s="80"/>
      <c r="UAW2" s="80"/>
      <c r="UAX2" s="80"/>
      <c r="UAY2" s="80"/>
      <c r="UAZ2" s="80"/>
      <c r="UBA2" s="80"/>
      <c r="UBB2" s="80"/>
      <c r="UBC2" s="80"/>
      <c r="UBD2" s="80"/>
      <c r="UBE2" s="80"/>
      <c r="UBF2" s="80"/>
      <c r="UBG2" s="80"/>
      <c r="UBH2" s="80"/>
      <c r="UBI2" s="80"/>
      <c r="UBJ2" s="80"/>
      <c r="UBK2" s="80"/>
      <c r="UBL2" s="80"/>
      <c r="UBM2" s="80"/>
      <c r="UBN2" s="80"/>
      <c r="UBO2" s="80"/>
      <c r="UBP2" s="80"/>
      <c r="UBQ2" s="80"/>
      <c r="UBR2" s="80"/>
      <c r="UBS2" s="80"/>
      <c r="UBT2" s="80"/>
      <c r="UBU2" s="80"/>
      <c r="UBV2" s="80"/>
      <c r="UBW2" s="80"/>
      <c r="UBX2" s="80"/>
      <c r="UBY2" s="80"/>
      <c r="UBZ2" s="80"/>
      <c r="UCA2" s="80"/>
      <c r="UCB2" s="80"/>
      <c r="UCC2" s="80"/>
      <c r="UCD2" s="80"/>
      <c r="UCE2" s="80"/>
      <c r="UCF2" s="80"/>
      <c r="UCG2" s="80"/>
      <c r="UCH2" s="80"/>
      <c r="UCI2" s="80"/>
      <c r="UCJ2" s="80"/>
      <c r="UCK2" s="80"/>
      <c r="UCL2" s="80"/>
      <c r="UCM2" s="80"/>
      <c r="UCN2" s="80"/>
      <c r="UCO2" s="80"/>
      <c r="UCP2" s="80"/>
      <c r="UCQ2" s="80"/>
      <c r="UCR2" s="80"/>
      <c r="UCS2" s="80"/>
      <c r="UCT2" s="80"/>
      <c r="UCU2" s="80"/>
      <c r="UCV2" s="80"/>
      <c r="UCW2" s="80"/>
      <c r="UCX2" s="80"/>
      <c r="UCY2" s="80"/>
      <c r="UCZ2" s="80"/>
      <c r="UDA2" s="80"/>
      <c r="UDB2" s="80"/>
      <c r="UDC2" s="80"/>
      <c r="UDD2" s="80"/>
      <c r="UDE2" s="80"/>
      <c r="UDF2" s="80"/>
      <c r="UDG2" s="80"/>
      <c r="UDH2" s="80"/>
      <c r="UDI2" s="80"/>
      <c r="UDJ2" s="80"/>
      <c r="UDK2" s="80"/>
      <c r="UDL2" s="80"/>
      <c r="UDM2" s="80"/>
      <c r="UDN2" s="80"/>
      <c r="UDO2" s="80"/>
      <c r="UDP2" s="80"/>
      <c r="UDQ2" s="80"/>
      <c r="UDR2" s="80"/>
      <c r="UDS2" s="80"/>
      <c r="UDT2" s="80"/>
      <c r="UDU2" s="80"/>
      <c r="UDV2" s="80"/>
      <c r="UDW2" s="80"/>
      <c r="UDX2" s="80"/>
      <c r="UDY2" s="80"/>
      <c r="UDZ2" s="80"/>
      <c r="UEA2" s="80"/>
      <c r="UEB2" s="80"/>
      <c r="UEC2" s="80"/>
      <c r="UED2" s="80"/>
      <c r="UEE2" s="80"/>
      <c r="UEF2" s="80"/>
      <c r="UEG2" s="80"/>
      <c r="UEH2" s="80"/>
      <c r="UEI2" s="80"/>
      <c r="UEJ2" s="80"/>
      <c r="UEK2" s="80"/>
      <c r="UEL2" s="80"/>
      <c r="UEM2" s="80"/>
      <c r="UEN2" s="80"/>
      <c r="UEO2" s="80"/>
      <c r="UEP2" s="80"/>
      <c r="UEQ2" s="80"/>
      <c r="UER2" s="80"/>
      <c r="UES2" s="80"/>
      <c r="UET2" s="80"/>
      <c r="UEU2" s="80"/>
      <c r="UEV2" s="80"/>
      <c r="UEW2" s="80"/>
      <c r="UEX2" s="80"/>
      <c r="UEY2" s="80"/>
      <c r="UEZ2" s="80"/>
      <c r="UFA2" s="80"/>
      <c r="UFB2" s="80"/>
      <c r="UFC2" s="80"/>
      <c r="UFD2" s="80"/>
      <c r="UFE2" s="80"/>
      <c r="UFF2" s="80"/>
      <c r="UFG2" s="80"/>
      <c r="UFH2" s="80"/>
      <c r="UFI2" s="80"/>
      <c r="UFJ2" s="80"/>
      <c r="UFK2" s="80"/>
      <c r="UFL2" s="80"/>
      <c r="UFM2" s="80"/>
      <c r="UFN2" s="80"/>
      <c r="UFO2" s="80"/>
      <c r="UFP2" s="80"/>
      <c r="UFQ2" s="80"/>
      <c r="UFR2" s="80"/>
      <c r="UFS2" s="80"/>
      <c r="UFT2" s="80"/>
      <c r="UFU2" s="80"/>
      <c r="UFV2" s="80"/>
      <c r="UFW2" s="80"/>
      <c r="UFX2" s="80"/>
      <c r="UFY2" s="80"/>
      <c r="UFZ2" s="80"/>
      <c r="UGA2" s="80"/>
      <c r="UGB2" s="80"/>
      <c r="UGC2" s="80"/>
      <c r="UGD2" s="80"/>
      <c r="UGE2" s="80"/>
      <c r="UGF2" s="80"/>
      <c r="UGG2" s="80"/>
      <c r="UGH2" s="80"/>
      <c r="UGI2" s="80"/>
      <c r="UGJ2" s="80"/>
      <c r="UGK2" s="80"/>
      <c r="UGL2" s="80"/>
      <c r="UGM2" s="80"/>
      <c r="UGN2" s="80"/>
      <c r="UGO2" s="80"/>
      <c r="UGP2" s="80"/>
      <c r="UGQ2" s="80"/>
      <c r="UGR2" s="80"/>
      <c r="UGS2" s="80"/>
      <c r="UGT2" s="80"/>
      <c r="UGU2" s="80"/>
      <c r="UGV2" s="80"/>
      <c r="UGW2" s="80"/>
      <c r="UGX2" s="80"/>
      <c r="UGY2" s="80"/>
      <c r="UGZ2" s="80"/>
      <c r="UHA2" s="80"/>
      <c r="UHB2" s="80"/>
      <c r="UHC2" s="80"/>
      <c r="UHD2" s="80"/>
      <c r="UHE2" s="80"/>
      <c r="UHF2" s="80"/>
      <c r="UHG2" s="80"/>
      <c r="UHH2" s="80"/>
      <c r="UHI2" s="80"/>
      <c r="UHJ2" s="80"/>
      <c r="UHK2" s="80"/>
      <c r="UHL2" s="80"/>
      <c r="UHM2" s="80"/>
      <c r="UHN2" s="80"/>
      <c r="UHO2" s="80"/>
      <c r="UHP2" s="80"/>
      <c r="UHQ2" s="80"/>
      <c r="UHR2" s="80"/>
      <c r="UHS2" s="80"/>
      <c r="UHT2" s="80"/>
      <c r="UHU2" s="80"/>
      <c r="UHV2" s="80"/>
      <c r="UHW2" s="80"/>
      <c r="UHX2" s="80"/>
      <c r="UHY2" s="80"/>
      <c r="UHZ2" s="80"/>
      <c r="UIA2" s="80"/>
      <c r="UIB2" s="80"/>
      <c r="UIC2" s="80"/>
      <c r="UID2" s="80"/>
      <c r="UIE2" s="80"/>
      <c r="UIF2" s="80"/>
      <c r="UIG2" s="80"/>
      <c r="UIH2" s="80"/>
      <c r="UII2" s="80"/>
      <c r="UIJ2" s="80"/>
      <c r="UIK2" s="80"/>
      <c r="UIL2" s="80"/>
      <c r="UIM2" s="80"/>
      <c r="UIN2" s="80"/>
      <c r="UIO2" s="80"/>
      <c r="UIP2" s="80"/>
      <c r="UIQ2" s="80"/>
      <c r="UIR2" s="80"/>
      <c r="UIS2" s="80"/>
      <c r="UIT2" s="80"/>
      <c r="UIU2" s="80"/>
      <c r="UIV2" s="80"/>
      <c r="UIW2" s="80"/>
      <c r="UIX2" s="80"/>
      <c r="UIY2" s="80"/>
      <c r="UIZ2" s="80"/>
      <c r="UJA2" s="80"/>
      <c r="UJB2" s="80"/>
      <c r="UJC2" s="80"/>
      <c r="UJD2" s="80"/>
      <c r="UJE2" s="80"/>
      <c r="UJF2" s="80"/>
      <c r="UJG2" s="80"/>
      <c r="UJH2" s="80"/>
      <c r="UJI2" s="80"/>
      <c r="UJJ2" s="80"/>
      <c r="UJK2" s="80"/>
      <c r="UJL2" s="80"/>
      <c r="UJM2" s="80"/>
      <c r="UJN2" s="80"/>
      <c r="UJO2" s="80"/>
      <c r="UJP2" s="80"/>
      <c r="UJQ2" s="80"/>
      <c r="UJR2" s="80"/>
      <c r="UJS2" s="80"/>
      <c r="UJT2" s="80"/>
      <c r="UJU2" s="80"/>
      <c r="UJV2" s="80"/>
      <c r="UJW2" s="80"/>
      <c r="UJX2" s="80"/>
      <c r="UJY2" s="80"/>
      <c r="UJZ2" s="80"/>
      <c r="UKA2" s="80"/>
      <c r="UKB2" s="80"/>
      <c r="UKC2" s="80"/>
      <c r="UKD2" s="80"/>
      <c r="UKE2" s="80"/>
      <c r="UKF2" s="80"/>
      <c r="UKG2" s="80"/>
      <c r="UKH2" s="80"/>
      <c r="UKI2" s="80"/>
      <c r="UKJ2" s="80"/>
      <c r="UKK2" s="80"/>
      <c r="UKL2" s="80"/>
      <c r="UKM2" s="80"/>
      <c r="UKN2" s="80"/>
      <c r="UKO2" s="80"/>
      <c r="UKP2" s="80"/>
      <c r="UKQ2" s="80"/>
      <c r="UKR2" s="80"/>
      <c r="UKS2" s="80"/>
      <c r="UKT2" s="80"/>
      <c r="UKU2" s="80"/>
      <c r="UKV2" s="80"/>
      <c r="UKW2" s="80"/>
      <c r="UKX2" s="80"/>
      <c r="UKY2" s="80"/>
      <c r="UKZ2" s="80"/>
      <c r="ULA2" s="80"/>
      <c r="ULB2" s="80"/>
      <c r="ULC2" s="80"/>
      <c r="ULD2" s="80"/>
      <c r="ULE2" s="80"/>
      <c r="ULF2" s="80"/>
      <c r="ULG2" s="80"/>
      <c r="ULH2" s="80"/>
      <c r="ULI2" s="80"/>
      <c r="ULJ2" s="80"/>
      <c r="ULK2" s="80"/>
      <c r="ULL2" s="80"/>
      <c r="ULM2" s="80"/>
      <c r="ULN2" s="80"/>
      <c r="ULO2" s="80"/>
      <c r="ULP2" s="80"/>
      <c r="ULQ2" s="80"/>
      <c r="ULR2" s="80"/>
      <c r="ULS2" s="80"/>
      <c r="ULT2" s="80"/>
      <c r="ULU2" s="80"/>
      <c r="ULV2" s="80"/>
      <c r="ULW2" s="80"/>
      <c r="ULX2" s="80"/>
      <c r="ULY2" s="80"/>
      <c r="ULZ2" s="80"/>
      <c r="UMA2" s="80"/>
      <c r="UMB2" s="80"/>
      <c r="UMC2" s="80"/>
      <c r="UMD2" s="80"/>
      <c r="UME2" s="80"/>
      <c r="UMF2" s="80"/>
      <c r="UMG2" s="80"/>
      <c r="UMH2" s="80"/>
      <c r="UMI2" s="80"/>
      <c r="UMJ2" s="80"/>
      <c r="UMK2" s="80"/>
      <c r="UML2" s="80"/>
      <c r="UMM2" s="80"/>
      <c r="UMN2" s="80"/>
      <c r="UMO2" s="80"/>
      <c r="UMP2" s="80"/>
      <c r="UMQ2" s="80"/>
      <c r="UMR2" s="80"/>
      <c r="UMS2" s="80"/>
      <c r="UMT2" s="80"/>
      <c r="UMU2" s="80"/>
      <c r="UMV2" s="80"/>
      <c r="UMW2" s="80"/>
      <c r="UMX2" s="80"/>
      <c r="UMY2" s="80"/>
      <c r="UMZ2" s="80"/>
      <c r="UNA2" s="80"/>
      <c r="UNB2" s="80"/>
      <c r="UNC2" s="80"/>
      <c r="UND2" s="80"/>
      <c r="UNE2" s="80"/>
      <c r="UNF2" s="80"/>
      <c r="UNG2" s="80"/>
      <c r="UNH2" s="80"/>
      <c r="UNI2" s="80"/>
      <c r="UNJ2" s="80"/>
      <c r="UNK2" s="80"/>
      <c r="UNL2" s="80"/>
      <c r="UNM2" s="80"/>
      <c r="UNN2" s="80"/>
      <c r="UNO2" s="80"/>
      <c r="UNP2" s="80"/>
      <c r="UNQ2" s="80"/>
      <c r="UNR2" s="80"/>
      <c r="UNS2" s="80"/>
      <c r="UNT2" s="80"/>
      <c r="UNU2" s="80"/>
      <c r="UNV2" s="80"/>
      <c r="UNW2" s="80"/>
      <c r="UNX2" s="80"/>
      <c r="UNY2" s="80"/>
      <c r="UNZ2" s="80"/>
      <c r="UOA2" s="80"/>
      <c r="UOB2" s="80"/>
      <c r="UOC2" s="80"/>
      <c r="UOD2" s="80"/>
      <c r="UOE2" s="80"/>
      <c r="UOF2" s="80"/>
      <c r="UOG2" s="80"/>
      <c r="UOH2" s="80"/>
      <c r="UOI2" s="80"/>
      <c r="UOJ2" s="80"/>
      <c r="UOK2" s="80"/>
      <c r="UOL2" s="80"/>
      <c r="UOM2" s="80"/>
      <c r="UON2" s="80"/>
      <c r="UOO2" s="80"/>
      <c r="UOP2" s="80"/>
      <c r="UOQ2" s="80"/>
      <c r="UOR2" s="80"/>
      <c r="UOS2" s="80"/>
      <c r="UOT2" s="80"/>
      <c r="UOU2" s="80"/>
      <c r="UOV2" s="80"/>
      <c r="UOW2" s="80"/>
      <c r="UOX2" s="80"/>
      <c r="UOY2" s="80"/>
      <c r="UOZ2" s="80"/>
      <c r="UPA2" s="80"/>
      <c r="UPB2" s="80"/>
      <c r="UPC2" s="80"/>
      <c r="UPD2" s="80"/>
      <c r="UPE2" s="80"/>
      <c r="UPF2" s="80"/>
      <c r="UPG2" s="80"/>
      <c r="UPH2" s="80"/>
      <c r="UPI2" s="80"/>
      <c r="UPJ2" s="80"/>
      <c r="UPK2" s="80"/>
      <c r="UPL2" s="80"/>
      <c r="UPM2" s="80"/>
      <c r="UPN2" s="80"/>
      <c r="UPO2" s="80"/>
      <c r="UPP2" s="80"/>
      <c r="UPQ2" s="80"/>
      <c r="UPR2" s="80"/>
      <c r="UPS2" s="80"/>
      <c r="UPT2" s="80"/>
      <c r="UPU2" s="80"/>
      <c r="UPV2" s="80"/>
      <c r="UPW2" s="80"/>
      <c r="UPX2" s="80"/>
      <c r="UPY2" s="80"/>
      <c r="UPZ2" s="80"/>
      <c r="UQA2" s="80"/>
      <c r="UQB2" s="80"/>
      <c r="UQC2" s="80"/>
      <c r="UQD2" s="80"/>
      <c r="UQE2" s="80"/>
      <c r="UQF2" s="80"/>
      <c r="UQG2" s="80"/>
      <c r="UQH2" s="80"/>
      <c r="UQI2" s="80"/>
      <c r="UQJ2" s="80"/>
      <c r="UQK2" s="80"/>
      <c r="UQL2" s="80"/>
      <c r="UQM2" s="80"/>
      <c r="UQN2" s="80"/>
      <c r="UQO2" s="80"/>
      <c r="UQP2" s="80"/>
      <c r="UQQ2" s="80"/>
      <c r="UQR2" s="80"/>
      <c r="UQS2" s="80"/>
      <c r="UQT2" s="80"/>
      <c r="UQU2" s="80"/>
      <c r="UQV2" s="80"/>
      <c r="UQW2" s="80"/>
      <c r="UQX2" s="80"/>
      <c r="UQY2" s="80"/>
      <c r="UQZ2" s="80"/>
      <c r="URA2" s="80"/>
      <c r="URB2" s="80"/>
      <c r="URC2" s="80"/>
      <c r="URD2" s="80"/>
      <c r="URE2" s="80"/>
      <c r="URF2" s="80"/>
      <c r="URG2" s="80"/>
      <c r="URH2" s="80"/>
      <c r="URI2" s="80"/>
      <c r="URJ2" s="80"/>
      <c r="URK2" s="80"/>
      <c r="URL2" s="80"/>
      <c r="URM2" s="80"/>
      <c r="URN2" s="80"/>
      <c r="URO2" s="80"/>
      <c r="URP2" s="80"/>
      <c r="URQ2" s="80"/>
      <c r="URR2" s="80"/>
      <c r="URS2" s="80"/>
      <c r="URT2" s="80"/>
      <c r="URU2" s="80"/>
      <c r="URV2" s="80"/>
      <c r="URW2" s="80"/>
      <c r="URX2" s="80"/>
      <c r="URY2" s="80"/>
      <c r="URZ2" s="80"/>
      <c r="USA2" s="80"/>
      <c r="USB2" s="80"/>
      <c r="USC2" s="80"/>
      <c r="USD2" s="80"/>
      <c r="USE2" s="80"/>
      <c r="USF2" s="80"/>
      <c r="USG2" s="80"/>
      <c r="USH2" s="80"/>
      <c r="USI2" s="80"/>
      <c r="USJ2" s="80"/>
      <c r="USK2" s="80"/>
      <c r="USL2" s="80"/>
      <c r="USM2" s="80"/>
      <c r="USN2" s="80"/>
      <c r="USO2" s="80"/>
      <c r="USP2" s="80"/>
      <c r="USQ2" s="80"/>
      <c r="USR2" s="80"/>
      <c r="USS2" s="80"/>
      <c r="UST2" s="80"/>
      <c r="USU2" s="80"/>
      <c r="USV2" s="80"/>
      <c r="USW2" s="80"/>
      <c r="USX2" s="80"/>
      <c r="USY2" s="80"/>
      <c r="USZ2" s="80"/>
      <c r="UTA2" s="80"/>
      <c r="UTB2" s="80"/>
      <c r="UTC2" s="80"/>
      <c r="UTD2" s="80"/>
      <c r="UTE2" s="80"/>
      <c r="UTF2" s="80"/>
      <c r="UTG2" s="80"/>
      <c r="UTH2" s="80"/>
      <c r="UTI2" s="80"/>
      <c r="UTJ2" s="80"/>
      <c r="UTK2" s="80"/>
      <c r="UTL2" s="80"/>
      <c r="UTM2" s="80"/>
      <c r="UTN2" s="80"/>
      <c r="UTO2" s="80"/>
      <c r="UTP2" s="80"/>
      <c r="UTQ2" s="80"/>
      <c r="UTR2" s="80"/>
      <c r="UTS2" s="80"/>
      <c r="UTT2" s="80"/>
      <c r="UTU2" s="80"/>
      <c r="UTV2" s="80"/>
      <c r="UTW2" s="80"/>
      <c r="UTX2" s="80"/>
      <c r="UTY2" s="80"/>
      <c r="UTZ2" s="80"/>
      <c r="UUA2" s="80"/>
      <c r="UUB2" s="80"/>
      <c r="UUC2" s="80"/>
      <c r="UUD2" s="80"/>
      <c r="UUE2" s="80"/>
      <c r="UUF2" s="80"/>
      <c r="UUG2" s="80"/>
      <c r="UUH2" s="80"/>
      <c r="UUI2" s="80"/>
      <c r="UUJ2" s="80"/>
      <c r="UUK2" s="80"/>
      <c r="UUL2" s="80"/>
      <c r="UUM2" s="80"/>
      <c r="UUN2" s="80"/>
      <c r="UUO2" s="80"/>
      <c r="UUP2" s="80"/>
      <c r="UUQ2" s="80"/>
      <c r="UUR2" s="80"/>
      <c r="UUS2" s="80"/>
      <c r="UUT2" s="80"/>
      <c r="UUU2" s="80"/>
      <c r="UUV2" s="80"/>
      <c r="UUW2" s="80"/>
      <c r="UUX2" s="80"/>
      <c r="UUY2" s="80"/>
      <c r="UUZ2" s="80"/>
      <c r="UVA2" s="80"/>
      <c r="UVB2" s="80"/>
      <c r="UVC2" s="80"/>
      <c r="UVD2" s="80"/>
      <c r="UVE2" s="80"/>
      <c r="UVF2" s="80"/>
      <c r="UVG2" s="80"/>
      <c r="UVH2" s="80"/>
      <c r="UVI2" s="80"/>
      <c r="UVJ2" s="80"/>
      <c r="UVK2" s="80"/>
      <c r="UVL2" s="80"/>
      <c r="UVM2" s="80"/>
      <c r="UVN2" s="80"/>
      <c r="UVO2" s="80"/>
      <c r="UVP2" s="80"/>
      <c r="UVQ2" s="80"/>
      <c r="UVR2" s="80"/>
      <c r="UVS2" s="80"/>
      <c r="UVT2" s="80"/>
      <c r="UVU2" s="80"/>
      <c r="UVV2" s="80"/>
      <c r="UVW2" s="80"/>
      <c r="UVX2" s="80"/>
      <c r="UVY2" s="80"/>
      <c r="UVZ2" s="80"/>
      <c r="UWA2" s="80"/>
      <c r="UWB2" s="80"/>
      <c r="UWC2" s="80"/>
      <c r="UWD2" s="80"/>
      <c r="UWE2" s="80"/>
      <c r="UWF2" s="80"/>
      <c r="UWG2" s="80"/>
      <c r="UWH2" s="80"/>
      <c r="UWI2" s="80"/>
      <c r="UWJ2" s="80"/>
      <c r="UWK2" s="80"/>
      <c r="UWL2" s="80"/>
      <c r="UWM2" s="80"/>
      <c r="UWN2" s="80"/>
      <c r="UWO2" s="80"/>
      <c r="UWP2" s="80"/>
      <c r="UWQ2" s="80"/>
      <c r="UWR2" s="80"/>
      <c r="UWS2" s="80"/>
      <c r="UWT2" s="80"/>
      <c r="UWU2" s="80"/>
      <c r="UWV2" s="80"/>
      <c r="UWW2" s="80"/>
      <c r="UWX2" s="80"/>
      <c r="UWY2" s="80"/>
      <c r="UWZ2" s="80"/>
      <c r="UXA2" s="80"/>
      <c r="UXB2" s="80"/>
      <c r="UXC2" s="80"/>
      <c r="UXD2" s="80"/>
      <c r="UXE2" s="80"/>
      <c r="UXF2" s="80"/>
      <c r="UXG2" s="80"/>
      <c r="UXH2" s="80"/>
      <c r="UXI2" s="80"/>
      <c r="UXJ2" s="80"/>
      <c r="UXK2" s="80"/>
      <c r="UXL2" s="80"/>
      <c r="UXM2" s="80"/>
      <c r="UXN2" s="80"/>
      <c r="UXO2" s="80"/>
      <c r="UXP2" s="80"/>
      <c r="UXQ2" s="80"/>
      <c r="UXR2" s="80"/>
      <c r="UXS2" s="80"/>
      <c r="UXT2" s="80"/>
      <c r="UXU2" s="80"/>
      <c r="UXV2" s="80"/>
      <c r="UXW2" s="80"/>
      <c r="UXX2" s="80"/>
      <c r="UXY2" s="80"/>
      <c r="UXZ2" s="80"/>
      <c r="UYA2" s="80"/>
      <c r="UYB2" s="80"/>
      <c r="UYC2" s="80"/>
      <c r="UYD2" s="80"/>
      <c r="UYE2" s="80"/>
      <c r="UYF2" s="80"/>
      <c r="UYG2" s="80"/>
      <c r="UYH2" s="80"/>
      <c r="UYI2" s="80"/>
      <c r="UYJ2" s="80"/>
      <c r="UYK2" s="80"/>
      <c r="UYL2" s="80"/>
      <c r="UYM2" s="80"/>
      <c r="UYN2" s="80"/>
      <c r="UYO2" s="80"/>
      <c r="UYP2" s="80"/>
      <c r="UYQ2" s="80"/>
      <c r="UYR2" s="80"/>
      <c r="UYS2" s="80"/>
      <c r="UYT2" s="80"/>
      <c r="UYU2" s="80"/>
      <c r="UYV2" s="80"/>
      <c r="UYW2" s="80"/>
      <c r="UYX2" s="80"/>
      <c r="UYY2" s="80"/>
      <c r="UYZ2" s="80"/>
      <c r="UZA2" s="80"/>
      <c r="UZB2" s="80"/>
      <c r="UZC2" s="80"/>
      <c r="UZD2" s="80"/>
      <c r="UZE2" s="80"/>
      <c r="UZF2" s="80"/>
      <c r="UZG2" s="80"/>
      <c r="UZH2" s="80"/>
      <c r="UZI2" s="80"/>
      <c r="UZJ2" s="80"/>
      <c r="UZK2" s="80"/>
      <c r="UZL2" s="80"/>
      <c r="UZM2" s="80"/>
      <c r="UZN2" s="80"/>
      <c r="UZO2" s="80"/>
      <c r="UZP2" s="80"/>
      <c r="UZQ2" s="80"/>
      <c r="UZR2" s="80"/>
      <c r="UZS2" s="80"/>
      <c r="UZT2" s="80"/>
      <c r="UZU2" s="80"/>
      <c r="UZV2" s="80"/>
      <c r="UZW2" s="80"/>
      <c r="UZX2" s="80"/>
      <c r="UZY2" s="80"/>
      <c r="UZZ2" s="80"/>
      <c r="VAA2" s="80"/>
      <c r="VAB2" s="80"/>
      <c r="VAC2" s="80"/>
      <c r="VAD2" s="80"/>
      <c r="VAE2" s="80"/>
      <c r="VAF2" s="80"/>
      <c r="VAG2" s="80"/>
      <c r="VAH2" s="80"/>
      <c r="VAI2" s="80"/>
      <c r="VAJ2" s="80"/>
      <c r="VAK2" s="80"/>
      <c r="VAL2" s="80"/>
      <c r="VAM2" s="80"/>
      <c r="VAN2" s="80"/>
      <c r="VAO2" s="80"/>
      <c r="VAP2" s="80"/>
      <c r="VAQ2" s="80"/>
      <c r="VAR2" s="80"/>
      <c r="VAS2" s="80"/>
      <c r="VAT2" s="80"/>
      <c r="VAU2" s="80"/>
      <c r="VAV2" s="80"/>
      <c r="VAW2" s="80"/>
      <c r="VAX2" s="80"/>
      <c r="VAY2" s="80"/>
      <c r="VAZ2" s="80"/>
      <c r="VBA2" s="80"/>
      <c r="VBB2" s="80"/>
      <c r="VBC2" s="80"/>
      <c r="VBD2" s="80"/>
      <c r="VBE2" s="80"/>
      <c r="VBF2" s="80"/>
      <c r="VBG2" s="80"/>
      <c r="VBH2" s="80"/>
      <c r="VBI2" s="80"/>
      <c r="VBJ2" s="80"/>
      <c r="VBK2" s="80"/>
      <c r="VBL2" s="80"/>
      <c r="VBM2" s="80"/>
      <c r="VBN2" s="80"/>
      <c r="VBO2" s="80"/>
      <c r="VBP2" s="80"/>
      <c r="VBQ2" s="80"/>
      <c r="VBR2" s="80"/>
      <c r="VBS2" s="80"/>
      <c r="VBT2" s="80"/>
      <c r="VBU2" s="80"/>
      <c r="VBV2" s="80"/>
      <c r="VBW2" s="80"/>
      <c r="VBX2" s="80"/>
      <c r="VBY2" s="80"/>
      <c r="VBZ2" s="80"/>
      <c r="VCA2" s="80"/>
      <c r="VCB2" s="80"/>
      <c r="VCC2" s="80"/>
      <c r="VCD2" s="80"/>
      <c r="VCE2" s="80"/>
      <c r="VCF2" s="80"/>
      <c r="VCG2" s="80"/>
      <c r="VCH2" s="80"/>
      <c r="VCI2" s="80"/>
      <c r="VCJ2" s="80"/>
      <c r="VCK2" s="80"/>
      <c r="VCL2" s="80"/>
      <c r="VCM2" s="80"/>
      <c r="VCN2" s="80"/>
      <c r="VCO2" s="80"/>
      <c r="VCP2" s="80"/>
      <c r="VCQ2" s="80"/>
      <c r="VCR2" s="80"/>
      <c r="VCS2" s="80"/>
      <c r="VCT2" s="80"/>
      <c r="VCU2" s="80"/>
      <c r="VCV2" s="80"/>
      <c r="VCW2" s="80"/>
      <c r="VCX2" s="80"/>
      <c r="VCY2" s="80"/>
      <c r="VCZ2" s="80"/>
      <c r="VDA2" s="80"/>
      <c r="VDB2" s="80"/>
      <c r="VDC2" s="80"/>
      <c r="VDD2" s="80"/>
      <c r="VDE2" s="80"/>
      <c r="VDF2" s="80"/>
      <c r="VDG2" s="80"/>
      <c r="VDH2" s="80"/>
      <c r="VDI2" s="80"/>
      <c r="VDJ2" s="80"/>
      <c r="VDK2" s="80"/>
      <c r="VDL2" s="80"/>
      <c r="VDM2" s="80"/>
      <c r="VDN2" s="80"/>
      <c r="VDO2" s="80"/>
      <c r="VDP2" s="80"/>
      <c r="VDQ2" s="80"/>
      <c r="VDR2" s="80"/>
      <c r="VDS2" s="80"/>
      <c r="VDT2" s="80"/>
      <c r="VDU2" s="80"/>
      <c r="VDV2" s="80"/>
      <c r="VDW2" s="80"/>
      <c r="VDX2" s="80"/>
      <c r="VDY2" s="80"/>
      <c r="VDZ2" s="80"/>
      <c r="VEA2" s="80"/>
      <c r="VEB2" s="80"/>
      <c r="VEC2" s="80"/>
      <c r="VED2" s="80"/>
      <c r="VEE2" s="80"/>
      <c r="VEF2" s="80"/>
      <c r="VEG2" s="80"/>
      <c r="VEH2" s="80"/>
      <c r="VEI2" s="80"/>
      <c r="VEJ2" s="80"/>
      <c r="VEK2" s="80"/>
      <c r="VEL2" s="80"/>
      <c r="VEM2" s="80"/>
      <c r="VEN2" s="80"/>
      <c r="VEO2" s="80"/>
      <c r="VEP2" s="80"/>
      <c r="VEQ2" s="80"/>
      <c r="VER2" s="80"/>
      <c r="VES2" s="80"/>
      <c r="VET2" s="80"/>
      <c r="VEU2" s="80"/>
      <c r="VEV2" s="80"/>
      <c r="VEW2" s="80"/>
      <c r="VEX2" s="80"/>
      <c r="VEY2" s="80"/>
      <c r="VEZ2" s="80"/>
      <c r="VFA2" s="80"/>
      <c r="VFB2" s="80"/>
      <c r="VFC2" s="80"/>
      <c r="VFD2" s="80"/>
      <c r="VFE2" s="80"/>
      <c r="VFF2" s="80"/>
      <c r="VFG2" s="80"/>
      <c r="VFH2" s="80"/>
      <c r="VFI2" s="80"/>
      <c r="VFJ2" s="80"/>
      <c r="VFK2" s="80"/>
      <c r="VFL2" s="80"/>
      <c r="VFM2" s="80"/>
      <c r="VFN2" s="80"/>
      <c r="VFO2" s="80"/>
      <c r="VFP2" s="80"/>
      <c r="VFQ2" s="80"/>
      <c r="VFR2" s="80"/>
      <c r="VFS2" s="80"/>
      <c r="VFT2" s="80"/>
      <c r="VFU2" s="80"/>
      <c r="VFV2" s="80"/>
      <c r="VFW2" s="80"/>
      <c r="VFX2" s="80"/>
      <c r="VFY2" s="80"/>
      <c r="VFZ2" s="80"/>
      <c r="VGA2" s="80"/>
      <c r="VGB2" s="80"/>
      <c r="VGC2" s="80"/>
      <c r="VGD2" s="80"/>
      <c r="VGE2" s="80"/>
      <c r="VGF2" s="80"/>
      <c r="VGG2" s="80"/>
      <c r="VGH2" s="80"/>
      <c r="VGI2" s="80"/>
      <c r="VGJ2" s="80"/>
      <c r="VGK2" s="80"/>
      <c r="VGL2" s="80"/>
      <c r="VGM2" s="80"/>
      <c r="VGN2" s="80"/>
      <c r="VGO2" s="80"/>
      <c r="VGP2" s="80"/>
      <c r="VGQ2" s="80"/>
      <c r="VGR2" s="80"/>
      <c r="VGS2" s="80"/>
      <c r="VGT2" s="80"/>
      <c r="VGU2" s="80"/>
      <c r="VGV2" s="80"/>
      <c r="VGW2" s="80"/>
      <c r="VGX2" s="80"/>
      <c r="VGY2" s="80"/>
      <c r="VGZ2" s="80"/>
      <c r="VHA2" s="80"/>
      <c r="VHB2" s="80"/>
      <c r="VHC2" s="80"/>
      <c r="VHD2" s="80"/>
      <c r="VHE2" s="80"/>
      <c r="VHF2" s="80"/>
      <c r="VHG2" s="80"/>
      <c r="VHH2" s="80"/>
      <c r="VHI2" s="80"/>
      <c r="VHJ2" s="80"/>
      <c r="VHK2" s="80"/>
      <c r="VHL2" s="80"/>
      <c r="VHM2" s="80"/>
      <c r="VHN2" s="80"/>
      <c r="VHO2" s="80"/>
      <c r="VHP2" s="80"/>
      <c r="VHQ2" s="80"/>
      <c r="VHR2" s="80"/>
      <c r="VHS2" s="80"/>
      <c r="VHT2" s="80"/>
      <c r="VHU2" s="80"/>
      <c r="VHV2" s="80"/>
      <c r="VHW2" s="80"/>
      <c r="VHX2" s="80"/>
      <c r="VHY2" s="80"/>
      <c r="VHZ2" s="80"/>
      <c r="VIA2" s="80"/>
      <c r="VIB2" s="80"/>
      <c r="VIC2" s="80"/>
      <c r="VID2" s="80"/>
      <c r="VIE2" s="80"/>
      <c r="VIF2" s="80"/>
      <c r="VIG2" s="80"/>
      <c r="VIH2" s="80"/>
      <c r="VII2" s="80"/>
      <c r="VIJ2" s="80"/>
      <c r="VIK2" s="80"/>
      <c r="VIL2" s="80"/>
      <c r="VIM2" s="80"/>
      <c r="VIN2" s="80"/>
      <c r="VIO2" s="80"/>
      <c r="VIP2" s="80"/>
      <c r="VIQ2" s="80"/>
      <c r="VIR2" s="80"/>
      <c r="VIS2" s="80"/>
      <c r="VIT2" s="80"/>
      <c r="VIU2" s="80"/>
      <c r="VIV2" s="80"/>
      <c r="VIW2" s="80"/>
      <c r="VIX2" s="80"/>
      <c r="VIY2" s="80"/>
      <c r="VIZ2" s="80"/>
      <c r="VJA2" s="80"/>
      <c r="VJB2" s="80"/>
      <c r="VJC2" s="80"/>
      <c r="VJD2" s="80"/>
      <c r="VJE2" s="80"/>
      <c r="VJF2" s="80"/>
      <c r="VJG2" s="80"/>
      <c r="VJH2" s="80"/>
      <c r="VJI2" s="80"/>
      <c r="VJJ2" s="80"/>
      <c r="VJK2" s="80"/>
      <c r="VJL2" s="80"/>
      <c r="VJM2" s="80"/>
      <c r="VJN2" s="80"/>
      <c r="VJO2" s="80"/>
      <c r="VJP2" s="80"/>
      <c r="VJQ2" s="80"/>
      <c r="VJR2" s="80"/>
      <c r="VJS2" s="80"/>
      <c r="VJT2" s="80"/>
      <c r="VJU2" s="80"/>
      <c r="VJV2" s="80"/>
      <c r="VJW2" s="80"/>
      <c r="VJX2" s="80"/>
      <c r="VJY2" s="80"/>
      <c r="VJZ2" s="80"/>
      <c r="VKA2" s="80"/>
      <c r="VKB2" s="80"/>
      <c r="VKC2" s="80"/>
      <c r="VKD2" s="80"/>
      <c r="VKE2" s="80"/>
      <c r="VKF2" s="80"/>
      <c r="VKG2" s="80"/>
      <c r="VKH2" s="80"/>
      <c r="VKI2" s="80"/>
      <c r="VKJ2" s="80"/>
      <c r="VKK2" s="80"/>
      <c r="VKL2" s="80"/>
      <c r="VKM2" s="80"/>
      <c r="VKN2" s="80"/>
      <c r="VKO2" s="80"/>
      <c r="VKP2" s="80"/>
      <c r="VKQ2" s="80"/>
      <c r="VKR2" s="80"/>
      <c r="VKS2" s="80"/>
      <c r="VKT2" s="80"/>
      <c r="VKU2" s="80"/>
      <c r="VKV2" s="80"/>
      <c r="VKW2" s="80"/>
      <c r="VKX2" s="80"/>
      <c r="VKY2" s="80"/>
      <c r="VKZ2" s="80"/>
      <c r="VLA2" s="80"/>
      <c r="VLB2" s="80"/>
      <c r="VLC2" s="80"/>
      <c r="VLD2" s="80"/>
      <c r="VLE2" s="80"/>
      <c r="VLF2" s="80"/>
      <c r="VLG2" s="80"/>
      <c r="VLH2" s="80"/>
      <c r="VLI2" s="80"/>
      <c r="VLJ2" s="80"/>
      <c r="VLK2" s="80"/>
      <c r="VLL2" s="80"/>
      <c r="VLM2" s="80"/>
      <c r="VLN2" s="80"/>
      <c r="VLO2" s="80"/>
      <c r="VLP2" s="80"/>
      <c r="VLQ2" s="80"/>
      <c r="VLR2" s="80"/>
      <c r="VLS2" s="80"/>
      <c r="VLT2" s="80"/>
      <c r="VLU2" s="80"/>
      <c r="VLV2" s="80"/>
      <c r="VLW2" s="80"/>
      <c r="VLX2" s="80"/>
      <c r="VLY2" s="80"/>
      <c r="VLZ2" s="80"/>
      <c r="VMA2" s="80"/>
      <c r="VMB2" s="80"/>
      <c r="VMC2" s="80"/>
      <c r="VMD2" s="80"/>
      <c r="VME2" s="80"/>
      <c r="VMF2" s="80"/>
      <c r="VMG2" s="80"/>
      <c r="VMH2" s="80"/>
      <c r="VMI2" s="80"/>
      <c r="VMJ2" s="80"/>
      <c r="VMK2" s="80"/>
      <c r="VML2" s="80"/>
      <c r="VMM2" s="80"/>
      <c r="VMN2" s="80"/>
      <c r="VMO2" s="80"/>
      <c r="VMP2" s="80"/>
      <c r="VMQ2" s="80"/>
      <c r="VMR2" s="80"/>
      <c r="VMS2" s="80"/>
      <c r="VMT2" s="80"/>
      <c r="VMU2" s="80"/>
      <c r="VMV2" s="80"/>
      <c r="VMW2" s="80"/>
      <c r="VMX2" s="80"/>
      <c r="VMY2" s="80"/>
      <c r="VMZ2" s="80"/>
      <c r="VNA2" s="80"/>
      <c r="VNB2" s="80"/>
      <c r="VNC2" s="80"/>
      <c r="VND2" s="80"/>
      <c r="VNE2" s="80"/>
      <c r="VNF2" s="80"/>
      <c r="VNG2" s="80"/>
      <c r="VNH2" s="80"/>
      <c r="VNI2" s="80"/>
      <c r="VNJ2" s="80"/>
      <c r="VNK2" s="80"/>
      <c r="VNL2" s="80"/>
      <c r="VNM2" s="80"/>
      <c r="VNN2" s="80"/>
      <c r="VNO2" s="80"/>
      <c r="VNP2" s="80"/>
      <c r="VNQ2" s="80"/>
      <c r="VNR2" s="80"/>
      <c r="VNS2" s="80"/>
      <c r="VNT2" s="80"/>
      <c r="VNU2" s="80"/>
      <c r="VNV2" s="80"/>
      <c r="VNW2" s="80"/>
      <c r="VNX2" s="80"/>
      <c r="VNY2" s="80"/>
      <c r="VNZ2" s="80"/>
      <c r="VOA2" s="80"/>
      <c r="VOB2" s="80"/>
      <c r="VOC2" s="80"/>
      <c r="VOD2" s="80"/>
      <c r="VOE2" s="80"/>
      <c r="VOF2" s="80"/>
      <c r="VOG2" s="80"/>
      <c r="VOH2" s="80"/>
      <c r="VOI2" s="80"/>
      <c r="VOJ2" s="80"/>
      <c r="VOK2" s="80"/>
      <c r="VOL2" s="80"/>
      <c r="VOM2" s="80"/>
      <c r="VON2" s="80"/>
      <c r="VOO2" s="80"/>
      <c r="VOP2" s="80"/>
      <c r="VOQ2" s="80"/>
      <c r="VOR2" s="80"/>
      <c r="VOS2" s="80"/>
      <c r="VOT2" s="80"/>
      <c r="VOU2" s="80"/>
      <c r="VOV2" s="80"/>
      <c r="VOW2" s="80"/>
      <c r="VOX2" s="80"/>
      <c r="VOY2" s="80"/>
      <c r="VOZ2" s="80"/>
      <c r="VPA2" s="80"/>
      <c r="VPB2" s="80"/>
      <c r="VPC2" s="80"/>
      <c r="VPD2" s="80"/>
      <c r="VPE2" s="80"/>
      <c r="VPF2" s="80"/>
      <c r="VPG2" s="80"/>
      <c r="VPH2" s="80"/>
      <c r="VPI2" s="80"/>
      <c r="VPJ2" s="80"/>
      <c r="VPK2" s="80"/>
      <c r="VPL2" s="80"/>
      <c r="VPM2" s="80"/>
      <c r="VPN2" s="80"/>
      <c r="VPO2" s="80"/>
      <c r="VPP2" s="80"/>
      <c r="VPQ2" s="80"/>
      <c r="VPR2" s="80"/>
      <c r="VPS2" s="80"/>
      <c r="VPT2" s="80"/>
      <c r="VPU2" s="80"/>
      <c r="VPV2" s="80"/>
      <c r="VPW2" s="80"/>
      <c r="VPX2" s="80"/>
      <c r="VPY2" s="80"/>
      <c r="VPZ2" s="80"/>
      <c r="VQA2" s="80"/>
      <c r="VQB2" s="80"/>
      <c r="VQC2" s="80"/>
      <c r="VQD2" s="80"/>
      <c r="VQE2" s="80"/>
      <c r="VQF2" s="80"/>
      <c r="VQG2" s="80"/>
      <c r="VQH2" s="80"/>
      <c r="VQI2" s="80"/>
      <c r="VQJ2" s="80"/>
      <c r="VQK2" s="80"/>
      <c r="VQL2" s="80"/>
      <c r="VQM2" s="80"/>
      <c r="VQN2" s="80"/>
      <c r="VQO2" s="80"/>
      <c r="VQP2" s="80"/>
      <c r="VQQ2" s="80"/>
      <c r="VQR2" s="80"/>
      <c r="VQS2" s="80"/>
      <c r="VQT2" s="80"/>
      <c r="VQU2" s="80"/>
      <c r="VQV2" s="80"/>
      <c r="VQW2" s="80"/>
      <c r="VQX2" s="80"/>
      <c r="VQY2" s="80"/>
      <c r="VQZ2" s="80"/>
      <c r="VRA2" s="80"/>
      <c r="VRB2" s="80"/>
      <c r="VRC2" s="80"/>
      <c r="VRD2" s="80"/>
      <c r="VRE2" s="80"/>
      <c r="VRF2" s="80"/>
      <c r="VRG2" s="80"/>
      <c r="VRH2" s="80"/>
      <c r="VRI2" s="80"/>
      <c r="VRJ2" s="80"/>
      <c r="VRK2" s="80"/>
      <c r="VRL2" s="80"/>
      <c r="VRM2" s="80"/>
      <c r="VRN2" s="80"/>
      <c r="VRO2" s="80"/>
      <c r="VRP2" s="80"/>
      <c r="VRQ2" s="80"/>
      <c r="VRR2" s="80"/>
      <c r="VRS2" s="80"/>
      <c r="VRT2" s="80"/>
      <c r="VRU2" s="80"/>
      <c r="VRV2" s="80"/>
      <c r="VRW2" s="80"/>
      <c r="VRX2" s="80"/>
      <c r="VRY2" s="80"/>
      <c r="VRZ2" s="80"/>
      <c r="VSA2" s="80"/>
      <c r="VSB2" s="80"/>
      <c r="VSC2" s="80"/>
      <c r="VSD2" s="80"/>
      <c r="VSE2" s="80"/>
      <c r="VSF2" s="80"/>
      <c r="VSG2" s="80"/>
      <c r="VSH2" s="80"/>
      <c r="VSI2" s="80"/>
      <c r="VSJ2" s="80"/>
      <c r="VSK2" s="80"/>
      <c r="VSL2" s="80"/>
      <c r="VSM2" s="80"/>
      <c r="VSN2" s="80"/>
      <c r="VSO2" s="80"/>
      <c r="VSP2" s="80"/>
      <c r="VSQ2" s="80"/>
      <c r="VSR2" s="80"/>
      <c r="VSS2" s="80"/>
      <c r="VST2" s="80"/>
      <c r="VSU2" s="80"/>
      <c r="VSV2" s="80"/>
      <c r="VSW2" s="80"/>
      <c r="VSX2" s="80"/>
      <c r="VSY2" s="80"/>
      <c r="VSZ2" s="80"/>
      <c r="VTA2" s="80"/>
      <c r="VTB2" s="80"/>
      <c r="VTC2" s="80"/>
      <c r="VTD2" s="80"/>
      <c r="VTE2" s="80"/>
      <c r="VTF2" s="80"/>
      <c r="VTG2" s="80"/>
      <c r="VTH2" s="80"/>
      <c r="VTI2" s="80"/>
      <c r="VTJ2" s="80"/>
      <c r="VTK2" s="80"/>
      <c r="VTL2" s="80"/>
      <c r="VTM2" s="80"/>
      <c r="VTN2" s="80"/>
      <c r="VTO2" s="80"/>
      <c r="VTP2" s="80"/>
      <c r="VTQ2" s="80"/>
      <c r="VTR2" s="80"/>
      <c r="VTS2" s="80"/>
      <c r="VTT2" s="80"/>
      <c r="VTU2" s="80"/>
      <c r="VTV2" s="80"/>
      <c r="VTW2" s="80"/>
      <c r="VTX2" s="80"/>
      <c r="VTY2" s="80"/>
      <c r="VTZ2" s="80"/>
      <c r="VUA2" s="80"/>
      <c r="VUB2" s="80"/>
      <c r="VUC2" s="80"/>
      <c r="VUD2" s="80"/>
      <c r="VUE2" s="80"/>
      <c r="VUF2" s="80"/>
      <c r="VUG2" s="80"/>
      <c r="VUH2" s="80"/>
      <c r="VUI2" s="80"/>
      <c r="VUJ2" s="80"/>
      <c r="VUK2" s="80"/>
      <c r="VUL2" s="80"/>
      <c r="VUM2" s="80"/>
      <c r="VUN2" s="80"/>
      <c r="VUO2" s="80"/>
      <c r="VUP2" s="80"/>
      <c r="VUQ2" s="80"/>
      <c r="VUR2" s="80"/>
      <c r="VUS2" s="80"/>
      <c r="VUT2" s="80"/>
      <c r="VUU2" s="80"/>
      <c r="VUV2" s="80"/>
      <c r="VUW2" s="80"/>
      <c r="VUX2" s="80"/>
      <c r="VUY2" s="80"/>
      <c r="VUZ2" s="80"/>
      <c r="VVA2" s="80"/>
      <c r="VVB2" s="80"/>
      <c r="VVC2" s="80"/>
      <c r="VVD2" s="80"/>
      <c r="VVE2" s="80"/>
      <c r="VVF2" s="80"/>
      <c r="VVG2" s="80"/>
      <c r="VVH2" s="80"/>
      <c r="VVI2" s="80"/>
      <c r="VVJ2" s="80"/>
      <c r="VVK2" s="80"/>
      <c r="VVL2" s="80"/>
      <c r="VVM2" s="80"/>
      <c r="VVN2" s="80"/>
      <c r="VVO2" s="80"/>
      <c r="VVP2" s="80"/>
      <c r="VVQ2" s="80"/>
      <c r="VVR2" s="80"/>
      <c r="VVS2" s="80"/>
      <c r="VVT2" s="80"/>
      <c r="VVU2" s="80"/>
      <c r="VVV2" s="80"/>
      <c r="VVW2" s="80"/>
      <c r="VVX2" s="80"/>
      <c r="VVY2" s="80"/>
      <c r="VVZ2" s="80"/>
      <c r="VWA2" s="80"/>
      <c r="VWB2" s="80"/>
      <c r="VWC2" s="80"/>
      <c r="VWD2" s="80"/>
      <c r="VWE2" s="80"/>
      <c r="VWF2" s="80"/>
      <c r="VWG2" s="80"/>
      <c r="VWH2" s="80"/>
      <c r="VWI2" s="80"/>
      <c r="VWJ2" s="80"/>
      <c r="VWK2" s="80"/>
      <c r="VWL2" s="80"/>
      <c r="VWM2" s="80"/>
      <c r="VWN2" s="80"/>
      <c r="VWO2" s="80"/>
      <c r="VWP2" s="80"/>
      <c r="VWQ2" s="80"/>
      <c r="VWR2" s="80"/>
      <c r="VWS2" s="80"/>
      <c r="VWT2" s="80"/>
      <c r="VWU2" s="80"/>
      <c r="VWV2" s="80"/>
      <c r="VWW2" s="80"/>
      <c r="VWX2" s="80"/>
      <c r="VWY2" s="80"/>
      <c r="VWZ2" s="80"/>
      <c r="VXA2" s="80"/>
      <c r="VXB2" s="80"/>
      <c r="VXC2" s="80"/>
      <c r="VXD2" s="80"/>
      <c r="VXE2" s="80"/>
      <c r="VXF2" s="80"/>
      <c r="VXG2" s="80"/>
      <c r="VXH2" s="80"/>
      <c r="VXI2" s="80"/>
      <c r="VXJ2" s="80"/>
      <c r="VXK2" s="80"/>
      <c r="VXL2" s="80"/>
      <c r="VXM2" s="80"/>
      <c r="VXN2" s="80"/>
      <c r="VXO2" s="80"/>
      <c r="VXP2" s="80"/>
      <c r="VXQ2" s="80"/>
      <c r="VXR2" s="80"/>
      <c r="VXS2" s="80"/>
      <c r="VXT2" s="80"/>
      <c r="VXU2" s="80"/>
      <c r="VXV2" s="80"/>
      <c r="VXW2" s="80"/>
      <c r="VXX2" s="80"/>
      <c r="VXY2" s="80"/>
      <c r="VXZ2" s="80"/>
      <c r="VYA2" s="80"/>
      <c r="VYB2" s="80"/>
      <c r="VYC2" s="80"/>
      <c r="VYD2" s="80"/>
      <c r="VYE2" s="80"/>
      <c r="VYF2" s="80"/>
      <c r="VYG2" s="80"/>
      <c r="VYH2" s="80"/>
      <c r="VYI2" s="80"/>
      <c r="VYJ2" s="80"/>
      <c r="VYK2" s="80"/>
      <c r="VYL2" s="80"/>
      <c r="VYM2" s="80"/>
      <c r="VYN2" s="80"/>
      <c r="VYO2" s="80"/>
      <c r="VYP2" s="80"/>
      <c r="VYQ2" s="80"/>
      <c r="VYR2" s="80"/>
      <c r="VYS2" s="80"/>
      <c r="VYT2" s="80"/>
      <c r="VYU2" s="80"/>
      <c r="VYV2" s="80"/>
      <c r="VYW2" s="80"/>
      <c r="VYX2" s="80"/>
      <c r="VYY2" s="80"/>
      <c r="VYZ2" s="80"/>
      <c r="VZA2" s="80"/>
      <c r="VZB2" s="80"/>
      <c r="VZC2" s="80"/>
      <c r="VZD2" s="80"/>
      <c r="VZE2" s="80"/>
      <c r="VZF2" s="80"/>
      <c r="VZG2" s="80"/>
      <c r="VZH2" s="80"/>
      <c r="VZI2" s="80"/>
      <c r="VZJ2" s="80"/>
      <c r="VZK2" s="80"/>
      <c r="VZL2" s="80"/>
      <c r="VZM2" s="80"/>
      <c r="VZN2" s="80"/>
      <c r="VZO2" s="80"/>
      <c r="VZP2" s="80"/>
      <c r="VZQ2" s="80"/>
      <c r="VZR2" s="80"/>
      <c r="VZS2" s="80"/>
      <c r="VZT2" s="80"/>
      <c r="VZU2" s="80"/>
      <c r="VZV2" s="80"/>
      <c r="VZW2" s="80"/>
      <c r="VZX2" s="80"/>
      <c r="VZY2" s="80"/>
      <c r="VZZ2" s="80"/>
      <c r="WAA2" s="80"/>
      <c r="WAB2" s="80"/>
      <c r="WAC2" s="80"/>
      <c r="WAD2" s="80"/>
      <c r="WAE2" s="80"/>
      <c r="WAF2" s="80"/>
      <c r="WAG2" s="80"/>
      <c r="WAH2" s="80"/>
      <c r="WAI2" s="80"/>
      <c r="WAJ2" s="80"/>
      <c r="WAK2" s="80"/>
      <c r="WAL2" s="80"/>
      <c r="WAM2" s="80"/>
      <c r="WAN2" s="80"/>
      <c r="WAO2" s="80"/>
      <c r="WAP2" s="80"/>
      <c r="WAQ2" s="80"/>
      <c r="WAR2" s="80"/>
      <c r="WAS2" s="80"/>
      <c r="WAT2" s="80"/>
      <c r="WAU2" s="80"/>
      <c r="WAV2" s="80"/>
      <c r="WAW2" s="80"/>
      <c r="WAX2" s="80"/>
      <c r="WAY2" s="80"/>
      <c r="WAZ2" s="80"/>
      <c r="WBA2" s="80"/>
      <c r="WBB2" s="80"/>
      <c r="WBC2" s="80"/>
      <c r="WBD2" s="80"/>
      <c r="WBE2" s="80"/>
      <c r="WBF2" s="80"/>
      <c r="WBG2" s="80"/>
      <c r="WBH2" s="80"/>
      <c r="WBI2" s="80"/>
      <c r="WBJ2" s="80"/>
      <c r="WBK2" s="80"/>
      <c r="WBL2" s="80"/>
      <c r="WBM2" s="80"/>
      <c r="WBN2" s="80"/>
      <c r="WBO2" s="80"/>
      <c r="WBP2" s="80"/>
      <c r="WBQ2" s="80"/>
      <c r="WBR2" s="80"/>
      <c r="WBS2" s="80"/>
      <c r="WBT2" s="80"/>
      <c r="WBU2" s="80"/>
      <c r="WBV2" s="80"/>
      <c r="WBW2" s="80"/>
      <c r="WBX2" s="80"/>
      <c r="WBY2" s="80"/>
      <c r="WBZ2" s="80"/>
      <c r="WCA2" s="80"/>
      <c r="WCB2" s="80"/>
      <c r="WCC2" s="80"/>
      <c r="WCD2" s="80"/>
      <c r="WCE2" s="80"/>
      <c r="WCF2" s="80"/>
      <c r="WCG2" s="80"/>
      <c r="WCH2" s="80"/>
      <c r="WCI2" s="80"/>
      <c r="WCJ2" s="80"/>
      <c r="WCK2" s="80"/>
      <c r="WCL2" s="80"/>
      <c r="WCM2" s="80"/>
      <c r="WCN2" s="80"/>
      <c r="WCO2" s="80"/>
      <c r="WCP2" s="80"/>
      <c r="WCQ2" s="80"/>
      <c r="WCR2" s="80"/>
      <c r="WCS2" s="80"/>
      <c r="WCT2" s="80"/>
      <c r="WCU2" s="80"/>
      <c r="WCV2" s="80"/>
      <c r="WCW2" s="80"/>
      <c r="WCX2" s="80"/>
      <c r="WCY2" s="80"/>
      <c r="WCZ2" s="80"/>
      <c r="WDA2" s="80"/>
      <c r="WDB2" s="80"/>
      <c r="WDC2" s="80"/>
      <c r="WDD2" s="80"/>
      <c r="WDE2" s="80"/>
      <c r="WDF2" s="80"/>
      <c r="WDG2" s="80"/>
      <c r="WDH2" s="80"/>
      <c r="WDI2" s="80"/>
      <c r="WDJ2" s="80"/>
      <c r="WDK2" s="80"/>
      <c r="WDL2" s="80"/>
      <c r="WDM2" s="80"/>
      <c r="WDN2" s="80"/>
      <c r="WDO2" s="80"/>
      <c r="WDP2" s="80"/>
      <c r="WDQ2" s="80"/>
      <c r="WDR2" s="80"/>
      <c r="WDS2" s="80"/>
      <c r="WDT2" s="80"/>
      <c r="WDU2" s="80"/>
      <c r="WDV2" s="80"/>
      <c r="WDW2" s="80"/>
      <c r="WDX2" s="80"/>
      <c r="WDY2" s="80"/>
      <c r="WDZ2" s="80"/>
      <c r="WEA2" s="80"/>
      <c r="WEB2" s="80"/>
      <c r="WEC2" s="80"/>
      <c r="WED2" s="80"/>
      <c r="WEE2" s="80"/>
      <c r="WEF2" s="80"/>
      <c r="WEG2" s="80"/>
      <c r="WEH2" s="80"/>
      <c r="WEI2" s="80"/>
      <c r="WEJ2" s="80"/>
      <c r="WEK2" s="80"/>
      <c r="WEL2" s="80"/>
      <c r="WEM2" s="80"/>
      <c r="WEN2" s="80"/>
      <c r="WEO2" s="80"/>
      <c r="WEP2" s="80"/>
      <c r="WEQ2" s="80"/>
      <c r="WER2" s="80"/>
      <c r="WES2" s="80"/>
      <c r="WET2" s="80"/>
      <c r="WEU2" s="80"/>
      <c r="WEV2" s="80"/>
      <c r="WEW2" s="80"/>
      <c r="WEX2" s="80"/>
      <c r="WEY2" s="80"/>
      <c r="WEZ2" s="80"/>
      <c r="WFA2" s="80"/>
      <c r="WFB2" s="80"/>
      <c r="WFC2" s="80"/>
      <c r="WFD2" s="80"/>
      <c r="WFE2" s="80"/>
      <c r="WFF2" s="80"/>
      <c r="WFG2" s="80"/>
      <c r="WFH2" s="80"/>
      <c r="WFI2" s="80"/>
      <c r="WFJ2" s="80"/>
      <c r="WFK2" s="80"/>
      <c r="WFL2" s="80"/>
      <c r="WFM2" s="80"/>
      <c r="WFN2" s="80"/>
      <c r="WFO2" s="80"/>
      <c r="WFP2" s="80"/>
      <c r="WFQ2" s="80"/>
      <c r="WFR2" s="80"/>
      <c r="WFS2" s="80"/>
      <c r="WFT2" s="80"/>
      <c r="WFU2" s="80"/>
      <c r="WFV2" s="80"/>
      <c r="WFW2" s="80"/>
      <c r="WFX2" s="80"/>
      <c r="WFY2" s="80"/>
      <c r="WFZ2" s="80"/>
      <c r="WGA2" s="80"/>
      <c r="WGB2" s="80"/>
      <c r="WGC2" s="80"/>
      <c r="WGD2" s="80"/>
      <c r="WGE2" s="80"/>
      <c r="WGF2" s="80"/>
      <c r="WGG2" s="80"/>
      <c r="WGH2" s="80"/>
      <c r="WGI2" s="80"/>
      <c r="WGJ2" s="80"/>
      <c r="WGK2" s="80"/>
      <c r="WGL2" s="80"/>
      <c r="WGM2" s="80"/>
      <c r="WGN2" s="80"/>
      <c r="WGO2" s="80"/>
      <c r="WGP2" s="80"/>
      <c r="WGQ2" s="80"/>
      <c r="WGR2" s="80"/>
      <c r="WGS2" s="80"/>
      <c r="WGT2" s="80"/>
      <c r="WGU2" s="80"/>
      <c r="WGV2" s="80"/>
      <c r="WGW2" s="80"/>
      <c r="WGX2" s="80"/>
      <c r="WGY2" s="80"/>
      <c r="WGZ2" s="80"/>
      <c r="WHA2" s="80"/>
      <c r="WHB2" s="80"/>
      <c r="WHC2" s="80"/>
      <c r="WHD2" s="80"/>
      <c r="WHE2" s="80"/>
      <c r="WHF2" s="80"/>
      <c r="WHG2" s="80"/>
      <c r="WHH2" s="80"/>
      <c r="WHI2" s="80"/>
      <c r="WHJ2" s="80"/>
      <c r="WHK2" s="80"/>
      <c r="WHL2" s="80"/>
      <c r="WHM2" s="80"/>
      <c r="WHN2" s="80"/>
      <c r="WHO2" s="80"/>
      <c r="WHP2" s="80"/>
      <c r="WHQ2" s="80"/>
      <c r="WHR2" s="80"/>
      <c r="WHS2" s="80"/>
      <c r="WHT2" s="80"/>
      <c r="WHU2" s="80"/>
      <c r="WHV2" s="80"/>
      <c r="WHW2" s="80"/>
      <c r="WHX2" s="80"/>
      <c r="WHY2" s="80"/>
      <c r="WHZ2" s="80"/>
      <c r="WIA2" s="80"/>
      <c r="WIB2" s="80"/>
      <c r="WIC2" s="80"/>
      <c r="WID2" s="80"/>
      <c r="WIE2" s="80"/>
      <c r="WIF2" s="80"/>
      <c r="WIG2" s="80"/>
      <c r="WIH2" s="80"/>
      <c r="WII2" s="80"/>
      <c r="WIJ2" s="80"/>
      <c r="WIK2" s="80"/>
      <c r="WIL2" s="80"/>
      <c r="WIM2" s="80"/>
      <c r="WIN2" s="80"/>
      <c r="WIO2" s="80"/>
      <c r="WIP2" s="80"/>
      <c r="WIQ2" s="80"/>
      <c r="WIR2" s="80"/>
      <c r="WIS2" s="80"/>
      <c r="WIT2" s="80"/>
      <c r="WIU2" s="80"/>
      <c r="WIV2" s="80"/>
      <c r="WIW2" s="80"/>
      <c r="WIX2" s="80"/>
      <c r="WIY2" s="80"/>
      <c r="WIZ2" s="80"/>
      <c r="WJA2" s="80"/>
      <c r="WJB2" s="80"/>
      <c r="WJC2" s="80"/>
      <c r="WJD2" s="80"/>
      <c r="WJE2" s="80"/>
      <c r="WJF2" s="80"/>
      <c r="WJG2" s="80"/>
      <c r="WJH2" s="80"/>
      <c r="WJI2" s="80"/>
      <c r="WJJ2" s="80"/>
      <c r="WJK2" s="80"/>
      <c r="WJL2" s="80"/>
      <c r="WJM2" s="80"/>
      <c r="WJN2" s="80"/>
      <c r="WJO2" s="80"/>
      <c r="WJP2" s="80"/>
      <c r="WJQ2" s="80"/>
      <c r="WJR2" s="80"/>
      <c r="WJS2" s="80"/>
      <c r="WJT2" s="80"/>
      <c r="WJU2" s="80"/>
      <c r="WJV2" s="80"/>
      <c r="WJW2" s="80"/>
      <c r="WJX2" s="80"/>
      <c r="WJY2" s="80"/>
      <c r="WJZ2" s="80"/>
      <c r="WKA2" s="80"/>
      <c r="WKB2" s="80"/>
      <c r="WKC2" s="80"/>
      <c r="WKD2" s="80"/>
      <c r="WKE2" s="80"/>
      <c r="WKF2" s="80"/>
      <c r="WKG2" s="80"/>
      <c r="WKH2" s="80"/>
      <c r="WKI2" s="80"/>
      <c r="WKJ2" s="80"/>
      <c r="WKK2" s="80"/>
      <c r="WKL2" s="80"/>
      <c r="WKM2" s="80"/>
      <c r="WKN2" s="80"/>
      <c r="WKO2" s="80"/>
      <c r="WKP2" s="80"/>
      <c r="WKQ2" s="80"/>
      <c r="WKR2" s="80"/>
      <c r="WKS2" s="80"/>
      <c r="WKT2" s="80"/>
      <c r="WKU2" s="80"/>
      <c r="WKV2" s="80"/>
      <c r="WKW2" s="80"/>
      <c r="WKX2" s="80"/>
      <c r="WKY2" s="80"/>
      <c r="WKZ2" s="80"/>
      <c r="WLA2" s="80"/>
      <c r="WLB2" s="80"/>
      <c r="WLC2" s="80"/>
      <c r="WLD2" s="80"/>
      <c r="WLE2" s="80"/>
      <c r="WLF2" s="80"/>
      <c r="WLG2" s="80"/>
      <c r="WLH2" s="80"/>
      <c r="WLI2" s="80"/>
      <c r="WLJ2" s="80"/>
      <c r="WLK2" s="80"/>
      <c r="WLL2" s="80"/>
      <c r="WLM2" s="80"/>
      <c r="WLN2" s="80"/>
      <c r="WLO2" s="80"/>
      <c r="WLP2" s="80"/>
      <c r="WLQ2" s="80"/>
      <c r="WLR2" s="80"/>
      <c r="WLS2" s="80"/>
      <c r="WLT2" s="80"/>
      <c r="WLU2" s="80"/>
      <c r="WLV2" s="80"/>
      <c r="WLW2" s="80"/>
      <c r="WLX2" s="80"/>
      <c r="WLY2" s="80"/>
      <c r="WLZ2" s="80"/>
      <c r="WMA2" s="80"/>
      <c r="WMB2" s="80"/>
      <c r="WMC2" s="80"/>
      <c r="WMD2" s="80"/>
      <c r="WME2" s="80"/>
      <c r="WMF2" s="80"/>
      <c r="WMG2" s="80"/>
      <c r="WMH2" s="80"/>
      <c r="WMI2" s="80"/>
      <c r="WMJ2" s="80"/>
      <c r="WMK2" s="80"/>
      <c r="WML2" s="80"/>
      <c r="WMM2" s="80"/>
      <c r="WMN2" s="80"/>
      <c r="WMO2" s="80"/>
      <c r="WMP2" s="80"/>
      <c r="WMQ2" s="80"/>
      <c r="WMR2" s="80"/>
      <c r="WMS2" s="80"/>
      <c r="WMT2" s="80"/>
      <c r="WMU2" s="80"/>
      <c r="WMV2" s="80"/>
      <c r="WMW2" s="80"/>
      <c r="WMX2" s="80"/>
      <c r="WMY2" s="80"/>
      <c r="WMZ2" s="80"/>
      <c r="WNA2" s="80"/>
      <c r="WNB2" s="80"/>
      <c r="WNC2" s="80"/>
      <c r="WND2" s="80"/>
      <c r="WNE2" s="80"/>
      <c r="WNF2" s="80"/>
      <c r="WNG2" s="80"/>
      <c r="WNH2" s="80"/>
      <c r="WNI2" s="80"/>
      <c r="WNJ2" s="80"/>
      <c r="WNK2" s="80"/>
      <c r="WNL2" s="80"/>
      <c r="WNM2" s="80"/>
      <c r="WNN2" s="80"/>
      <c r="WNO2" s="80"/>
      <c r="WNP2" s="80"/>
      <c r="WNQ2" s="80"/>
      <c r="WNR2" s="80"/>
      <c r="WNS2" s="80"/>
      <c r="WNT2" s="80"/>
      <c r="WNU2" s="80"/>
      <c r="WNV2" s="80"/>
      <c r="WNW2" s="80"/>
      <c r="WNX2" s="80"/>
      <c r="WNY2" s="80"/>
      <c r="WNZ2" s="80"/>
      <c r="WOA2" s="80"/>
      <c r="WOB2" s="80"/>
      <c r="WOC2" s="80"/>
      <c r="WOD2" s="80"/>
      <c r="WOE2" s="80"/>
      <c r="WOF2" s="80"/>
      <c r="WOG2" s="80"/>
      <c r="WOH2" s="80"/>
      <c r="WOI2" s="80"/>
      <c r="WOJ2" s="80"/>
      <c r="WOK2" s="80"/>
      <c r="WOL2" s="80"/>
      <c r="WOM2" s="80"/>
      <c r="WON2" s="80"/>
      <c r="WOO2" s="80"/>
      <c r="WOP2" s="80"/>
      <c r="WOQ2" s="80"/>
      <c r="WOR2" s="80"/>
      <c r="WOS2" s="80"/>
      <c r="WOT2" s="80"/>
      <c r="WOU2" s="80"/>
      <c r="WOV2" s="80"/>
      <c r="WOW2" s="80"/>
      <c r="WOX2" s="80"/>
      <c r="WOY2" s="80"/>
      <c r="WOZ2" s="80"/>
      <c r="WPA2" s="80"/>
      <c r="WPB2" s="80"/>
      <c r="WPC2" s="80"/>
      <c r="WPD2" s="80"/>
      <c r="WPE2" s="80"/>
      <c r="WPF2" s="80"/>
      <c r="WPG2" s="80"/>
      <c r="WPH2" s="80"/>
      <c r="WPI2" s="80"/>
      <c r="WPJ2" s="80"/>
      <c r="WPK2" s="80"/>
      <c r="WPL2" s="80"/>
      <c r="WPM2" s="80"/>
      <c r="WPN2" s="80"/>
      <c r="WPO2" s="80"/>
      <c r="WPP2" s="80"/>
      <c r="WPQ2" s="80"/>
      <c r="WPR2" s="80"/>
      <c r="WPS2" s="80"/>
      <c r="WPT2" s="80"/>
      <c r="WPU2" s="80"/>
      <c r="WPV2" s="80"/>
      <c r="WPW2" s="80"/>
      <c r="WPX2" s="80"/>
      <c r="WPY2" s="80"/>
      <c r="WPZ2" s="80"/>
      <c r="WQA2" s="80"/>
      <c r="WQB2" s="80"/>
      <c r="WQC2" s="80"/>
      <c r="WQD2" s="80"/>
      <c r="WQE2" s="80"/>
      <c r="WQF2" s="80"/>
      <c r="WQG2" s="80"/>
      <c r="WQH2" s="80"/>
      <c r="WQI2" s="80"/>
      <c r="WQJ2" s="80"/>
      <c r="WQK2" s="80"/>
      <c r="WQL2" s="80"/>
      <c r="WQM2" s="80"/>
      <c r="WQN2" s="80"/>
      <c r="WQO2" s="80"/>
      <c r="WQP2" s="80"/>
      <c r="WQQ2" s="80"/>
      <c r="WQR2" s="80"/>
      <c r="WQS2" s="80"/>
      <c r="WQT2" s="80"/>
      <c r="WQU2" s="80"/>
      <c r="WQV2" s="80"/>
      <c r="WQW2" s="80"/>
      <c r="WQX2" s="80"/>
      <c r="WQY2" s="80"/>
      <c r="WQZ2" s="80"/>
      <c r="WRA2" s="80"/>
      <c r="WRB2" s="80"/>
      <c r="WRC2" s="80"/>
      <c r="WRD2" s="80"/>
      <c r="WRE2" s="80"/>
      <c r="WRF2" s="80"/>
      <c r="WRG2" s="80"/>
      <c r="WRH2" s="80"/>
      <c r="WRI2" s="80"/>
      <c r="WRJ2" s="80"/>
      <c r="WRK2" s="80"/>
      <c r="WRL2" s="80"/>
      <c r="WRM2" s="80"/>
      <c r="WRN2" s="80"/>
      <c r="WRO2" s="80"/>
      <c r="WRP2" s="80"/>
      <c r="WRQ2" s="80"/>
      <c r="WRR2" s="80"/>
      <c r="WRS2" s="80"/>
      <c r="WRT2" s="80"/>
      <c r="WRU2" s="80"/>
      <c r="WRV2" s="80"/>
      <c r="WRW2" s="80"/>
      <c r="WRX2" s="80"/>
      <c r="WRY2" s="80"/>
      <c r="WRZ2" s="80"/>
      <c r="WSA2" s="80"/>
      <c r="WSB2" s="80"/>
      <c r="WSC2" s="80"/>
      <c r="WSD2" s="80"/>
      <c r="WSE2" s="80"/>
      <c r="WSF2" s="80"/>
      <c r="WSG2" s="80"/>
      <c r="WSH2" s="80"/>
      <c r="WSI2" s="80"/>
      <c r="WSJ2" s="80"/>
      <c r="WSK2" s="80"/>
      <c r="WSL2" s="80"/>
      <c r="WSM2" s="80"/>
      <c r="WSN2" s="80"/>
      <c r="WSO2" s="80"/>
      <c r="WSP2" s="80"/>
      <c r="WSQ2" s="80"/>
      <c r="WSR2" s="80"/>
      <c r="WSS2" s="80"/>
      <c r="WST2" s="80"/>
      <c r="WSU2" s="80"/>
      <c r="WSV2" s="80"/>
      <c r="WSW2" s="80"/>
      <c r="WSX2" s="80"/>
      <c r="WSY2" s="80"/>
      <c r="WSZ2" s="80"/>
      <c r="WTA2" s="80"/>
      <c r="WTB2" s="80"/>
      <c r="WTC2" s="80"/>
      <c r="WTD2" s="80"/>
      <c r="WTE2" s="80"/>
      <c r="WTF2" s="80"/>
      <c r="WTG2" s="80"/>
      <c r="WTH2" s="80"/>
      <c r="WTI2" s="80"/>
      <c r="WTJ2" s="80"/>
      <c r="WTK2" s="80"/>
      <c r="WTL2" s="80"/>
      <c r="WTM2" s="80"/>
      <c r="WTN2" s="80"/>
      <c r="WTO2" s="80"/>
      <c r="WTP2" s="80"/>
      <c r="WTQ2" s="80"/>
      <c r="WTR2" s="80"/>
      <c r="WTS2" s="80"/>
      <c r="WTT2" s="80"/>
      <c r="WTU2" s="80"/>
      <c r="WTV2" s="80"/>
      <c r="WTW2" s="80"/>
      <c r="WTX2" s="80"/>
      <c r="WTY2" s="80"/>
      <c r="WTZ2" s="80"/>
      <c r="WUA2" s="80"/>
      <c r="WUB2" s="80"/>
      <c r="WUC2" s="80"/>
      <c r="WUD2" s="80"/>
      <c r="WUE2" s="80"/>
      <c r="WUF2" s="80"/>
      <c r="WUG2" s="80"/>
      <c r="WUH2" s="80"/>
      <c r="WUI2" s="80"/>
      <c r="WUJ2" s="80"/>
      <c r="WUK2" s="80"/>
      <c r="WUL2" s="80"/>
      <c r="WUM2" s="80"/>
      <c r="WUN2" s="80"/>
      <c r="WUO2" s="80"/>
      <c r="WUP2" s="80"/>
      <c r="WUQ2" s="80"/>
      <c r="WUR2" s="80"/>
      <c r="WUS2" s="80"/>
      <c r="WUT2" s="80"/>
      <c r="WUU2" s="80"/>
      <c r="WUV2" s="80"/>
      <c r="WUW2" s="80"/>
      <c r="WUX2" s="80"/>
      <c r="WUY2" s="80"/>
      <c r="WUZ2" s="80"/>
      <c r="WVA2" s="80"/>
      <c r="WVB2" s="80"/>
      <c r="WVC2" s="80"/>
      <c r="WVD2" s="80"/>
      <c r="WVE2" s="80"/>
      <c r="WVF2" s="80"/>
      <c r="WVG2" s="80"/>
      <c r="WVH2" s="80"/>
      <c r="WVI2" s="80"/>
      <c r="WVJ2" s="80"/>
      <c r="WVK2" s="80"/>
      <c r="WVL2" s="80"/>
      <c r="WVM2" s="80"/>
      <c r="WVN2" s="80"/>
      <c r="WVO2" s="80"/>
      <c r="WVP2" s="80"/>
      <c r="WVQ2" s="80"/>
      <c r="WVR2" s="80"/>
      <c r="WVS2" s="80"/>
      <c r="WVT2" s="80"/>
      <c r="WVU2" s="80"/>
      <c r="WVV2" s="80"/>
      <c r="WVW2" s="80"/>
      <c r="WVX2" s="80"/>
      <c r="WVY2" s="80"/>
      <c r="WVZ2" s="80"/>
      <c r="WWA2" s="80"/>
      <c r="WWB2" s="80"/>
      <c r="WWC2" s="80"/>
      <c r="WWD2" s="80"/>
      <c r="WWE2" s="80"/>
      <c r="WWF2" s="80"/>
      <c r="WWG2" s="80"/>
      <c r="WWH2" s="80"/>
      <c r="WWI2" s="80"/>
      <c r="WWJ2" s="80"/>
      <c r="WWK2" s="80"/>
      <c r="WWL2" s="80"/>
      <c r="WWM2" s="80"/>
      <c r="WWN2" s="80"/>
      <c r="WWO2" s="80"/>
      <c r="WWP2" s="80"/>
      <c r="WWQ2" s="80"/>
      <c r="WWR2" s="80"/>
      <c r="WWS2" s="80"/>
      <c r="WWT2" s="80"/>
      <c r="WWU2" s="80"/>
      <c r="WWV2" s="80"/>
      <c r="WWW2" s="80"/>
      <c r="WWX2" s="80"/>
      <c r="WWY2" s="80"/>
      <c r="WWZ2" s="80"/>
      <c r="WXA2" s="80"/>
      <c r="WXB2" s="80"/>
      <c r="WXC2" s="80"/>
      <c r="WXD2" s="80"/>
      <c r="WXE2" s="80"/>
      <c r="WXF2" s="80"/>
      <c r="WXG2" s="80"/>
      <c r="WXH2" s="80"/>
      <c r="WXI2" s="80"/>
      <c r="WXJ2" s="80"/>
      <c r="WXK2" s="80"/>
      <c r="WXL2" s="80"/>
      <c r="WXM2" s="80"/>
      <c r="WXN2" s="80"/>
      <c r="WXO2" s="80"/>
      <c r="WXP2" s="80"/>
      <c r="WXQ2" s="80"/>
      <c r="WXR2" s="80"/>
      <c r="WXS2" s="80"/>
      <c r="WXT2" s="80"/>
      <c r="WXU2" s="80"/>
      <c r="WXV2" s="80"/>
      <c r="WXW2" s="80"/>
      <c r="WXX2" s="80"/>
      <c r="WXY2" s="80"/>
      <c r="WXZ2" s="80"/>
      <c r="WYA2" s="80"/>
      <c r="WYB2" s="80"/>
      <c r="WYC2" s="80"/>
      <c r="WYD2" s="80"/>
      <c r="WYE2" s="80"/>
      <c r="WYF2" s="80"/>
      <c r="WYG2" s="80"/>
      <c r="WYH2" s="80"/>
      <c r="WYI2" s="80"/>
      <c r="WYJ2" s="80"/>
      <c r="WYK2" s="80"/>
      <c r="WYL2" s="80"/>
      <c r="WYM2" s="80"/>
      <c r="WYN2" s="80"/>
      <c r="WYO2" s="80"/>
      <c r="WYP2" s="80"/>
      <c r="WYQ2" s="80"/>
      <c r="WYR2" s="80"/>
      <c r="WYS2" s="80"/>
      <c r="WYT2" s="80"/>
      <c r="WYU2" s="80"/>
      <c r="WYV2" s="80"/>
      <c r="WYW2" s="80"/>
      <c r="WYX2" s="80"/>
      <c r="WYY2" s="80"/>
      <c r="WYZ2" s="80"/>
      <c r="WZA2" s="80"/>
      <c r="WZB2" s="80"/>
      <c r="WZC2" s="80"/>
      <c r="WZD2" s="80"/>
      <c r="WZE2" s="80"/>
      <c r="WZF2" s="80"/>
      <c r="WZG2" s="80"/>
      <c r="WZH2" s="80"/>
      <c r="WZI2" s="80"/>
      <c r="WZJ2" s="80"/>
      <c r="WZK2" s="80"/>
      <c r="WZL2" s="80"/>
      <c r="WZM2" s="80"/>
      <c r="WZN2" s="80"/>
      <c r="WZO2" s="80"/>
      <c r="WZP2" s="80"/>
      <c r="WZQ2" s="80"/>
      <c r="WZR2" s="80"/>
      <c r="WZS2" s="80"/>
      <c r="WZT2" s="80"/>
      <c r="WZU2" s="80"/>
      <c r="WZV2" s="80"/>
      <c r="WZW2" s="80"/>
      <c r="WZX2" s="80"/>
      <c r="WZY2" s="80"/>
      <c r="WZZ2" s="80"/>
      <c r="XAA2" s="80"/>
      <c r="XAB2" s="80"/>
      <c r="XAC2" s="80"/>
      <c r="XAD2" s="80"/>
      <c r="XAE2" s="80"/>
      <c r="XAF2" s="80"/>
      <c r="XAG2" s="80"/>
      <c r="XAH2" s="80"/>
      <c r="XAI2" s="80"/>
      <c r="XAJ2" s="80"/>
      <c r="XAK2" s="80"/>
      <c r="XAL2" s="80"/>
      <c r="XAM2" s="80"/>
      <c r="XAN2" s="80"/>
      <c r="XAO2" s="80"/>
      <c r="XAP2" s="80"/>
      <c r="XAQ2" s="80"/>
      <c r="XAR2" s="80"/>
      <c r="XAS2" s="80"/>
      <c r="XAT2" s="80"/>
      <c r="XAU2" s="80"/>
      <c r="XAV2" s="80"/>
      <c r="XAW2" s="80"/>
      <c r="XAX2" s="80"/>
      <c r="XAY2" s="80"/>
      <c r="XAZ2" s="80"/>
      <c r="XBA2" s="80"/>
      <c r="XBB2" s="80"/>
      <c r="XBC2" s="80"/>
      <c r="XBD2" s="80"/>
      <c r="XBE2" s="80"/>
      <c r="XBF2" s="80"/>
      <c r="XBG2" s="80"/>
      <c r="XBH2" s="80"/>
      <c r="XBI2" s="80"/>
      <c r="XBJ2" s="80"/>
      <c r="XBK2" s="80"/>
      <c r="XBL2" s="80"/>
      <c r="XBM2" s="80"/>
      <c r="XBN2" s="80"/>
      <c r="XBO2" s="80"/>
      <c r="XBP2" s="80"/>
      <c r="XBQ2" s="80"/>
      <c r="XBR2" s="80"/>
      <c r="XBS2" s="80"/>
      <c r="XBT2" s="80"/>
      <c r="XBU2" s="80"/>
      <c r="XBV2" s="80"/>
      <c r="XBW2" s="80"/>
      <c r="XBX2" s="80"/>
      <c r="XBY2" s="80"/>
      <c r="XBZ2" s="80"/>
      <c r="XCA2" s="80"/>
      <c r="XCB2" s="80"/>
      <c r="XCC2" s="80"/>
      <c r="XCD2" s="80"/>
      <c r="XCE2" s="80"/>
      <c r="XCF2" s="80"/>
      <c r="XCG2" s="80"/>
      <c r="XCH2" s="80"/>
      <c r="XCI2" s="80"/>
      <c r="XCJ2" s="80"/>
      <c r="XCK2" s="80"/>
      <c r="XCL2" s="80"/>
      <c r="XCM2" s="80"/>
      <c r="XCN2" s="80"/>
      <c r="XCO2" s="80"/>
      <c r="XCP2" s="80"/>
      <c r="XCQ2" s="80"/>
      <c r="XCR2" s="80"/>
      <c r="XCS2" s="80"/>
      <c r="XCT2" s="80"/>
      <c r="XCU2" s="80"/>
      <c r="XCV2" s="80"/>
      <c r="XCW2" s="80"/>
      <c r="XCX2" s="80"/>
      <c r="XCY2" s="80"/>
      <c r="XCZ2" s="80"/>
      <c r="XDA2" s="80"/>
      <c r="XDB2" s="80"/>
      <c r="XDC2" s="80"/>
      <c r="XDD2" s="80"/>
      <c r="XDE2" s="80"/>
      <c r="XDF2" s="80"/>
      <c r="XDG2" s="80"/>
      <c r="XDH2" s="80"/>
      <c r="XDI2" s="80"/>
      <c r="XDJ2" s="80"/>
      <c r="XDK2" s="80"/>
      <c r="XDL2" s="80"/>
      <c r="XDM2" s="80"/>
      <c r="XDN2" s="80"/>
      <c r="XDO2" s="80"/>
      <c r="XDP2" s="80"/>
      <c r="XDQ2" s="80"/>
      <c r="XDR2" s="80"/>
      <c r="XDS2" s="80"/>
      <c r="XDT2" s="80"/>
      <c r="XDU2" s="80"/>
      <c r="XDV2" s="80"/>
      <c r="XDW2" s="80"/>
      <c r="XDX2" s="80"/>
      <c r="XDY2" s="80"/>
      <c r="XDZ2" s="80"/>
      <c r="XEA2" s="80"/>
      <c r="XEB2" s="80"/>
      <c r="XEC2" s="80"/>
      <c r="XED2" s="80"/>
      <c r="XEE2" s="80"/>
      <c r="XEF2" s="80"/>
      <c r="XEG2" s="80"/>
      <c r="XEH2" s="80"/>
      <c r="XEI2" s="80"/>
      <c r="XEJ2" s="80"/>
      <c r="XEK2" s="80"/>
      <c r="XEL2" s="80"/>
      <c r="XEM2" s="80"/>
      <c r="XEN2" s="80"/>
      <c r="XEO2" s="80"/>
      <c r="XEP2" s="80"/>
      <c r="XEQ2" s="80"/>
      <c r="XER2" s="80"/>
      <c r="XES2" s="80"/>
      <c r="XET2" s="80"/>
      <c r="XEU2" s="80"/>
      <c r="XEV2" s="80"/>
      <c r="XEW2" s="80"/>
      <c r="XEX2" s="80"/>
      <c r="XEY2" s="80"/>
      <c r="XEZ2" s="80"/>
      <c r="XFA2" s="80"/>
      <c r="XFB2" s="80"/>
      <c r="XFC2" s="80"/>
      <c r="XFD2" s="80"/>
    </row>
    <row r="3" spans="2:16384" ht="18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134">
        <f>VLOOKUP(B2,Table312[],7)</f>
        <v>935</v>
      </c>
      <c r="T3" s="134">
        <f>VLOOKUP(B2,Table312[],8)</f>
        <v>942</v>
      </c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  <c r="IN3" s="81"/>
      <c r="IO3" s="81"/>
      <c r="IP3" s="81"/>
      <c r="IQ3" s="81"/>
      <c r="IR3" s="81"/>
      <c r="IS3" s="81"/>
      <c r="IT3" s="81"/>
      <c r="IU3" s="81"/>
      <c r="IV3" s="81"/>
      <c r="IW3" s="81"/>
      <c r="IX3" s="81"/>
      <c r="IY3" s="81"/>
      <c r="IZ3" s="81"/>
      <c r="JA3" s="81"/>
      <c r="JB3" s="81"/>
      <c r="JC3" s="81"/>
      <c r="JD3" s="81"/>
      <c r="JE3" s="81"/>
      <c r="JF3" s="81"/>
      <c r="JG3" s="81"/>
      <c r="JH3" s="81"/>
      <c r="JI3" s="81"/>
      <c r="JJ3" s="81"/>
      <c r="JK3" s="81"/>
      <c r="JL3" s="81"/>
      <c r="JM3" s="81"/>
      <c r="JN3" s="81"/>
      <c r="JO3" s="81"/>
      <c r="JP3" s="81"/>
      <c r="JQ3" s="81"/>
      <c r="JR3" s="81"/>
      <c r="JS3" s="81"/>
      <c r="JT3" s="81"/>
      <c r="JU3" s="81"/>
      <c r="JV3" s="81"/>
      <c r="JW3" s="81"/>
      <c r="JX3" s="81"/>
      <c r="JY3" s="81"/>
      <c r="JZ3" s="81"/>
      <c r="KA3" s="81"/>
      <c r="KB3" s="81"/>
      <c r="KC3" s="81"/>
      <c r="KD3" s="81"/>
      <c r="KE3" s="81"/>
      <c r="KF3" s="81"/>
      <c r="KG3" s="81"/>
      <c r="KH3" s="81"/>
      <c r="KI3" s="81"/>
      <c r="KJ3" s="81"/>
      <c r="KK3" s="81"/>
      <c r="KL3" s="81"/>
      <c r="KM3" s="81"/>
      <c r="KN3" s="81"/>
      <c r="KO3" s="81"/>
      <c r="KP3" s="81"/>
      <c r="KQ3" s="81"/>
      <c r="KR3" s="81"/>
      <c r="KS3" s="81"/>
      <c r="KT3" s="81"/>
      <c r="KU3" s="81"/>
      <c r="KV3" s="81"/>
      <c r="KW3" s="81"/>
      <c r="KX3" s="81"/>
      <c r="KY3" s="81"/>
      <c r="KZ3" s="81"/>
      <c r="LA3" s="81"/>
      <c r="LB3" s="81"/>
      <c r="LC3" s="81"/>
      <c r="LD3" s="81"/>
      <c r="LE3" s="81"/>
      <c r="LF3" s="81"/>
      <c r="LG3" s="81"/>
      <c r="LH3" s="81"/>
      <c r="LI3" s="81"/>
      <c r="LJ3" s="81"/>
      <c r="LK3" s="81"/>
      <c r="LL3" s="81"/>
      <c r="LM3" s="81"/>
      <c r="LN3" s="81"/>
      <c r="LO3" s="81"/>
      <c r="LP3" s="81"/>
      <c r="LQ3" s="81"/>
      <c r="LR3" s="81"/>
      <c r="LS3" s="81"/>
      <c r="LT3" s="81"/>
      <c r="LU3" s="81"/>
      <c r="LV3" s="81"/>
      <c r="LW3" s="81"/>
      <c r="LX3" s="81"/>
      <c r="LY3" s="81"/>
      <c r="LZ3" s="81"/>
      <c r="MA3" s="81"/>
      <c r="MB3" s="81"/>
      <c r="MC3" s="81"/>
      <c r="MD3" s="81"/>
      <c r="ME3" s="81"/>
      <c r="MF3" s="81"/>
      <c r="MG3" s="81"/>
      <c r="MH3" s="81"/>
      <c r="MI3" s="81"/>
      <c r="MJ3" s="81"/>
      <c r="MK3" s="81"/>
      <c r="ML3" s="81"/>
      <c r="MM3" s="81"/>
      <c r="MN3" s="81"/>
      <c r="MO3" s="81"/>
      <c r="MP3" s="81"/>
      <c r="MQ3" s="81"/>
      <c r="MR3" s="81"/>
      <c r="MS3" s="81"/>
      <c r="MT3" s="81"/>
      <c r="MU3" s="81"/>
      <c r="MV3" s="81"/>
      <c r="MW3" s="81"/>
      <c r="MX3" s="81"/>
      <c r="MY3" s="81"/>
      <c r="MZ3" s="81"/>
      <c r="NA3" s="81"/>
      <c r="NB3" s="81"/>
      <c r="NC3" s="81"/>
      <c r="ND3" s="81"/>
      <c r="NE3" s="81"/>
      <c r="NF3" s="81"/>
      <c r="NG3" s="81"/>
      <c r="NH3" s="81"/>
      <c r="NI3" s="81"/>
      <c r="NJ3" s="81"/>
      <c r="NK3" s="81"/>
      <c r="NL3" s="81"/>
      <c r="NM3" s="81"/>
      <c r="NN3" s="81"/>
      <c r="NO3" s="81"/>
      <c r="NP3" s="81"/>
      <c r="NQ3" s="81"/>
      <c r="NR3" s="81"/>
      <c r="NS3" s="81"/>
      <c r="NT3" s="81"/>
      <c r="NU3" s="81"/>
      <c r="NV3" s="81"/>
      <c r="NW3" s="81"/>
      <c r="NX3" s="81"/>
      <c r="NY3" s="81"/>
      <c r="NZ3" s="81"/>
      <c r="OA3" s="81"/>
      <c r="OB3" s="81"/>
      <c r="OC3" s="81"/>
      <c r="OD3" s="81"/>
      <c r="OE3" s="81"/>
      <c r="OF3" s="81"/>
      <c r="OG3" s="81"/>
      <c r="OH3" s="81"/>
      <c r="OI3" s="81"/>
      <c r="OJ3" s="81"/>
      <c r="OK3" s="81"/>
      <c r="OL3" s="81"/>
      <c r="OM3" s="81"/>
      <c r="ON3" s="81"/>
      <c r="OO3" s="81"/>
      <c r="OP3" s="81"/>
      <c r="OQ3" s="81"/>
      <c r="OR3" s="81"/>
      <c r="OS3" s="81"/>
      <c r="OT3" s="81"/>
      <c r="OU3" s="81"/>
      <c r="OV3" s="81"/>
      <c r="OW3" s="81"/>
      <c r="OX3" s="81"/>
      <c r="OY3" s="81"/>
      <c r="OZ3" s="81"/>
      <c r="PA3" s="81"/>
      <c r="PB3" s="81"/>
      <c r="PC3" s="81"/>
      <c r="PD3" s="81"/>
      <c r="PE3" s="81"/>
      <c r="PF3" s="81"/>
      <c r="PG3" s="81"/>
      <c r="PH3" s="81"/>
      <c r="PI3" s="81"/>
      <c r="PJ3" s="81"/>
      <c r="PK3" s="81"/>
      <c r="PL3" s="81"/>
      <c r="PM3" s="81"/>
      <c r="PN3" s="81"/>
      <c r="PO3" s="81"/>
      <c r="PP3" s="81"/>
      <c r="PQ3" s="81"/>
      <c r="PR3" s="81"/>
      <c r="PS3" s="81"/>
      <c r="PT3" s="81"/>
      <c r="PU3" s="81"/>
      <c r="PV3" s="81"/>
      <c r="PW3" s="81"/>
      <c r="PX3" s="81"/>
      <c r="PY3" s="81"/>
      <c r="PZ3" s="81"/>
      <c r="QA3" s="81"/>
      <c r="QB3" s="81"/>
      <c r="QC3" s="81"/>
      <c r="QD3" s="81"/>
      <c r="QE3" s="81"/>
      <c r="QF3" s="81"/>
      <c r="QG3" s="81"/>
      <c r="QH3" s="81"/>
      <c r="QI3" s="81"/>
      <c r="QJ3" s="81"/>
      <c r="QK3" s="81"/>
      <c r="QL3" s="81"/>
      <c r="QM3" s="81"/>
      <c r="QN3" s="81"/>
      <c r="QO3" s="81"/>
      <c r="QP3" s="81"/>
      <c r="QQ3" s="81"/>
      <c r="QR3" s="81"/>
      <c r="QS3" s="81"/>
      <c r="QT3" s="81"/>
      <c r="QU3" s="81"/>
      <c r="QV3" s="81"/>
      <c r="QW3" s="81"/>
      <c r="QX3" s="81"/>
      <c r="QY3" s="81"/>
      <c r="QZ3" s="81"/>
      <c r="RA3" s="81"/>
      <c r="RB3" s="81"/>
      <c r="RC3" s="81"/>
      <c r="RD3" s="81"/>
      <c r="RE3" s="81"/>
      <c r="RF3" s="81"/>
      <c r="RG3" s="81"/>
      <c r="RH3" s="81"/>
      <c r="RI3" s="81"/>
      <c r="RJ3" s="81"/>
      <c r="RK3" s="81"/>
      <c r="RL3" s="81"/>
      <c r="RM3" s="81"/>
      <c r="RN3" s="81"/>
      <c r="RO3" s="81"/>
      <c r="RP3" s="81"/>
      <c r="RQ3" s="81"/>
      <c r="RR3" s="81"/>
      <c r="RS3" s="81"/>
      <c r="RT3" s="81"/>
      <c r="RU3" s="81"/>
      <c r="RV3" s="81"/>
      <c r="RW3" s="81"/>
      <c r="RX3" s="81"/>
      <c r="RY3" s="81"/>
      <c r="RZ3" s="81"/>
      <c r="SA3" s="81"/>
      <c r="SB3" s="81"/>
      <c r="SC3" s="81"/>
      <c r="SD3" s="81"/>
      <c r="SE3" s="81"/>
      <c r="SF3" s="81"/>
      <c r="SG3" s="81"/>
      <c r="SH3" s="81"/>
      <c r="SI3" s="81"/>
      <c r="SJ3" s="81"/>
      <c r="SK3" s="81"/>
      <c r="SL3" s="81"/>
      <c r="SM3" s="81"/>
      <c r="SN3" s="81"/>
      <c r="SO3" s="81"/>
      <c r="SP3" s="81"/>
      <c r="SQ3" s="81"/>
      <c r="SR3" s="81"/>
      <c r="SS3" s="81"/>
      <c r="ST3" s="81"/>
      <c r="SU3" s="81"/>
      <c r="SV3" s="81"/>
      <c r="SW3" s="81"/>
      <c r="SX3" s="81"/>
      <c r="SY3" s="81"/>
      <c r="SZ3" s="81"/>
      <c r="TA3" s="81"/>
      <c r="TB3" s="81"/>
      <c r="TC3" s="81"/>
      <c r="TD3" s="81"/>
      <c r="TE3" s="81"/>
      <c r="TF3" s="81"/>
      <c r="TG3" s="81"/>
      <c r="TH3" s="81"/>
      <c r="TI3" s="81"/>
      <c r="TJ3" s="81"/>
      <c r="TK3" s="81"/>
      <c r="TL3" s="81"/>
      <c r="TM3" s="81"/>
      <c r="TN3" s="81"/>
      <c r="TO3" s="81"/>
      <c r="TP3" s="81"/>
      <c r="TQ3" s="81"/>
      <c r="TR3" s="81"/>
      <c r="TS3" s="81"/>
      <c r="TT3" s="81"/>
      <c r="TU3" s="81"/>
      <c r="TV3" s="81"/>
      <c r="TW3" s="81"/>
      <c r="TX3" s="81"/>
      <c r="TY3" s="81"/>
      <c r="TZ3" s="81"/>
      <c r="UA3" s="81"/>
      <c r="UB3" s="81"/>
      <c r="UC3" s="81"/>
      <c r="UD3" s="81"/>
      <c r="UE3" s="81"/>
      <c r="UF3" s="81"/>
      <c r="UG3" s="81"/>
      <c r="UH3" s="81"/>
      <c r="UI3" s="81"/>
      <c r="UJ3" s="81"/>
      <c r="UK3" s="81"/>
      <c r="UL3" s="81"/>
      <c r="UM3" s="81"/>
      <c r="UN3" s="81"/>
      <c r="UO3" s="81"/>
      <c r="UP3" s="81"/>
      <c r="UQ3" s="81"/>
      <c r="UR3" s="81"/>
      <c r="US3" s="81"/>
      <c r="UT3" s="81"/>
      <c r="UU3" s="81"/>
      <c r="UV3" s="81"/>
      <c r="UW3" s="81"/>
      <c r="UX3" s="81"/>
      <c r="UY3" s="81"/>
      <c r="UZ3" s="81"/>
      <c r="VA3" s="81"/>
      <c r="VB3" s="81"/>
      <c r="VC3" s="81"/>
      <c r="VD3" s="81"/>
      <c r="VE3" s="81"/>
      <c r="VF3" s="81"/>
      <c r="VG3" s="81"/>
      <c r="VH3" s="81"/>
      <c r="VI3" s="81"/>
      <c r="VJ3" s="81"/>
      <c r="VK3" s="81"/>
      <c r="VL3" s="81"/>
      <c r="VM3" s="81"/>
      <c r="VN3" s="81"/>
      <c r="VO3" s="81"/>
      <c r="VP3" s="81"/>
      <c r="VQ3" s="81"/>
      <c r="VR3" s="81"/>
      <c r="VS3" s="81"/>
      <c r="VT3" s="81"/>
      <c r="VU3" s="81"/>
      <c r="VV3" s="81"/>
      <c r="VW3" s="81"/>
      <c r="VX3" s="81"/>
      <c r="VY3" s="81"/>
      <c r="VZ3" s="81"/>
      <c r="WA3" s="81"/>
      <c r="WB3" s="81"/>
      <c r="WC3" s="81"/>
      <c r="WD3" s="81"/>
      <c r="WE3" s="81"/>
      <c r="WF3" s="81"/>
      <c r="WG3" s="81"/>
      <c r="WH3" s="81"/>
      <c r="WI3" s="81"/>
      <c r="WJ3" s="81"/>
      <c r="WK3" s="81"/>
      <c r="WL3" s="81"/>
      <c r="WM3" s="81"/>
      <c r="WN3" s="81"/>
      <c r="WO3" s="81"/>
      <c r="WP3" s="81"/>
      <c r="WQ3" s="81"/>
      <c r="WR3" s="81"/>
      <c r="WS3" s="81"/>
      <c r="WT3" s="81"/>
      <c r="WU3" s="81"/>
      <c r="WV3" s="81"/>
      <c r="WW3" s="81"/>
      <c r="WX3" s="81"/>
      <c r="WY3" s="81"/>
      <c r="WZ3" s="81"/>
      <c r="XA3" s="81"/>
      <c r="XB3" s="81"/>
      <c r="XC3" s="81"/>
      <c r="XD3" s="81"/>
      <c r="XE3" s="81"/>
      <c r="XF3" s="81"/>
      <c r="XG3" s="81"/>
      <c r="XH3" s="81"/>
      <c r="XI3" s="81"/>
      <c r="XJ3" s="81"/>
      <c r="XK3" s="81"/>
      <c r="XL3" s="81"/>
      <c r="XM3" s="81"/>
      <c r="XN3" s="81"/>
      <c r="XO3" s="81"/>
      <c r="XP3" s="81"/>
      <c r="XQ3" s="81"/>
      <c r="XR3" s="81"/>
      <c r="XS3" s="81"/>
      <c r="XT3" s="81"/>
      <c r="XU3" s="81"/>
      <c r="XV3" s="81"/>
      <c r="XW3" s="81"/>
      <c r="XX3" s="81"/>
      <c r="XY3" s="81"/>
      <c r="XZ3" s="81"/>
      <c r="YA3" s="81"/>
      <c r="YB3" s="81"/>
      <c r="YC3" s="81"/>
      <c r="YD3" s="81"/>
      <c r="YE3" s="81"/>
      <c r="YF3" s="81"/>
      <c r="YG3" s="81"/>
      <c r="YH3" s="81"/>
      <c r="YI3" s="81"/>
      <c r="YJ3" s="81"/>
      <c r="YK3" s="81"/>
      <c r="YL3" s="81"/>
      <c r="YM3" s="81"/>
      <c r="YN3" s="81"/>
      <c r="YO3" s="81"/>
      <c r="YP3" s="81"/>
      <c r="YQ3" s="81"/>
      <c r="YR3" s="81"/>
      <c r="YS3" s="81"/>
      <c r="YT3" s="81"/>
      <c r="YU3" s="81"/>
      <c r="YV3" s="81"/>
      <c r="YW3" s="81"/>
      <c r="YX3" s="81"/>
      <c r="YY3" s="81"/>
      <c r="YZ3" s="81"/>
      <c r="ZA3" s="81"/>
      <c r="ZB3" s="81"/>
      <c r="ZC3" s="81"/>
      <c r="ZD3" s="81"/>
      <c r="ZE3" s="81"/>
      <c r="ZF3" s="81"/>
      <c r="ZG3" s="81"/>
      <c r="ZH3" s="81"/>
      <c r="ZI3" s="81"/>
      <c r="ZJ3" s="81"/>
      <c r="ZK3" s="81"/>
      <c r="ZL3" s="81"/>
      <c r="ZM3" s="81"/>
      <c r="ZN3" s="81"/>
      <c r="ZO3" s="81"/>
      <c r="ZP3" s="81"/>
      <c r="ZQ3" s="81"/>
      <c r="ZR3" s="81"/>
      <c r="ZS3" s="81"/>
      <c r="ZT3" s="81"/>
      <c r="ZU3" s="81"/>
      <c r="ZV3" s="81"/>
      <c r="ZW3" s="81"/>
      <c r="ZX3" s="81"/>
      <c r="ZY3" s="81"/>
      <c r="ZZ3" s="81"/>
      <c r="AAA3" s="81"/>
      <c r="AAB3" s="81"/>
      <c r="AAC3" s="81"/>
      <c r="AAD3" s="81"/>
      <c r="AAE3" s="81"/>
      <c r="AAF3" s="81"/>
      <c r="AAG3" s="81"/>
      <c r="AAH3" s="81"/>
      <c r="AAI3" s="81"/>
      <c r="AAJ3" s="81"/>
      <c r="AAK3" s="81"/>
      <c r="AAL3" s="81"/>
      <c r="AAM3" s="81"/>
      <c r="AAN3" s="81"/>
      <c r="AAO3" s="81"/>
      <c r="AAP3" s="81"/>
      <c r="AAQ3" s="81"/>
      <c r="AAR3" s="81"/>
      <c r="AAS3" s="81"/>
      <c r="AAT3" s="81"/>
      <c r="AAU3" s="81"/>
      <c r="AAV3" s="81"/>
      <c r="AAW3" s="81"/>
      <c r="AAX3" s="81"/>
      <c r="AAY3" s="81"/>
      <c r="AAZ3" s="81"/>
      <c r="ABA3" s="81"/>
      <c r="ABB3" s="81"/>
      <c r="ABC3" s="81"/>
      <c r="ABD3" s="81"/>
      <c r="ABE3" s="81"/>
      <c r="ABF3" s="81"/>
      <c r="ABG3" s="81"/>
      <c r="ABH3" s="81"/>
      <c r="ABI3" s="81"/>
      <c r="ABJ3" s="81"/>
      <c r="ABK3" s="81"/>
      <c r="ABL3" s="81"/>
      <c r="ABM3" s="81"/>
      <c r="ABN3" s="81"/>
      <c r="ABO3" s="81"/>
      <c r="ABP3" s="81"/>
      <c r="ABQ3" s="81"/>
      <c r="ABR3" s="81"/>
      <c r="ABS3" s="81"/>
      <c r="ABT3" s="81"/>
      <c r="ABU3" s="81"/>
      <c r="ABV3" s="81"/>
      <c r="ABW3" s="81"/>
      <c r="ABX3" s="81"/>
      <c r="ABY3" s="81"/>
      <c r="ABZ3" s="81"/>
      <c r="ACA3" s="81"/>
      <c r="ACB3" s="81"/>
      <c r="ACC3" s="81"/>
      <c r="ACD3" s="81"/>
      <c r="ACE3" s="81"/>
      <c r="ACF3" s="81"/>
      <c r="ACG3" s="81"/>
      <c r="ACH3" s="81"/>
      <c r="ACI3" s="81"/>
      <c r="ACJ3" s="81"/>
      <c r="ACK3" s="81"/>
      <c r="ACL3" s="81"/>
      <c r="ACM3" s="81"/>
      <c r="ACN3" s="81"/>
      <c r="ACO3" s="81"/>
      <c r="ACP3" s="81"/>
      <c r="ACQ3" s="81"/>
      <c r="ACR3" s="81"/>
      <c r="ACS3" s="81"/>
      <c r="ACT3" s="81"/>
      <c r="ACU3" s="81"/>
      <c r="ACV3" s="81"/>
      <c r="ACW3" s="81"/>
      <c r="ACX3" s="81"/>
      <c r="ACY3" s="81"/>
      <c r="ACZ3" s="81"/>
      <c r="ADA3" s="81"/>
      <c r="ADB3" s="81"/>
      <c r="ADC3" s="81"/>
      <c r="ADD3" s="81"/>
      <c r="ADE3" s="81"/>
      <c r="ADF3" s="81"/>
      <c r="ADG3" s="81"/>
      <c r="ADH3" s="81"/>
      <c r="ADI3" s="81"/>
      <c r="ADJ3" s="81"/>
      <c r="ADK3" s="81"/>
      <c r="ADL3" s="81"/>
      <c r="ADM3" s="81"/>
      <c r="ADN3" s="81"/>
      <c r="ADO3" s="81"/>
      <c r="ADP3" s="81"/>
      <c r="ADQ3" s="81"/>
      <c r="ADR3" s="81"/>
      <c r="ADS3" s="81"/>
      <c r="ADT3" s="81"/>
      <c r="ADU3" s="81"/>
      <c r="ADV3" s="81"/>
      <c r="ADW3" s="81"/>
      <c r="ADX3" s="81"/>
      <c r="ADY3" s="81"/>
      <c r="ADZ3" s="81"/>
      <c r="AEA3" s="81"/>
      <c r="AEB3" s="81"/>
      <c r="AEC3" s="81"/>
      <c r="AED3" s="81"/>
      <c r="AEE3" s="81"/>
      <c r="AEF3" s="81"/>
      <c r="AEG3" s="81"/>
      <c r="AEH3" s="81"/>
      <c r="AEI3" s="81"/>
      <c r="AEJ3" s="81"/>
      <c r="AEK3" s="81"/>
      <c r="AEL3" s="81"/>
      <c r="AEM3" s="81"/>
      <c r="AEN3" s="81"/>
      <c r="AEO3" s="81"/>
      <c r="AEP3" s="81"/>
      <c r="AEQ3" s="81"/>
      <c r="AER3" s="81"/>
      <c r="AES3" s="81"/>
      <c r="AET3" s="81"/>
      <c r="AEU3" s="81"/>
      <c r="AEV3" s="81"/>
      <c r="AEW3" s="81"/>
      <c r="AEX3" s="81"/>
      <c r="AEY3" s="81"/>
      <c r="AEZ3" s="81"/>
      <c r="AFA3" s="81"/>
      <c r="AFB3" s="81"/>
      <c r="AFC3" s="81"/>
      <c r="AFD3" s="81"/>
      <c r="AFE3" s="81"/>
      <c r="AFF3" s="81"/>
      <c r="AFG3" s="81"/>
      <c r="AFH3" s="81"/>
      <c r="AFI3" s="81"/>
      <c r="AFJ3" s="81"/>
      <c r="AFK3" s="81"/>
      <c r="AFL3" s="81"/>
      <c r="AFM3" s="81"/>
      <c r="AFN3" s="81"/>
      <c r="AFO3" s="81"/>
      <c r="AFP3" s="81"/>
      <c r="AFQ3" s="81"/>
      <c r="AFR3" s="81"/>
      <c r="AFS3" s="81"/>
      <c r="AFT3" s="81"/>
      <c r="AFU3" s="81"/>
      <c r="AFV3" s="81"/>
      <c r="AFW3" s="81"/>
      <c r="AFX3" s="81"/>
      <c r="AFY3" s="81"/>
      <c r="AFZ3" s="81"/>
      <c r="AGA3" s="81"/>
      <c r="AGB3" s="81"/>
      <c r="AGC3" s="81"/>
      <c r="AGD3" s="81"/>
      <c r="AGE3" s="81"/>
      <c r="AGF3" s="81"/>
      <c r="AGG3" s="81"/>
      <c r="AGH3" s="81"/>
      <c r="AGI3" s="81"/>
      <c r="AGJ3" s="81"/>
      <c r="AGK3" s="81"/>
      <c r="AGL3" s="81"/>
      <c r="AGM3" s="81"/>
      <c r="AGN3" s="81"/>
      <c r="AGO3" s="81"/>
      <c r="AGP3" s="81"/>
      <c r="AGQ3" s="81"/>
      <c r="AGR3" s="81"/>
      <c r="AGS3" s="81"/>
      <c r="AGT3" s="81"/>
      <c r="AGU3" s="81"/>
      <c r="AGV3" s="81"/>
      <c r="AGW3" s="81"/>
      <c r="AGX3" s="81"/>
      <c r="AGY3" s="81"/>
      <c r="AGZ3" s="81"/>
      <c r="AHA3" s="81"/>
      <c r="AHB3" s="81"/>
      <c r="AHC3" s="81"/>
      <c r="AHD3" s="81"/>
      <c r="AHE3" s="81"/>
      <c r="AHF3" s="81"/>
      <c r="AHG3" s="81"/>
      <c r="AHH3" s="81"/>
      <c r="AHI3" s="81"/>
      <c r="AHJ3" s="81"/>
      <c r="AHK3" s="81"/>
      <c r="AHL3" s="81"/>
      <c r="AHM3" s="81"/>
      <c r="AHN3" s="81"/>
      <c r="AHO3" s="81"/>
      <c r="AHP3" s="81"/>
      <c r="AHQ3" s="81"/>
      <c r="AHR3" s="81"/>
      <c r="AHS3" s="81"/>
      <c r="AHT3" s="81"/>
      <c r="AHU3" s="81"/>
      <c r="AHV3" s="81"/>
      <c r="AHW3" s="81"/>
      <c r="AHX3" s="81"/>
      <c r="AHY3" s="81"/>
      <c r="AHZ3" s="81"/>
      <c r="AIA3" s="81"/>
      <c r="AIB3" s="81"/>
      <c r="AIC3" s="81"/>
      <c r="AID3" s="81"/>
      <c r="AIE3" s="81"/>
      <c r="AIF3" s="81"/>
      <c r="AIG3" s="81"/>
      <c r="AIH3" s="81"/>
      <c r="AII3" s="81"/>
      <c r="AIJ3" s="81"/>
      <c r="AIK3" s="81"/>
      <c r="AIL3" s="81"/>
      <c r="AIM3" s="81"/>
      <c r="AIN3" s="81"/>
      <c r="AIO3" s="81"/>
      <c r="AIP3" s="81"/>
      <c r="AIQ3" s="81"/>
      <c r="AIR3" s="81"/>
      <c r="AIS3" s="81"/>
      <c r="AIT3" s="81"/>
      <c r="AIU3" s="81"/>
      <c r="AIV3" s="81"/>
      <c r="AIW3" s="81"/>
      <c r="AIX3" s="81"/>
      <c r="AIY3" s="81"/>
      <c r="AIZ3" s="81"/>
      <c r="AJA3" s="81"/>
      <c r="AJB3" s="81"/>
      <c r="AJC3" s="81"/>
      <c r="AJD3" s="81"/>
      <c r="AJE3" s="81"/>
      <c r="AJF3" s="81"/>
      <c r="AJG3" s="81"/>
      <c r="AJH3" s="81"/>
      <c r="AJI3" s="81"/>
      <c r="AJJ3" s="81"/>
      <c r="AJK3" s="81"/>
      <c r="AJL3" s="81"/>
      <c r="AJM3" s="81"/>
      <c r="AJN3" s="81"/>
      <c r="AJO3" s="81"/>
      <c r="AJP3" s="81"/>
      <c r="AJQ3" s="81"/>
      <c r="AJR3" s="81"/>
      <c r="AJS3" s="81"/>
      <c r="AJT3" s="81"/>
      <c r="AJU3" s="81"/>
      <c r="AJV3" s="81"/>
      <c r="AJW3" s="81"/>
      <c r="AJX3" s="81"/>
      <c r="AJY3" s="81"/>
      <c r="AJZ3" s="81"/>
      <c r="AKA3" s="81"/>
      <c r="AKB3" s="81"/>
      <c r="AKC3" s="81"/>
      <c r="AKD3" s="81"/>
      <c r="AKE3" s="81"/>
      <c r="AKF3" s="81"/>
      <c r="AKG3" s="81"/>
      <c r="AKH3" s="81"/>
      <c r="AKI3" s="81"/>
      <c r="AKJ3" s="81"/>
      <c r="AKK3" s="81"/>
      <c r="AKL3" s="81"/>
      <c r="AKM3" s="81"/>
      <c r="AKN3" s="81"/>
      <c r="AKO3" s="81"/>
      <c r="AKP3" s="81"/>
      <c r="AKQ3" s="81"/>
      <c r="AKR3" s="81"/>
      <c r="AKS3" s="81"/>
      <c r="AKT3" s="81"/>
      <c r="AKU3" s="81"/>
      <c r="AKV3" s="81"/>
      <c r="AKW3" s="81"/>
      <c r="AKX3" s="81"/>
      <c r="AKY3" s="81"/>
      <c r="AKZ3" s="81"/>
      <c r="ALA3" s="81"/>
      <c r="ALB3" s="81"/>
      <c r="ALC3" s="81"/>
      <c r="ALD3" s="81"/>
      <c r="ALE3" s="81"/>
      <c r="ALF3" s="81"/>
      <c r="ALG3" s="81"/>
      <c r="ALH3" s="81"/>
      <c r="ALI3" s="81"/>
      <c r="ALJ3" s="81"/>
      <c r="ALK3" s="81"/>
      <c r="ALL3" s="81"/>
      <c r="ALM3" s="81"/>
      <c r="ALN3" s="81"/>
      <c r="ALO3" s="81"/>
      <c r="ALP3" s="81"/>
      <c r="ALQ3" s="81"/>
      <c r="ALR3" s="81"/>
      <c r="ALS3" s="81"/>
      <c r="ALT3" s="81"/>
      <c r="ALU3" s="81"/>
      <c r="ALV3" s="81"/>
      <c r="ALW3" s="81"/>
      <c r="ALX3" s="81"/>
      <c r="ALY3" s="81"/>
      <c r="ALZ3" s="81"/>
      <c r="AMA3" s="81"/>
      <c r="AMB3" s="81"/>
      <c r="AMC3" s="81"/>
      <c r="AMD3" s="81"/>
      <c r="AME3" s="81"/>
      <c r="AMF3" s="81"/>
      <c r="AMG3" s="81"/>
      <c r="AMH3" s="81"/>
      <c r="AMI3" s="81"/>
      <c r="AMJ3" s="81"/>
      <c r="AMK3" s="81"/>
      <c r="AML3" s="81"/>
      <c r="AMM3" s="81"/>
      <c r="AMN3" s="81"/>
      <c r="AMO3" s="81"/>
      <c r="AMP3" s="81"/>
      <c r="AMQ3" s="81"/>
      <c r="AMR3" s="81"/>
      <c r="AMS3" s="81"/>
      <c r="AMT3" s="81"/>
      <c r="AMU3" s="81"/>
      <c r="AMV3" s="81"/>
      <c r="AMW3" s="81"/>
      <c r="AMX3" s="81"/>
      <c r="AMY3" s="81"/>
      <c r="AMZ3" s="81"/>
      <c r="ANA3" s="81"/>
      <c r="ANB3" s="81"/>
      <c r="ANC3" s="81"/>
      <c r="AND3" s="81"/>
      <c r="ANE3" s="81"/>
      <c r="ANF3" s="81"/>
      <c r="ANG3" s="81"/>
      <c r="ANH3" s="81"/>
      <c r="ANI3" s="81"/>
      <c r="ANJ3" s="81"/>
      <c r="ANK3" s="81"/>
      <c r="ANL3" s="81"/>
      <c r="ANM3" s="81"/>
      <c r="ANN3" s="81"/>
      <c r="ANO3" s="81"/>
      <c r="ANP3" s="81"/>
      <c r="ANQ3" s="81"/>
      <c r="ANR3" s="81"/>
      <c r="ANS3" s="81"/>
      <c r="ANT3" s="81"/>
      <c r="ANU3" s="81"/>
      <c r="ANV3" s="81"/>
      <c r="ANW3" s="81"/>
      <c r="ANX3" s="81"/>
      <c r="ANY3" s="81"/>
      <c r="ANZ3" s="81"/>
      <c r="AOA3" s="81"/>
      <c r="AOB3" s="81"/>
      <c r="AOC3" s="81"/>
      <c r="AOD3" s="81"/>
      <c r="AOE3" s="81"/>
      <c r="AOF3" s="81"/>
      <c r="AOG3" s="81"/>
      <c r="AOH3" s="81"/>
      <c r="AOI3" s="81"/>
      <c r="AOJ3" s="81"/>
      <c r="AOK3" s="81"/>
      <c r="AOL3" s="81"/>
      <c r="AOM3" s="81"/>
      <c r="AON3" s="81"/>
      <c r="AOO3" s="81"/>
      <c r="AOP3" s="81"/>
      <c r="AOQ3" s="81"/>
      <c r="AOR3" s="81"/>
      <c r="AOS3" s="81"/>
      <c r="AOT3" s="81"/>
      <c r="AOU3" s="81"/>
      <c r="AOV3" s="81"/>
      <c r="AOW3" s="81"/>
      <c r="AOX3" s="81"/>
      <c r="AOY3" s="81"/>
      <c r="AOZ3" s="81"/>
      <c r="APA3" s="81"/>
      <c r="APB3" s="81"/>
      <c r="APC3" s="81"/>
      <c r="APD3" s="81"/>
      <c r="APE3" s="81"/>
      <c r="APF3" s="81"/>
      <c r="APG3" s="81"/>
      <c r="APH3" s="81"/>
      <c r="API3" s="81"/>
      <c r="APJ3" s="81"/>
      <c r="APK3" s="81"/>
      <c r="APL3" s="81"/>
      <c r="APM3" s="81"/>
      <c r="APN3" s="81"/>
      <c r="APO3" s="81"/>
      <c r="APP3" s="81"/>
      <c r="APQ3" s="81"/>
      <c r="APR3" s="81"/>
      <c r="APS3" s="81"/>
      <c r="APT3" s="81"/>
      <c r="APU3" s="81"/>
      <c r="APV3" s="81"/>
      <c r="APW3" s="81"/>
      <c r="APX3" s="81"/>
      <c r="APY3" s="81"/>
      <c r="APZ3" s="81"/>
      <c r="AQA3" s="81"/>
      <c r="AQB3" s="81"/>
      <c r="AQC3" s="81"/>
      <c r="AQD3" s="81"/>
      <c r="AQE3" s="81"/>
      <c r="AQF3" s="81"/>
      <c r="AQG3" s="81"/>
      <c r="AQH3" s="81"/>
      <c r="AQI3" s="81"/>
      <c r="AQJ3" s="81"/>
      <c r="AQK3" s="81"/>
      <c r="AQL3" s="81"/>
      <c r="AQM3" s="81"/>
      <c r="AQN3" s="81"/>
      <c r="AQO3" s="81"/>
      <c r="AQP3" s="81"/>
      <c r="AQQ3" s="81"/>
      <c r="AQR3" s="81"/>
      <c r="AQS3" s="81"/>
      <c r="AQT3" s="81"/>
      <c r="AQU3" s="81"/>
      <c r="AQV3" s="81"/>
      <c r="AQW3" s="81"/>
      <c r="AQX3" s="81"/>
      <c r="AQY3" s="81"/>
      <c r="AQZ3" s="81"/>
      <c r="ARA3" s="81"/>
      <c r="ARB3" s="81"/>
      <c r="ARC3" s="81"/>
      <c r="ARD3" s="81"/>
      <c r="ARE3" s="81"/>
      <c r="ARF3" s="81"/>
      <c r="ARG3" s="81"/>
      <c r="ARH3" s="81"/>
      <c r="ARI3" s="81"/>
      <c r="ARJ3" s="81"/>
      <c r="ARK3" s="81"/>
      <c r="ARL3" s="81"/>
      <c r="ARM3" s="81"/>
      <c r="ARN3" s="81"/>
      <c r="ARO3" s="81"/>
      <c r="ARP3" s="81"/>
      <c r="ARQ3" s="81"/>
      <c r="ARR3" s="81"/>
      <c r="ARS3" s="81"/>
      <c r="ART3" s="81"/>
      <c r="ARU3" s="81"/>
      <c r="ARV3" s="81"/>
      <c r="ARW3" s="81"/>
      <c r="ARX3" s="81"/>
      <c r="ARY3" s="81"/>
      <c r="ARZ3" s="81"/>
      <c r="ASA3" s="81"/>
      <c r="ASB3" s="81"/>
      <c r="ASC3" s="81"/>
      <c r="ASD3" s="81"/>
      <c r="ASE3" s="81"/>
      <c r="ASF3" s="81"/>
      <c r="ASG3" s="81"/>
      <c r="ASH3" s="81"/>
      <c r="ASI3" s="81"/>
      <c r="ASJ3" s="81"/>
      <c r="ASK3" s="81"/>
      <c r="ASL3" s="81"/>
      <c r="ASM3" s="81"/>
      <c r="ASN3" s="81"/>
      <c r="ASO3" s="81"/>
      <c r="ASP3" s="81"/>
      <c r="ASQ3" s="81"/>
      <c r="ASR3" s="81"/>
      <c r="ASS3" s="81"/>
      <c r="AST3" s="81"/>
      <c r="ASU3" s="81"/>
      <c r="ASV3" s="81"/>
      <c r="ASW3" s="81"/>
      <c r="ASX3" s="81"/>
      <c r="ASY3" s="81"/>
      <c r="ASZ3" s="81"/>
      <c r="ATA3" s="81"/>
      <c r="ATB3" s="81"/>
      <c r="ATC3" s="81"/>
      <c r="ATD3" s="81"/>
      <c r="ATE3" s="81"/>
      <c r="ATF3" s="81"/>
      <c r="ATG3" s="81"/>
      <c r="ATH3" s="81"/>
      <c r="ATI3" s="81"/>
      <c r="ATJ3" s="81"/>
      <c r="ATK3" s="81"/>
      <c r="ATL3" s="81"/>
      <c r="ATM3" s="81"/>
      <c r="ATN3" s="81"/>
      <c r="ATO3" s="81"/>
      <c r="ATP3" s="81"/>
      <c r="ATQ3" s="81"/>
      <c r="ATR3" s="81"/>
      <c r="ATS3" s="81"/>
      <c r="ATT3" s="81"/>
      <c r="ATU3" s="81"/>
      <c r="ATV3" s="81"/>
      <c r="ATW3" s="81"/>
      <c r="ATX3" s="81"/>
      <c r="ATY3" s="81"/>
      <c r="ATZ3" s="81"/>
      <c r="AUA3" s="81"/>
      <c r="AUB3" s="81"/>
      <c r="AUC3" s="81"/>
      <c r="AUD3" s="81"/>
      <c r="AUE3" s="81"/>
      <c r="AUF3" s="81"/>
      <c r="AUG3" s="81"/>
      <c r="AUH3" s="81"/>
      <c r="AUI3" s="81"/>
      <c r="AUJ3" s="81"/>
      <c r="AUK3" s="81"/>
      <c r="AUL3" s="81"/>
      <c r="AUM3" s="81"/>
      <c r="AUN3" s="81"/>
      <c r="AUO3" s="81"/>
      <c r="AUP3" s="81"/>
      <c r="AUQ3" s="81"/>
      <c r="AUR3" s="81"/>
      <c r="AUS3" s="81"/>
      <c r="AUT3" s="81"/>
      <c r="AUU3" s="81"/>
      <c r="AUV3" s="81"/>
      <c r="AUW3" s="81"/>
      <c r="AUX3" s="81"/>
      <c r="AUY3" s="81"/>
      <c r="AUZ3" s="81"/>
      <c r="AVA3" s="81"/>
      <c r="AVB3" s="81"/>
      <c r="AVC3" s="81"/>
      <c r="AVD3" s="81"/>
      <c r="AVE3" s="81"/>
      <c r="AVF3" s="81"/>
      <c r="AVG3" s="81"/>
      <c r="AVH3" s="81"/>
      <c r="AVI3" s="81"/>
      <c r="AVJ3" s="81"/>
      <c r="AVK3" s="81"/>
      <c r="AVL3" s="81"/>
      <c r="AVM3" s="81"/>
      <c r="AVN3" s="81"/>
      <c r="AVO3" s="81"/>
      <c r="AVP3" s="81"/>
      <c r="AVQ3" s="81"/>
      <c r="AVR3" s="81"/>
      <c r="AVS3" s="81"/>
      <c r="AVT3" s="81"/>
      <c r="AVU3" s="81"/>
      <c r="AVV3" s="81"/>
      <c r="AVW3" s="81"/>
      <c r="AVX3" s="81"/>
      <c r="AVY3" s="81"/>
      <c r="AVZ3" s="81"/>
      <c r="AWA3" s="81"/>
      <c r="AWB3" s="81"/>
      <c r="AWC3" s="81"/>
      <c r="AWD3" s="81"/>
      <c r="AWE3" s="81"/>
      <c r="AWF3" s="81"/>
      <c r="AWG3" s="81"/>
      <c r="AWH3" s="81"/>
      <c r="AWI3" s="81"/>
      <c r="AWJ3" s="81"/>
      <c r="AWK3" s="81"/>
      <c r="AWL3" s="81"/>
      <c r="AWM3" s="81"/>
      <c r="AWN3" s="81"/>
      <c r="AWO3" s="81"/>
      <c r="AWP3" s="81"/>
      <c r="AWQ3" s="81"/>
      <c r="AWR3" s="81"/>
      <c r="AWS3" s="81"/>
      <c r="AWT3" s="81"/>
      <c r="AWU3" s="81"/>
      <c r="AWV3" s="81"/>
      <c r="AWW3" s="81"/>
      <c r="AWX3" s="81"/>
      <c r="AWY3" s="81"/>
      <c r="AWZ3" s="81"/>
      <c r="AXA3" s="81"/>
      <c r="AXB3" s="81"/>
      <c r="AXC3" s="81"/>
      <c r="AXD3" s="81"/>
      <c r="AXE3" s="81"/>
      <c r="AXF3" s="81"/>
      <c r="AXG3" s="81"/>
      <c r="AXH3" s="81"/>
      <c r="AXI3" s="81"/>
      <c r="AXJ3" s="81"/>
      <c r="AXK3" s="81"/>
      <c r="AXL3" s="81"/>
      <c r="AXM3" s="81"/>
      <c r="AXN3" s="81"/>
      <c r="AXO3" s="81"/>
      <c r="AXP3" s="81"/>
      <c r="AXQ3" s="81"/>
      <c r="AXR3" s="81"/>
      <c r="AXS3" s="81"/>
      <c r="AXT3" s="81"/>
      <c r="AXU3" s="81"/>
      <c r="AXV3" s="81"/>
      <c r="AXW3" s="81"/>
      <c r="AXX3" s="81"/>
      <c r="AXY3" s="81"/>
      <c r="AXZ3" s="81"/>
      <c r="AYA3" s="81"/>
      <c r="AYB3" s="81"/>
      <c r="AYC3" s="81"/>
      <c r="AYD3" s="81"/>
      <c r="AYE3" s="81"/>
      <c r="AYF3" s="81"/>
      <c r="AYG3" s="81"/>
      <c r="AYH3" s="81"/>
      <c r="AYI3" s="81"/>
      <c r="AYJ3" s="81"/>
      <c r="AYK3" s="81"/>
      <c r="AYL3" s="81"/>
      <c r="AYM3" s="81"/>
      <c r="AYN3" s="81"/>
      <c r="AYO3" s="81"/>
      <c r="AYP3" s="81"/>
      <c r="AYQ3" s="81"/>
      <c r="AYR3" s="81"/>
      <c r="AYS3" s="81"/>
      <c r="AYT3" s="81"/>
      <c r="AYU3" s="81"/>
      <c r="AYV3" s="81"/>
      <c r="AYW3" s="81"/>
      <c r="AYX3" s="81"/>
      <c r="AYY3" s="81"/>
      <c r="AYZ3" s="81"/>
      <c r="AZA3" s="81"/>
      <c r="AZB3" s="81"/>
      <c r="AZC3" s="81"/>
      <c r="AZD3" s="81"/>
      <c r="AZE3" s="81"/>
      <c r="AZF3" s="81"/>
      <c r="AZG3" s="81"/>
      <c r="AZH3" s="81"/>
      <c r="AZI3" s="81"/>
      <c r="AZJ3" s="81"/>
      <c r="AZK3" s="81"/>
      <c r="AZL3" s="81"/>
      <c r="AZM3" s="81"/>
      <c r="AZN3" s="81"/>
      <c r="AZO3" s="81"/>
      <c r="AZP3" s="81"/>
      <c r="AZQ3" s="81"/>
      <c r="AZR3" s="81"/>
      <c r="AZS3" s="81"/>
      <c r="AZT3" s="81"/>
      <c r="AZU3" s="81"/>
      <c r="AZV3" s="81"/>
      <c r="AZW3" s="81"/>
      <c r="AZX3" s="81"/>
      <c r="AZY3" s="81"/>
      <c r="AZZ3" s="81"/>
      <c r="BAA3" s="81"/>
      <c r="BAB3" s="81"/>
      <c r="BAC3" s="81"/>
      <c r="BAD3" s="81"/>
      <c r="BAE3" s="81"/>
      <c r="BAF3" s="81"/>
      <c r="BAG3" s="81"/>
      <c r="BAH3" s="81"/>
      <c r="BAI3" s="81"/>
      <c r="BAJ3" s="81"/>
      <c r="BAK3" s="81"/>
      <c r="BAL3" s="81"/>
      <c r="BAM3" s="81"/>
      <c r="BAN3" s="81"/>
      <c r="BAO3" s="81"/>
      <c r="BAP3" s="81"/>
      <c r="BAQ3" s="81"/>
      <c r="BAR3" s="81"/>
      <c r="BAS3" s="81"/>
      <c r="BAT3" s="81"/>
      <c r="BAU3" s="81"/>
      <c r="BAV3" s="81"/>
      <c r="BAW3" s="81"/>
      <c r="BAX3" s="81"/>
      <c r="BAY3" s="81"/>
      <c r="BAZ3" s="81"/>
      <c r="BBA3" s="81"/>
      <c r="BBB3" s="81"/>
      <c r="BBC3" s="81"/>
      <c r="BBD3" s="81"/>
      <c r="BBE3" s="81"/>
      <c r="BBF3" s="81"/>
      <c r="BBG3" s="81"/>
      <c r="BBH3" s="81"/>
      <c r="BBI3" s="81"/>
      <c r="BBJ3" s="81"/>
      <c r="BBK3" s="81"/>
      <c r="BBL3" s="81"/>
      <c r="BBM3" s="81"/>
      <c r="BBN3" s="81"/>
      <c r="BBO3" s="81"/>
      <c r="BBP3" s="81"/>
      <c r="BBQ3" s="81"/>
      <c r="BBR3" s="81"/>
      <c r="BBS3" s="81"/>
      <c r="BBT3" s="81"/>
      <c r="BBU3" s="81"/>
      <c r="BBV3" s="81"/>
      <c r="BBW3" s="81"/>
      <c r="BBX3" s="81"/>
      <c r="BBY3" s="81"/>
      <c r="BBZ3" s="81"/>
      <c r="BCA3" s="81"/>
      <c r="BCB3" s="81"/>
      <c r="BCC3" s="81"/>
      <c r="BCD3" s="81"/>
      <c r="BCE3" s="81"/>
      <c r="BCF3" s="81"/>
      <c r="BCG3" s="81"/>
      <c r="BCH3" s="81"/>
      <c r="BCI3" s="81"/>
      <c r="BCJ3" s="81"/>
      <c r="BCK3" s="81"/>
      <c r="BCL3" s="81"/>
      <c r="BCM3" s="81"/>
      <c r="BCN3" s="81"/>
      <c r="BCO3" s="81"/>
      <c r="BCP3" s="81"/>
      <c r="BCQ3" s="81"/>
      <c r="BCR3" s="81"/>
      <c r="BCS3" s="81"/>
      <c r="BCT3" s="81"/>
      <c r="BCU3" s="81"/>
      <c r="BCV3" s="81"/>
      <c r="BCW3" s="81"/>
      <c r="BCX3" s="81"/>
      <c r="BCY3" s="81"/>
      <c r="BCZ3" s="81"/>
      <c r="BDA3" s="81"/>
      <c r="BDB3" s="81"/>
      <c r="BDC3" s="81"/>
      <c r="BDD3" s="81"/>
      <c r="BDE3" s="81"/>
      <c r="BDF3" s="81"/>
      <c r="BDG3" s="81"/>
      <c r="BDH3" s="81"/>
      <c r="BDI3" s="81"/>
      <c r="BDJ3" s="81"/>
      <c r="BDK3" s="81"/>
      <c r="BDL3" s="81"/>
      <c r="BDM3" s="81"/>
      <c r="BDN3" s="81"/>
      <c r="BDO3" s="81"/>
      <c r="BDP3" s="81"/>
      <c r="BDQ3" s="81"/>
      <c r="BDR3" s="81"/>
      <c r="BDS3" s="81"/>
      <c r="BDT3" s="81"/>
      <c r="BDU3" s="81"/>
      <c r="BDV3" s="81"/>
      <c r="BDW3" s="81"/>
      <c r="BDX3" s="81"/>
      <c r="BDY3" s="81"/>
      <c r="BDZ3" s="81"/>
      <c r="BEA3" s="81"/>
      <c r="BEB3" s="81"/>
      <c r="BEC3" s="81"/>
      <c r="BED3" s="81"/>
      <c r="BEE3" s="81"/>
      <c r="BEF3" s="81"/>
      <c r="BEG3" s="81"/>
      <c r="BEH3" s="81"/>
      <c r="BEI3" s="81"/>
      <c r="BEJ3" s="81"/>
      <c r="BEK3" s="81"/>
      <c r="BEL3" s="81"/>
      <c r="BEM3" s="81"/>
      <c r="BEN3" s="81"/>
      <c r="BEO3" s="81"/>
      <c r="BEP3" s="81"/>
      <c r="BEQ3" s="81"/>
      <c r="BER3" s="81"/>
      <c r="BES3" s="81"/>
      <c r="BET3" s="81"/>
      <c r="BEU3" s="81"/>
      <c r="BEV3" s="81"/>
      <c r="BEW3" s="81"/>
      <c r="BEX3" s="81"/>
      <c r="BEY3" s="81"/>
      <c r="BEZ3" s="81"/>
      <c r="BFA3" s="81"/>
      <c r="BFB3" s="81"/>
      <c r="BFC3" s="81"/>
      <c r="BFD3" s="81"/>
      <c r="BFE3" s="81"/>
      <c r="BFF3" s="81"/>
      <c r="BFG3" s="81"/>
      <c r="BFH3" s="81"/>
      <c r="BFI3" s="81"/>
      <c r="BFJ3" s="81"/>
      <c r="BFK3" s="81"/>
      <c r="BFL3" s="81"/>
      <c r="BFM3" s="81"/>
      <c r="BFN3" s="81"/>
      <c r="BFO3" s="81"/>
      <c r="BFP3" s="81"/>
      <c r="BFQ3" s="81"/>
      <c r="BFR3" s="81"/>
      <c r="BFS3" s="81"/>
      <c r="BFT3" s="81"/>
      <c r="BFU3" s="81"/>
      <c r="BFV3" s="81"/>
      <c r="BFW3" s="81"/>
      <c r="BFX3" s="81"/>
      <c r="BFY3" s="81"/>
      <c r="BFZ3" s="81"/>
      <c r="BGA3" s="81"/>
      <c r="BGB3" s="81"/>
      <c r="BGC3" s="81"/>
      <c r="BGD3" s="81"/>
      <c r="BGE3" s="81"/>
      <c r="BGF3" s="81"/>
      <c r="BGG3" s="81"/>
      <c r="BGH3" s="81"/>
      <c r="BGI3" s="81"/>
      <c r="BGJ3" s="81"/>
      <c r="BGK3" s="81"/>
      <c r="BGL3" s="81"/>
      <c r="BGM3" s="81"/>
      <c r="BGN3" s="81"/>
      <c r="BGO3" s="81"/>
      <c r="BGP3" s="81"/>
      <c r="BGQ3" s="81"/>
      <c r="BGR3" s="81"/>
      <c r="BGS3" s="81"/>
      <c r="BGT3" s="81"/>
      <c r="BGU3" s="81"/>
      <c r="BGV3" s="81"/>
      <c r="BGW3" s="81"/>
      <c r="BGX3" s="81"/>
      <c r="BGY3" s="81"/>
      <c r="BGZ3" s="81"/>
      <c r="BHA3" s="81"/>
      <c r="BHB3" s="81"/>
      <c r="BHC3" s="81"/>
      <c r="BHD3" s="81"/>
      <c r="BHE3" s="81"/>
      <c r="BHF3" s="81"/>
      <c r="BHG3" s="81"/>
      <c r="BHH3" s="81"/>
      <c r="BHI3" s="81"/>
      <c r="BHJ3" s="81"/>
      <c r="BHK3" s="81"/>
      <c r="BHL3" s="81"/>
      <c r="BHM3" s="81"/>
      <c r="BHN3" s="81"/>
      <c r="BHO3" s="81"/>
      <c r="BHP3" s="81"/>
      <c r="BHQ3" s="81"/>
      <c r="BHR3" s="81"/>
      <c r="BHS3" s="81"/>
      <c r="BHT3" s="81"/>
      <c r="BHU3" s="81"/>
      <c r="BHV3" s="81"/>
      <c r="BHW3" s="81"/>
      <c r="BHX3" s="81"/>
      <c r="BHY3" s="81"/>
      <c r="BHZ3" s="81"/>
      <c r="BIA3" s="81"/>
      <c r="BIB3" s="81"/>
      <c r="BIC3" s="81"/>
      <c r="BID3" s="81"/>
      <c r="BIE3" s="81"/>
      <c r="BIF3" s="81"/>
      <c r="BIG3" s="81"/>
      <c r="BIH3" s="81"/>
      <c r="BII3" s="81"/>
      <c r="BIJ3" s="81"/>
      <c r="BIK3" s="81"/>
      <c r="BIL3" s="81"/>
      <c r="BIM3" s="81"/>
      <c r="BIN3" s="81"/>
      <c r="BIO3" s="81"/>
      <c r="BIP3" s="81"/>
      <c r="BIQ3" s="81"/>
      <c r="BIR3" s="81"/>
      <c r="BIS3" s="81"/>
      <c r="BIT3" s="81"/>
      <c r="BIU3" s="81"/>
      <c r="BIV3" s="81"/>
      <c r="BIW3" s="81"/>
      <c r="BIX3" s="81"/>
      <c r="BIY3" s="81"/>
      <c r="BIZ3" s="81"/>
      <c r="BJA3" s="81"/>
      <c r="BJB3" s="81"/>
      <c r="BJC3" s="81"/>
      <c r="BJD3" s="81"/>
      <c r="BJE3" s="81"/>
      <c r="BJF3" s="81"/>
      <c r="BJG3" s="81"/>
      <c r="BJH3" s="81"/>
      <c r="BJI3" s="81"/>
      <c r="BJJ3" s="81"/>
      <c r="BJK3" s="81"/>
      <c r="BJL3" s="81"/>
      <c r="BJM3" s="81"/>
      <c r="BJN3" s="81"/>
      <c r="BJO3" s="81"/>
      <c r="BJP3" s="81"/>
      <c r="BJQ3" s="81"/>
      <c r="BJR3" s="81"/>
      <c r="BJS3" s="81"/>
      <c r="BJT3" s="81"/>
      <c r="BJU3" s="81"/>
      <c r="BJV3" s="81"/>
      <c r="BJW3" s="81"/>
      <c r="BJX3" s="81"/>
      <c r="BJY3" s="81"/>
      <c r="BJZ3" s="81"/>
      <c r="BKA3" s="81"/>
      <c r="BKB3" s="81"/>
      <c r="BKC3" s="81"/>
      <c r="BKD3" s="81"/>
      <c r="BKE3" s="81"/>
      <c r="BKF3" s="81"/>
      <c r="BKG3" s="81"/>
      <c r="BKH3" s="81"/>
      <c r="BKI3" s="81"/>
      <c r="BKJ3" s="81"/>
      <c r="BKK3" s="81"/>
      <c r="BKL3" s="81"/>
      <c r="BKM3" s="81"/>
      <c r="BKN3" s="81"/>
      <c r="BKO3" s="81"/>
      <c r="BKP3" s="81"/>
      <c r="BKQ3" s="81"/>
      <c r="BKR3" s="81"/>
      <c r="BKS3" s="81"/>
      <c r="BKT3" s="81"/>
      <c r="BKU3" s="81"/>
      <c r="BKV3" s="81"/>
      <c r="BKW3" s="81"/>
      <c r="BKX3" s="81"/>
      <c r="BKY3" s="81"/>
      <c r="BKZ3" s="81"/>
      <c r="BLA3" s="81"/>
      <c r="BLB3" s="81"/>
      <c r="BLC3" s="81"/>
      <c r="BLD3" s="81"/>
      <c r="BLE3" s="81"/>
      <c r="BLF3" s="81"/>
      <c r="BLG3" s="81"/>
      <c r="BLH3" s="81"/>
      <c r="BLI3" s="81"/>
      <c r="BLJ3" s="81"/>
      <c r="BLK3" s="81"/>
      <c r="BLL3" s="81"/>
      <c r="BLM3" s="81"/>
      <c r="BLN3" s="81"/>
      <c r="BLO3" s="81"/>
      <c r="BLP3" s="81"/>
      <c r="BLQ3" s="81"/>
      <c r="BLR3" s="81"/>
      <c r="BLS3" s="81"/>
      <c r="BLT3" s="81"/>
      <c r="BLU3" s="81"/>
      <c r="BLV3" s="81"/>
      <c r="BLW3" s="81"/>
      <c r="BLX3" s="81"/>
      <c r="BLY3" s="81"/>
      <c r="BLZ3" s="81"/>
      <c r="BMA3" s="81"/>
      <c r="BMB3" s="81"/>
      <c r="BMC3" s="81"/>
      <c r="BMD3" s="81"/>
      <c r="BME3" s="81"/>
      <c r="BMF3" s="81"/>
      <c r="BMG3" s="81"/>
      <c r="BMH3" s="81"/>
      <c r="BMI3" s="81"/>
      <c r="BMJ3" s="81"/>
      <c r="BMK3" s="81"/>
      <c r="BML3" s="81"/>
      <c r="BMM3" s="81"/>
      <c r="BMN3" s="81"/>
      <c r="BMO3" s="81"/>
      <c r="BMP3" s="81"/>
      <c r="BMQ3" s="81"/>
      <c r="BMR3" s="81"/>
      <c r="BMS3" s="81"/>
      <c r="BMT3" s="81"/>
      <c r="BMU3" s="81"/>
      <c r="BMV3" s="81"/>
      <c r="BMW3" s="81"/>
      <c r="BMX3" s="81"/>
      <c r="BMY3" s="81"/>
      <c r="BMZ3" s="81"/>
      <c r="BNA3" s="81"/>
      <c r="BNB3" s="81"/>
      <c r="BNC3" s="81"/>
      <c r="BND3" s="81"/>
      <c r="BNE3" s="81"/>
      <c r="BNF3" s="81"/>
      <c r="BNG3" s="81"/>
      <c r="BNH3" s="81"/>
      <c r="BNI3" s="81"/>
      <c r="BNJ3" s="81"/>
      <c r="BNK3" s="81"/>
      <c r="BNL3" s="81"/>
      <c r="BNM3" s="81"/>
      <c r="BNN3" s="81"/>
      <c r="BNO3" s="81"/>
      <c r="BNP3" s="81"/>
      <c r="BNQ3" s="81"/>
      <c r="BNR3" s="81"/>
      <c r="BNS3" s="81"/>
      <c r="BNT3" s="81"/>
      <c r="BNU3" s="81"/>
      <c r="BNV3" s="81"/>
      <c r="BNW3" s="81"/>
      <c r="BNX3" s="81"/>
      <c r="BNY3" s="81"/>
      <c r="BNZ3" s="81"/>
      <c r="BOA3" s="81"/>
      <c r="BOB3" s="81"/>
      <c r="BOC3" s="81"/>
      <c r="BOD3" s="81"/>
      <c r="BOE3" s="81"/>
      <c r="BOF3" s="81"/>
      <c r="BOG3" s="81"/>
      <c r="BOH3" s="81"/>
      <c r="BOI3" s="81"/>
      <c r="BOJ3" s="81"/>
      <c r="BOK3" s="81"/>
      <c r="BOL3" s="81"/>
      <c r="BOM3" s="81"/>
      <c r="BON3" s="81"/>
      <c r="BOO3" s="81"/>
      <c r="BOP3" s="81"/>
      <c r="BOQ3" s="81"/>
      <c r="BOR3" s="81"/>
      <c r="BOS3" s="81"/>
      <c r="BOT3" s="81"/>
      <c r="BOU3" s="81"/>
      <c r="BOV3" s="81"/>
      <c r="BOW3" s="81"/>
      <c r="BOX3" s="81"/>
      <c r="BOY3" s="81"/>
      <c r="BOZ3" s="81"/>
      <c r="BPA3" s="81"/>
      <c r="BPB3" s="81"/>
      <c r="BPC3" s="81"/>
      <c r="BPD3" s="81"/>
      <c r="BPE3" s="81"/>
      <c r="BPF3" s="81"/>
      <c r="BPG3" s="81"/>
      <c r="BPH3" s="81"/>
      <c r="BPI3" s="81"/>
      <c r="BPJ3" s="81"/>
      <c r="BPK3" s="81"/>
      <c r="BPL3" s="81"/>
      <c r="BPM3" s="81"/>
      <c r="BPN3" s="81"/>
      <c r="BPO3" s="81"/>
      <c r="BPP3" s="81"/>
      <c r="BPQ3" s="81"/>
      <c r="BPR3" s="81"/>
      <c r="BPS3" s="81"/>
      <c r="BPT3" s="81"/>
      <c r="BPU3" s="81"/>
      <c r="BPV3" s="81"/>
      <c r="BPW3" s="81"/>
      <c r="BPX3" s="81"/>
      <c r="BPY3" s="81"/>
      <c r="BPZ3" s="81"/>
      <c r="BQA3" s="81"/>
      <c r="BQB3" s="81"/>
      <c r="BQC3" s="81"/>
      <c r="BQD3" s="81"/>
      <c r="BQE3" s="81"/>
      <c r="BQF3" s="81"/>
      <c r="BQG3" s="81"/>
      <c r="BQH3" s="81"/>
      <c r="BQI3" s="81"/>
      <c r="BQJ3" s="81"/>
      <c r="BQK3" s="81"/>
      <c r="BQL3" s="81"/>
      <c r="BQM3" s="81"/>
      <c r="BQN3" s="81"/>
      <c r="BQO3" s="81"/>
      <c r="BQP3" s="81"/>
      <c r="BQQ3" s="81"/>
      <c r="BQR3" s="81"/>
      <c r="BQS3" s="81"/>
      <c r="BQT3" s="81"/>
      <c r="BQU3" s="81"/>
      <c r="BQV3" s="81"/>
      <c r="BQW3" s="81"/>
      <c r="BQX3" s="81"/>
      <c r="BQY3" s="81"/>
      <c r="BQZ3" s="81"/>
      <c r="BRA3" s="81"/>
      <c r="BRB3" s="81"/>
      <c r="BRC3" s="81"/>
      <c r="BRD3" s="81"/>
      <c r="BRE3" s="81"/>
      <c r="BRF3" s="81"/>
      <c r="BRG3" s="81"/>
      <c r="BRH3" s="81"/>
      <c r="BRI3" s="81"/>
      <c r="BRJ3" s="81"/>
      <c r="BRK3" s="81"/>
      <c r="BRL3" s="81"/>
      <c r="BRM3" s="81"/>
      <c r="BRN3" s="81"/>
      <c r="BRO3" s="81"/>
      <c r="BRP3" s="81"/>
      <c r="BRQ3" s="81"/>
      <c r="BRR3" s="81"/>
      <c r="BRS3" s="81"/>
      <c r="BRT3" s="81"/>
      <c r="BRU3" s="81"/>
      <c r="BRV3" s="81"/>
      <c r="BRW3" s="81"/>
      <c r="BRX3" s="81"/>
      <c r="BRY3" s="81"/>
      <c r="BRZ3" s="81"/>
      <c r="BSA3" s="81"/>
      <c r="BSB3" s="81"/>
      <c r="BSC3" s="81"/>
      <c r="BSD3" s="81"/>
      <c r="BSE3" s="81"/>
      <c r="BSF3" s="81"/>
      <c r="BSG3" s="81"/>
      <c r="BSH3" s="81"/>
      <c r="BSI3" s="81"/>
      <c r="BSJ3" s="81"/>
      <c r="BSK3" s="81"/>
      <c r="BSL3" s="81"/>
      <c r="BSM3" s="81"/>
      <c r="BSN3" s="81"/>
      <c r="BSO3" s="81"/>
      <c r="BSP3" s="81"/>
      <c r="BSQ3" s="81"/>
      <c r="BSR3" s="81"/>
      <c r="BSS3" s="81"/>
      <c r="BST3" s="81"/>
      <c r="BSU3" s="81"/>
      <c r="BSV3" s="81"/>
      <c r="BSW3" s="81"/>
      <c r="BSX3" s="81"/>
      <c r="BSY3" s="81"/>
      <c r="BSZ3" s="81"/>
      <c r="BTA3" s="81"/>
      <c r="BTB3" s="81"/>
      <c r="BTC3" s="81"/>
      <c r="BTD3" s="81"/>
      <c r="BTE3" s="81"/>
      <c r="BTF3" s="81"/>
      <c r="BTG3" s="81"/>
      <c r="BTH3" s="81"/>
      <c r="BTI3" s="81"/>
      <c r="BTJ3" s="81"/>
      <c r="BTK3" s="81"/>
      <c r="BTL3" s="81"/>
      <c r="BTM3" s="81"/>
      <c r="BTN3" s="81"/>
      <c r="BTO3" s="81"/>
      <c r="BTP3" s="81"/>
      <c r="BTQ3" s="81"/>
      <c r="BTR3" s="81"/>
      <c r="BTS3" s="81"/>
      <c r="BTT3" s="81"/>
      <c r="BTU3" s="81"/>
      <c r="BTV3" s="81"/>
      <c r="BTW3" s="81"/>
      <c r="BTX3" s="81"/>
      <c r="BTY3" s="81"/>
      <c r="BTZ3" s="81"/>
      <c r="BUA3" s="81"/>
      <c r="BUB3" s="81"/>
      <c r="BUC3" s="81"/>
      <c r="BUD3" s="81"/>
      <c r="BUE3" s="81"/>
      <c r="BUF3" s="81"/>
      <c r="BUG3" s="81"/>
      <c r="BUH3" s="81"/>
      <c r="BUI3" s="81"/>
      <c r="BUJ3" s="81"/>
      <c r="BUK3" s="81"/>
      <c r="BUL3" s="81"/>
      <c r="BUM3" s="81"/>
      <c r="BUN3" s="81"/>
      <c r="BUO3" s="81"/>
      <c r="BUP3" s="81"/>
      <c r="BUQ3" s="81"/>
      <c r="BUR3" s="81"/>
      <c r="BUS3" s="81"/>
      <c r="BUT3" s="81"/>
      <c r="BUU3" s="81"/>
      <c r="BUV3" s="81"/>
      <c r="BUW3" s="81"/>
      <c r="BUX3" s="81"/>
      <c r="BUY3" s="81"/>
      <c r="BUZ3" s="81"/>
      <c r="BVA3" s="81"/>
      <c r="BVB3" s="81"/>
      <c r="BVC3" s="81"/>
      <c r="BVD3" s="81"/>
      <c r="BVE3" s="81"/>
      <c r="BVF3" s="81"/>
      <c r="BVG3" s="81"/>
      <c r="BVH3" s="81"/>
      <c r="BVI3" s="81"/>
      <c r="BVJ3" s="81"/>
      <c r="BVK3" s="81"/>
      <c r="BVL3" s="81"/>
      <c r="BVM3" s="81"/>
      <c r="BVN3" s="81"/>
      <c r="BVO3" s="81"/>
      <c r="BVP3" s="81"/>
      <c r="BVQ3" s="81"/>
      <c r="BVR3" s="81"/>
      <c r="BVS3" s="81"/>
      <c r="BVT3" s="81"/>
      <c r="BVU3" s="81"/>
      <c r="BVV3" s="81"/>
      <c r="BVW3" s="81"/>
      <c r="BVX3" s="81"/>
      <c r="BVY3" s="81"/>
      <c r="BVZ3" s="81"/>
      <c r="BWA3" s="81"/>
      <c r="BWB3" s="81"/>
      <c r="BWC3" s="81"/>
      <c r="BWD3" s="81"/>
      <c r="BWE3" s="81"/>
      <c r="BWF3" s="81"/>
      <c r="BWG3" s="81"/>
      <c r="BWH3" s="81"/>
      <c r="BWI3" s="81"/>
      <c r="BWJ3" s="81"/>
      <c r="BWK3" s="81"/>
      <c r="BWL3" s="81"/>
      <c r="BWM3" s="81"/>
      <c r="BWN3" s="81"/>
      <c r="BWO3" s="81"/>
      <c r="BWP3" s="81"/>
      <c r="BWQ3" s="81"/>
      <c r="BWR3" s="81"/>
      <c r="BWS3" s="81"/>
      <c r="BWT3" s="81"/>
      <c r="BWU3" s="81"/>
      <c r="BWV3" s="81"/>
      <c r="BWW3" s="81"/>
      <c r="BWX3" s="81"/>
      <c r="BWY3" s="81"/>
      <c r="BWZ3" s="81"/>
      <c r="BXA3" s="81"/>
      <c r="BXB3" s="81"/>
      <c r="BXC3" s="81"/>
      <c r="BXD3" s="81"/>
      <c r="BXE3" s="81"/>
      <c r="BXF3" s="81"/>
      <c r="BXG3" s="81"/>
      <c r="BXH3" s="81"/>
      <c r="BXI3" s="81"/>
      <c r="BXJ3" s="81"/>
      <c r="BXK3" s="81"/>
      <c r="BXL3" s="81"/>
      <c r="BXM3" s="81"/>
      <c r="BXN3" s="81"/>
      <c r="BXO3" s="81"/>
      <c r="BXP3" s="81"/>
      <c r="BXQ3" s="81"/>
      <c r="BXR3" s="81"/>
      <c r="BXS3" s="81"/>
      <c r="BXT3" s="81"/>
      <c r="BXU3" s="81"/>
      <c r="BXV3" s="81"/>
      <c r="BXW3" s="81"/>
      <c r="BXX3" s="81"/>
      <c r="BXY3" s="81"/>
      <c r="BXZ3" s="81"/>
      <c r="BYA3" s="81"/>
      <c r="BYB3" s="81"/>
      <c r="BYC3" s="81"/>
      <c r="BYD3" s="81"/>
      <c r="BYE3" s="81"/>
      <c r="BYF3" s="81"/>
      <c r="BYG3" s="81"/>
      <c r="BYH3" s="81"/>
      <c r="BYI3" s="81"/>
      <c r="BYJ3" s="81"/>
      <c r="BYK3" s="81"/>
      <c r="BYL3" s="81"/>
      <c r="BYM3" s="81"/>
      <c r="BYN3" s="81"/>
      <c r="BYO3" s="81"/>
      <c r="BYP3" s="81"/>
      <c r="BYQ3" s="81"/>
      <c r="BYR3" s="81"/>
      <c r="BYS3" s="81"/>
      <c r="BYT3" s="81"/>
      <c r="BYU3" s="81"/>
      <c r="BYV3" s="81"/>
      <c r="BYW3" s="81"/>
      <c r="BYX3" s="81"/>
      <c r="BYY3" s="81"/>
      <c r="BYZ3" s="81"/>
      <c r="BZA3" s="81"/>
      <c r="BZB3" s="81"/>
      <c r="BZC3" s="81"/>
      <c r="BZD3" s="81"/>
      <c r="BZE3" s="81"/>
      <c r="BZF3" s="81"/>
      <c r="BZG3" s="81"/>
      <c r="BZH3" s="81"/>
      <c r="BZI3" s="81"/>
      <c r="BZJ3" s="81"/>
      <c r="BZK3" s="81"/>
      <c r="BZL3" s="81"/>
      <c r="BZM3" s="81"/>
      <c r="BZN3" s="81"/>
      <c r="BZO3" s="81"/>
      <c r="BZP3" s="81"/>
      <c r="BZQ3" s="81"/>
      <c r="BZR3" s="81"/>
      <c r="BZS3" s="81"/>
      <c r="BZT3" s="81"/>
      <c r="BZU3" s="81"/>
      <c r="BZV3" s="81"/>
      <c r="BZW3" s="81"/>
      <c r="BZX3" s="81"/>
      <c r="BZY3" s="81"/>
      <c r="BZZ3" s="81"/>
      <c r="CAA3" s="81"/>
      <c r="CAB3" s="81"/>
      <c r="CAC3" s="81"/>
      <c r="CAD3" s="81"/>
      <c r="CAE3" s="81"/>
      <c r="CAF3" s="81"/>
      <c r="CAG3" s="81"/>
      <c r="CAH3" s="81"/>
      <c r="CAI3" s="81"/>
      <c r="CAJ3" s="81"/>
      <c r="CAK3" s="81"/>
      <c r="CAL3" s="81"/>
      <c r="CAM3" s="81"/>
      <c r="CAN3" s="81"/>
      <c r="CAO3" s="81"/>
      <c r="CAP3" s="81"/>
      <c r="CAQ3" s="81"/>
      <c r="CAR3" s="81"/>
      <c r="CAS3" s="81"/>
      <c r="CAT3" s="81"/>
      <c r="CAU3" s="81"/>
      <c r="CAV3" s="81"/>
      <c r="CAW3" s="81"/>
      <c r="CAX3" s="81"/>
      <c r="CAY3" s="81"/>
      <c r="CAZ3" s="81"/>
      <c r="CBA3" s="81"/>
      <c r="CBB3" s="81"/>
      <c r="CBC3" s="81"/>
      <c r="CBD3" s="81"/>
      <c r="CBE3" s="81"/>
      <c r="CBF3" s="81"/>
      <c r="CBG3" s="81"/>
      <c r="CBH3" s="81"/>
      <c r="CBI3" s="81"/>
      <c r="CBJ3" s="81"/>
      <c r="CBK3" s="81"/>
      <c r="CBL3" s="81"/>
      <c r="CBM3" s="81"/>
      <c r="CBN3" s="81"/>
      <c r="CBO3" s="81"/>
      <c r="CBP3" s="81"/>
      <c r="CBQ3" s="81"/>
      <c r="CBR3" s="81"/>
      <c r="CBS3" s="81"/>
      <c r="CBT3" s="81"/>
      <c r="CBU3" s="81"/>
      <c r="CBV3" s="81"/>
      <c r="CBW3" s="81"/>
      <c r="CBX3" s="81"/>
      <c r="CBY3" s="81"/>
      <c r="CBZ3" s="81"/>
      <c r="CCA3" s="81"/>
      <c r="CCB3" s="81"/>
      <c r="CCC3" s="81"/>
      <c r="CCD3" s="81"/>
      <c r="CCE3" s="81"/>
      <c r="CCF3" s="81"/>
      <c r="CCG3" s="81"/>
      <c r="CCH3" s="81"/>
      <c r="CCI3" s="81"/>
      <c r="CCJ3" s="81"/>
      <c r="CCK3" s="81"/>
      <c r="CCL3" s="81"/>
      <c r="CCM3" s="81"/>
      <c r="CCN3" s="81"/>
      <c r="CCO3" s="81"/>
      <c r="CCP3" s="81"/>
      <c r="CCQ3" s="81"/>
      <c r="CCR3" s="81"/>
      <c r="CCS3" s="81"/>
      <c r="CCT3" s="81"/>
      <c r="CCU3" s="81"/>
      <c r="CCV3" s="81"/>
      <c r="CCW3" s="81"/>
      <c r="CCX3" s="81"/>
      <c r="CCY3" s="81"/>
      <c r="CCZ3" s="81"/>
      <c r="CDA3" s="81"/>
      <c r="CDB3" s="81"/>
      <c r="CDC3" s="81"/>
      <c r="CDD3" s="81"/>
      <c r="CDE3" s="81"/>
      <c r="CDF3" s="81"/>
      <c r="CDG3" s="81"/>
      <c r="CDH3" s="81"/>
      <c r="CDI3" s="81"/>
      <c r="CDJ3" s="81"/>
      <c r="CDK3" s="81"/>
      <c r="CDL3" s="81"/>
      <c r="CDM3" s="81"/>
      <c r="CDN3" s="81"/>
      <c r="CDO3" s="81"/>
      <c r="CDP3" s="81"/>
      <c r="CDQ3" s="81"/>
      <c r="CDR3" s="81"/>
      <c r="CDS3" s="81"/>
      <c r="CDT3" s="81"/>
      <c r="CDU3" s="81"/>
      <c r="CDV3" s="81"/>
      <c r="CDW3" s="81"/>
      <c r="CDX3" s="81"/>
      <c r="CDY3" s="81"/>
      <c r="CDZ3" s="81"/>
      <c r="CEA3" s="81"/>
      <c r="CEB3" s="81"/>
      <c r="CEC3" s="81"/>
      <c r="CED3" s="81"/>
      <c r="CEE3" s="81"/>
      <c r="CEF3" s="81"/>
      <c r="CEG3" s="81"/>
      <c r="CEH3" s="81"/>
      <c r="CEI3" s="81"/>
      <c r="CEJ3" s="81"/>
      <c r="CEK3" s="81"/>
      <c r="CEL3" s="81"/>
      <c r="CEM3" s="81"/>
      <c r="CEN3" s="81"/>
      <c r="CEO3" s="81"/>
      <c r="CEP3" s="81"/>
      <c r="CEQ3" s="81"/>
      <c r="CER3" s="81"/>
      <c r="CES3" s="81"/>
      <c r="CET3" s="81"/>
      <c r="CEU3" s="81"/>
      <c r="CEV3" s="81"/>
      <c r="CEW3" s="81"/>
      <c r="CEX3" s="81"/>
      <c r="CEY3" s="81"/>
      <c r="CEZ3" s="81"/>
      <c r="CFA3" s="81"/>
      <c r="CFB3" s="81"/>
      <c r="CFC3" s="81"/>
      <c r="CFD3" s="81"/>
      <c r="CFE3" s="81"/>
      <c r="CFF3" s="81"/>
      <c r="CFG3" s="81"/>
      <c r="CFH3" s="81"/>
      <c r="CFI3" s="81"/>
      <c r="CFJ3" s="81"/>
      <c r="CFK3" s="81"/>
      <c r="CFL3" s="81"/>
      <c r="CFM3" s="81"/>
      <c r="CFN3" s="81"/>
      <c r="CFO3" s="81"/>
      <c r="CFP3" s="81"/>
      <c r="CFQ3" s="81"/>
      <c r="CFR3" s="81"/>
      <c r="CFS3" s="81"/>
      <c r="CFT3" s="81"/>
      <c r="CFU3" s="81"/>
      <c r="CFV3" s="81"/>
      <c r="CFW3" s="81"/>
      <c r="CFX3" s="81"/>
      <c r="CFY3" s="81"/>
      <c r="CFZ3" s="81"/>
      <c r="CGA3" s="81"/>
      <c r="CGB3" s="81"/>
      <c r="CGC3" s="81"/>
      <c r="CGD3" s="81"/>
      <c r="CGE3" s="81"/>
      <c r="CGF3" s="81"/>
      <c r="CGG3" s="81"/>
      <c r="CGH3" s="81"/>
      <c r="CGI3" s="81"/>
      <c r="CGJ3" s="81"/>
      <c r="CGK3" s="81"/>
      <c r="CGL3" s="81"/>
      <c r="CGM3" s="81"/>
      <c r="CGN3" s="81"/>
      <c r="CGO3" s="81"/>
      <c r="CGP3" s="81"/>
      <c r="CGQ3" s="81"/>
      <c r="CGR3" s="81"/>
      <c r="CGS3" s="81"/>
      <c r="CGT3" s="81"/>
      <c r="CGU3" s="81"/>
      <c r="CGV3" s="81"/>
      <c r="CGW3" s="81"/>
      <c r="CGX3" s="81"/>
      <c r="CGY3" s="81"/>
      <c r="CGZ3" s="81"/>
      <c r="CHA3" s="81"/>
      <c r="CHB3" s="81"/>
      <c r="CHC3" s="81"/>
      <c r="CHD3" s="81"/>
      <c r="CHE3" s="81"/>
      <c r="CHF3" s="81"/>
      <c r="CHG3" s="81"/>
      <c r="CHH3" s="81"/>
      <c r="CHI3" s="81"/>
      <c r="CHJ3" s="81"/>
      <c r="CHK3" s="81"/>
      <c r="CHL3" s="81"/>
      <c r="CHM3" s="81"/>
      <c r="CHN3" s="81"/>
      <c r="CHO3" s="81"/>
      <c r="CHP3" s="81"/>
      <c r="CHQ3" s="81"/>
      <c r="CHR3" s="81"/>
      <c r="CHS3" s="81"/>
      <c r="CHT3" s="81"/>
      <c r="CHU3" s="81"/>
      <c r="CHV3" s="81"/>
      <c r="CHW3" s="81"/>
      <c r="CHX3" s="81"/>
      <c r="CHY3" s="81"/>
      <c r="CHZ3" s="81"/>
      <c r="CIA3" s="81"/>
      <c r="CIB3" s="81"/>
      <c r="CIC3" s="81"/>
      <c r="CID3" s="81"/>
      <c r="CIE3" s="81"/>
      <c r="CIF3" s="81"/>
      <c r="CIG3" s="81"/>
      <c r="CIH3" s="81"/>
      <c r="CII3" s="81"/>
      <c r="CIJ3" s="81"/>
      <c r="CIK3" s="81"/>
      <c r="CIL3" s="81"/>
      <c r="CIM3" s="81"/>
      <c r="CIN3" s="81"/>
      <c r="CIO3" s="81"/>
      <c r="CIP3" s="81"/>
      <c r="CIQ3" s="81"/>
      <c r="CIR3" s="81"/>
      <c r="CIS3" s="81"/>
      <c r="CIT3" s="81"/>
      <c r="CIU3" s="81"/>
      <c r="CIV3" s="81"/>
      <c r="CIW3" s="81"/>
      <c r="CIX3" s="81"/>
      <c r="CIY3" s="81"/>
      <c r="CIZ3" s="81"/>
      <c r="CJA3" s="81"/>
      <c r="CJB3" s="81"/>
      <c r="CJC3" s="81"/>
      <c r="CJD3" s="81"/>
      <c r="CJE3" s="81"/>
      <c r="CJF3" s="81"/>
      <c r="CJG3" s="81"/>
      <c r="CJH3" s="81"/>
      <c r="CJI3" s="81"/>
      <c r="CJJ3" s="81"/>
      <c r="CJK3" s="81"/>
      <c r="CJL3" s="81"/>
      <c r="CJM3" s="81"/>
      <c r="CJN3" s="81"/>
      <c r="CJO3" s="81"/>
      <c r="CJP3" s="81"/>
      <c r="CJQ3" s="81"/>
      <c r="CJR3" s="81"/>
      <c r="CJS3" s="81"/>
      <c r="CJT3" s="81"/>
      <c r="CJU3" s="81"/>
      <c r="CJV3" s="81"/>
      <c r="CJW3" s="81"/>
      <c r="CJX3" s="81"/>
      <c r="CJY3" s="81"/>
      <c r="CJZ3" s="81"/>
      <c r="CKA3" s="81"/>
      <c r="CKB3" s="81"/>
      <c r="CKC3" s="81"/>
      <c r="CKD3" s="81"/>
      <c r="CKE3" s="81"/>
      <c r="CKF3" s="81"/>
      <c r="CKG3" s="81"/>
      <c r="CKH3" s="81"/>
      <c r="CKI3" s="81"/>
      <c r="CKJ3" s="81"/>
      <c r="CKK3" s="81"/>
      <c r="CKL3" s="81"/>
      <c r="CKM3" s="81"/>
      <c r="CKN3" s="81"/>
      <c r="CKO3" s="81"/>
      <c r="CKP3" s="81"/>
      <c r="CKQ3" s="81"/>
      <c r="CKR3" s="81"/>
      <c r="CKS3" s="81"/>
      <c r="CKT3" s="81"/>
      <c r="CKU3" s="81"/>
      <c r="CKV3" s="81"/>
      <c r="CKW3" s="81"/>
      <c r="CKX3" s="81"/>
      <c r="CKY3" s="81"/>
      <c r="CKZ3" s="81"/>
      <c r="CLA3" s="81"/>
      <c r="CLB3" s="81"/>
      <c r="CLC3" s="81"/>
      <c r="CLD3" s="81"/>
      <c r="CLE3" s="81"/>
      <c r="CLF3" s="81"/>
      <c r="CLG3" s="81"/>
      <c r="CLH3" s="81"/>
      <c r="CLI3" s="81"/>
      <c r="CLJ3" s="81"/>
      <c r="CLK3" s="81"/>
      <c r="CLL3" s="81"/>
      <c r="CLM3" s="81"/>
      <c r="CLN3" s="81"/>
      <c r="CLO3" s="81"/>
      <c r="CLP3" s="81"/>
      <c r="CLQ3" s="81"/>
      <c r="CLR3" s="81"/>
      <c r="CLS3" s="81"/>
      <c r="CLT3" s="81"/>
      <c r="CLU3" s="81"/>
      <c r="CLV3" s="81"/>
      <c r="CLW3" s="81"/>
      <c r="CLX3" s="81"/>
      <c r="CLY3" s="81"/>
      <c r="CLZ3" s="81"/>
      <c r="CMA3" s="81"/>
      <c r="CMB3" s="81"/>
      <c r="CMC3" s="81"/>
      <c r="CMD3" s="81"/>
      <c r="CME3" s="81"/>
      <c r="CMF3" s="81"/>
      <c r="CMG3" s="81"/>
      <c r="CMH3" s="81"/>
      <c r="CMI3" s="81"/>
      <c r="CMJ3" s="81"/>
      <c r="CMK3" s="81"/>
      <c r="CML3" s="81"/>
      <c r="CMM3" s="81"/>
      <c r="CMN3" s="81"/>
      <c r="CMO3" s="81"/>
      <c r="CMP3" s="81"/>
      <c r="CMQ3" s="81"/>
      <c r="CMR3" s="81"/>
      <c r="CMS3" s="81"/>
      <c r="CMT3" s="81"/>
      <c r="CMU3" s="81"/>
      <c r="CMV3" s="81"/>
      <c r="CMW3" s="81"/>
      <c r="CMX3" s="81"/>
      <c r="CMY3" s="81"/>
      <c r="CMZ3" s="81"/>
      <c r="CNA3" s="81"/>
      <c r="CNB3" s="81"/>
      <c r="CNC3" s="81"/>
      <c r="CND3" s="81"/>
      <c r="CNE3" s="81"/>
      <c r="CNF3" s="81"/>
      <c r="CNG3" s="81"/>
      <c r="CNH3" s="81"/>
      <c r="CNI3" s="81"/>
      <c r="CNJ3" s="81"/>
      <c r="CNK3" s="81"/>
      <c r="CNL3" s="81"/>
      <c r="CNM3" s="81"/>
      <c r="CNN3" s="81"/>
      <c r="CNO3" s="81"/>
      <c r="CNP3" s="81"/>
      <c r="CNQ3" s="81"/>
      <c r="CNR3" s="81"/>
      <c r="CNS3" s="81"/>
      <c r="CNT3" s="81"/>
      <c r="CNU3" s="81"/>
      <c r="CNV3" s="81"/>
      <c r="CNW3" s="81"/>
      <c r="CNX3" s="81"/>
      <c r="CNY3" s="81"/>
      <c r="CNZ3" s="81"/>
      <c r="COA3" s="81"/>
      <c r="COB3" s="81"/>
      <c r="COC3" s="81"/>
      <c r="COD3" s="81"/>
      <c r="COE3" s="81"/>
      <c r="COF3" s="81"/>
      <c r="COG3" s="81"/>
      <c r="COH3" s="81"/>
      <c r="COI3" s="81"/>
      <c r="COJ3" s="81"/>
      <c r="COK3" s="81"/>
      <c r="COL3" s="81"/>
      <c r="COM3" s="81"/>
      <c r="CON3" s="81"/>
      <c r="COO3" s="81"/>
      <c r="COP3" s="81"/>
      <c r="COQ3" s="81"/>
      <c r="COR3" s="81"/>
      <c r="COS3" s="81"/>
      <c r="COT3" s="81"/>
      <c r="COU3" s="81"/>
      <c r="COV3" s="81"/>
      <c r="COW3" s="81"/>
      <c r="COX3" s="81"/>
      <c r="COY3" s="81"/>
      <c r="COZ3" s="81"/>
      <c r="CPA3" s="81"/>
      <c r="CPB3" s="81"/>
      <c r="CPC3" s="81"/>
      <c r="CPD3" s="81"/>
      <c r="CPE3" s="81"/>
      <c r="CPF3" s="81"/>
      <c r="CPG3" s="81"/>
      <c r="CPH3" s="81"/>
      <c r="CPI3" s="81"/>
      <c r="CPJ3" s="81"/>
      <c r="CPK3" s="81"/>
      <c r="CPL3" s="81"/>
      <c r="CPM3" s="81"/>
      <c r="CPN3" s="81"/>
      <c r="CPO3" s="81"/>
      <c r="CPP3" s="81"/>
      <c r="CPQ3" s="81"/>
      <c r="CPR3" s="81"/>
      <c r="CPS3" s="81"/>
      <c r="CPT3" s="81"/>
      <c r="CPU3" s="81"/>
      <c r="CPV3" s="81"/>
      <c r="CPW3" s="81"/>
      <c r="CPX3" s="81"/>
      <c r="CPY3" s="81"/>
      <c r="CPZ3" s="81"/>
      <c r="CQA3" s="81"/>
      <c r="CQB3" s="81"/>
      <c r="CQC3" s="81"/>
      <c r="CQD3" s="81"/>
      <c r="CQE3" s="81"/>
      <c r="CQF3" s="81"/>
      <c r="CQG3" s="81"/>
      <c r="CQH3" s="81"/>
      <c r="CQI3" s="81"/>
      <c r="CQJ3" s="81"/>
      <c r="CQK3" s="81"/>
      <c r="CQL3" s="81"/>
      <c r="CQM3" s="81"/>
      <c r="CQN3" s="81"/>
      <c r="CQO3" s="81"/>
      <c r="CQP3" s="81"/>
      <c r="CQQ3" s="81"/>
      <c r="CQR3" s="81"/>
      <c r="CQS3" s="81"/>
      <c r="CQT3" s="81"/>
      <c r="CQU3" s="81"/>
      <c r="CQV3" s="81"/>
      <c r="CQW3" s="81"/>
      <c r="CQX3" s="81"/>
      <c r="CQY3" s="81"/>
      <c r="CQZ3" s="81"/>
      <c r="CRA3" s="81"/>
      <c r="CRB3" s="81"/>
      <c r="CRC3" s="81"/>
      <c r="CRD3" s="81"/>
      <c r="CRE3" s="81"/>
      <c r="CRF3" s="81"/>
      <c r="CRG3" s="81"/>
      <c r="CRH3" s="81"/>
      <c r="CRI3" s="81"/>
      <c r="CRJ3" s="81"/>
      <c r="CRK3" s="81"/>
      <c r="CRL3" s="81"/>
      <c r="CRM3" s="81"/>
      <c r="CRN3" s="81"/>
      <c r="CRO3" s="81"/>
      <c r="CRP3" s="81"/>
      <c r="CRQ3" s="81"/>
      <c r="CRR3" s="81"/>
      <c r="CRS3" s="81"/>
      <c r="CRT3" s="81"/>
      <c r="CRU3" s="81"/>
      <c r="CRV3" s="81"/>
      <c r="CRW3" s="81"/>
      <c r="CRX3" s="81"/>
      <c r="CRY3" s="81"/>
      <c r="CRZ3" s="81"/>
      <c r="CSA3" s="81"/>
      <c r="CSB3" s="81"/>
      <c r="CSC3" s="81"/>
      <c r="CSD3" s="81"/>
      <c r="CSE3" s="81"/>
      <c r="CSF3" s="81"/>
      <c r="CSG3" s="81"/>
      <c r="CSH3" s="81"/>
      <c r="CSI3" s="81"/>
      <c r="CSJ3" s="81"/>
      <c r="CSK3" s="81"/>
      <c r="CSL3" s="81"/>
      <c r="CSM3" s="81"/>
      <c r="CSN3" s="81"/>
      <c r="CSO3" s="81"/>
      <c r="CSP3" s="81"/>
      <c r="CSQ3" s="81"/>
      <c r="CSR3" s="81"/>
      <c r="CSS3" s="81"/>
      <c r="CST3" s="81"/>
      <c r="CSU3" s="81"/>
      <c r="CSV3" s="81"/>
      <c r="CSW3" s="81"/>
      <c r="CSX3" s="81"/>
      <c r="CSY3" s="81"/>
      <c r="CSZ3" s="81"/>
      <c r="CTA3" s="81"/>
      <c r="CTB3" s="81"/>
      <c r="CTC3" s="81"/>
      <c r="CTD3" s="81"/>
      <c r="CTE3" s="81"/>
      <c r="CTF3" s="81"/>
      <c r="CTG3" s="81"/>
      <c r="CTH3" s="81"/>
      <c r="CTI3" s="81"/>
      <c r="CTJ3" s="81"/>
      <c r="CTK3" s="81"/>
      <c r="CTL3" s="81"/>
      <c r="CTM3" s="81"/>
      <c r="CTN3" s="81"/>
      <c r="CTO3" s="81"/>
      <c r="CTP3" s="81"/>
      <c r="CTQ3" s="81"/>
      <c r="CTR3" s="81"/>
      <c r="CTS3" s="81"/>
      <c r="CTT3" s="81"/>
      <c r="CTU3" s="81"/>
      <c r="CTV3" s="81"/>
      <c r="CTW3" s="81"/>
      <c r="CTX3" s="81"/>
      <c r="CTY3" s="81"/>
      <c r="CTZ3" s="81"/>
      <c r="CUA3" s="81"/>
      <c r="CUB3" s="81"/>
      <c r="CUC3" s="81"/>
      <c r="CUD3" s="81"/>
      <c r="CUE3" s="81"/>
      <c r="CUF3" s="81"/>
      <c r="CUG3" s="81"/>
      <c r="CUH3" s="81"/>
      <c r="CUI3" s="81"/>
      <c r="CUJ3" s="81"/>
      <c r="CUK3" s="81"/>
      <c r="CUL3" s="81"/>
      <c r="CUM3" s="81"/>
      <c r="CUN3" s="81"/>
      <c r="CUO3" s="81"/>
      <c r="CUP3" s="81"/>
      <c r="CUQ3" s="81"/>
      <c r="CUR3" s="81"/>
      <c r="CUS3" s="81"/>
      <c r="CUT3" s="81"/>
      <c r="CUU3" s="81"/>
      <c r="CUV3" s="81"/>
      <c r="CUW3" s="81"/>
      <c r="CUX3" s="81"/>
      <c r="CUY3" s="81"/>
      <c r="CUZ3" s="81"/>
      <c r="CVA3" s="81"/>
      <c r="CVB3" s="81"/>
      <c r="CVC3" s="81"/>
      <c r="CVD3" s="81"/>
      <c r="CVE3" s="81"/>
      <c r="CVF3" s="81"/>
      <c r="CVG3" s="81"/>
      <c r="CVH3" s="81"/>
      <c r="CVI3" s="81"/>
      <c r="CVJ3" s="81"/>
      <c r="CVK3" s="81"/>
      <c r="CVL3" s="81"/>
      <c r="CVM3" s="81"/>
      <c r="CVN3" s="81"/>
      <c r="CVO3" s="81"/>
      <c r="CVP3" s="81"/>
      <c r="CVQ3" s="81"/>
      <c r="CVR3" s="81"/>
      <c r="CVS3" s="81"/>
      <c r="CVT3" s="81"/>
      <c r="CVU3" s="81"/>
      <c r="CVV3" s="81"/>
      <c r="CVW3" s="81"/>
      <c r="CVX3" s="81"/>
      <c r="CVY3" s="81"/>
      <c r="CVZ3" s="81"/>
      <c r="CWA3" s="81"/>
      <c r="CWB3" s="81"/>
      <c r="CWC3" s="81"/>
      <c r="CWD3" s="81"/>
      <c r="CWE3" s="81"/>
      <c r="CWF3" s="81"/>
      <c r="CWG3" s="81"/>
      <c r="CWH3" s="81"/>
      <c r="CWI3" s="81"/>
      <c r="CWJ3" s="81"/>
      <c r="CWK3" s="81"/>
      <c r="CWL3" s="81"/>
      <c r="CWM3" s="81"/>
      <c r="CWN3" s="81"/>
      <c r="CWO3" s="81"/>
      <c r="CWP3" s="81"/>
      <c r="CWQ3" s="81"/>
      <c r="CWR3" s="81"/>
      <c r="CWS3" s="81"/>
      <c r="CWT3" s="81"/>
      <c r="CWU3" s="81"/>
      <c r="CWV3" s="81"/>
      <c r="CWW3" s="81"/>
      <c r="CWX3" s="81"/>
      <c r="CWY3" s="81"/>
      <c r="CWZ3" s="81"/>
      <c r="CXA3" s="81"/>
      <c r="CXB3" s="81"/>
      <c r="CXC3" s="81"/>
      <c r="CXD3" s="81"/>
      <c r="CXE3" s="81"/>
      <c r="CXF3" s="81"/>
      <c r="CXG3" s="81"/>
      <c r="CXH3" s="81"/>
      <c r="CXI3" s="81"/>
      <c r="CXJ3" s="81"/>
      <c r="CXK3" s="81"/>
      <c r="CXL3" s="81"/>
      <c r="CXM3" s="81"/>
      <c r="CXN3" s="81"/>
      <c r="CXO3" s="81"/>
      <c r="CXP3" s="81"/>
      <c r="CXQ3" s="81"/>
      <c r="CXR3" s="81"/>
      <c r="CXS3" s="81"/>
      <c r="CXT3" s="81"/>
      <c r="CXU3" s="81"/>
      <c r="CXV3" s="81"/>
      <c r="CXW3" s="81"/>
      <c r="CXX3" s="81"/>
      <c r="CXY3" s="81"/>
      <c r="CXZ3" s="81"/>
      <c r="CYA3" s="81"/>
      <c r="CYB3" s="81"/>
      <c r="CYC3" s="81"/>
      <c r="CYD3" s="81"/>
      <c r="CYE3" s="81"/>
      <c r="CYF3" s="81"/>
      <c r="CYG3" s="81"/>
      <c r="CYH3" s="81"/>
      <c r="CYI3" s="81"/>
      <c r="CYJ3" s="81"/>
      <c r="CYK3" s="81"/>
      <c r="CYL3" s="81"/>
      <c r="CYM3" s="81"/>
      <c r="CYN3" s="81"/>
      <c r="CYO3" s="81"/>
      <c r="CYP3" s="81"/>
      <c r="CYQ3" s="81"/>
      <c r="CYR3" s="81"/>
      <c r="CYS3" s="81"/>
      <c r="CYT3" s="81"/>
      <c r="CYU3" s="81"/>
      <c r="CYV3" s="81"/>
      <c r="CYW3" s="81"/>
      <c r="CYX3" s="81"/>
      <c r="CYY3" s="81"/>
      <c r="CYZ3" s="81"/>
      <c r="CZA3" s="81"/>
      <c r="CZB3" s="81"/>
      <c r="CZC3" s="81"/>
      <c r="CZD3" s="81"/>
      <c r="CZE3" s="81"/>
      <c r="CZF3" s="81"/>
      <c r="CZG3" s="81"/>
      <c r="CZH3" s="81"/>
      <c r="CZI3" s="81"/>
      <c r="CZJ3" s="81"/>
      <c r="CZK3" s="81"/>
      <c r="CZL3" s="81"/>
      <c r="CZM3" s="81"/>
      <c r="CZN3" s="81"/>
      <c r="CZO3" s="81"/>
      <c r="CZP3" s="81"/>
      <c r="CZQ3" s="81"/>
      <c r="CZR3" s="81"/>
      <c r="CZS3" s="81"/>
      <c r="CZT3" s="81"/>
      <c r="CZU3" s="81"/>
      <c r="CZV3" s="81"/>
      <c r="CZW3" s="81"/>
      <c r="CZX3" s="81"/>
      <c r="CZY3" s="81"/>
      <c r="CZZ3" s="81"/>
      <c r="DAA3" s="81"/>
      <c r="DAB3" s="81"/>
      <c r="DAC3" s="81"/>
      <c r="DAD3" s="81"/>
      <c r="DAE3" s="81"/>
      <c r="DAF3" s="81"/>
      <c r="DAG3" s="81"/>
      <c r="DAH3" s="81"/>
      <c r="DAI3" s="81"/>
      <c r="DAJ3" s="81"/>
      <c r="DAK3" s="81"/>
      <c r="DAL3" s="81"/>
      <c r="DAM3" s="81"/>
      <c r="DAN3" s="81"/>
      <c r="DAO3" s="81"/>
      <c r="DAP3" s="81"/>
      <c r="DAQ3" s="81"/>
      <c r="DAR3" s="81"/>
      <c r="DAS3" s="81"/>
      <c r="DAT3" s="81"/>
      <c r="DAU3" s="81"/>
      <c r="DAV3" s="81"/>
      <c r="DAW3" s="81"/>
      <c r="DAX3" s="81"/>
      <c r="DAY3" s="81"/>
      <c r="DAZ3" s="81"/>
      <c r="DBA3" s="81"/>
      <c r="DBB3" s="81"/>
      <c r="DBC3" s="81"/>
      <c r="DBD3" s="81"/>
      <c r="DBE3" s="81"/>
      <c r="DBF3" s="81"/>
      <c r="DBG3" s="81"/>
      <c r="DBH3" s="81"/>
      <c r="DBI3" s="81"/>
      <c r="DBJ3" s="81"/>
      <c r="DBK3" s="81"/>
      <c r="DBL3" s="81"/>
      <c r="DBM3" s="81"/>
      <c r="DBN3" s="81"/>
      <c r="DBO3" s="81"/>
      <c r="DBP3" s="81"/>
      <c r="DBQ3" s="81"/>
      <c r="DBR3" s="81"/>
      <c r="DBS3" s="81"/>
      <c r="DBT3" s="81"/>
      <c r="DBU3" s="81"/>
      <c r="DBV3" s="81"/>
      <c r="DBW3" s="81"/>
      <c r="DBX3" s="81"/>
      <c r="DBY3" s="81"/>
      <c r="DBZ3" s="81"/>
      <c r="DCA3" s="81"/>
      <c r="DCB3" s="81"/>
      <c r="DCC3" s="81"/>
      <c r="DCD3" s="81"/>
      <c r="DCE3" s="81"/>
      <c r="DCF3" s="81"/>
      <c r="DCG3" s="81"/>
      <c r="DCH3" s="81"/>
      <c r="DCI3" s="81"/>
      <c r="DCJ3" s="81"/>
      <c r="DCK3" s="81"/>
      <c r="DCL3" s="81"/>
      <c r="DCM3" s="81"/>
      <c r="DCN3" s="81"/>
      <c r="DCO3" s="81"/>
      <c r="DCP3" s="81"/>
      <c r="DCQ3" s="81"/>
      <c r="DCR3" s="81"/>
      <c r="DCS3" s="81"/>
      <c r="DCT3" s="81"/>
      <c r="DCU3" s="81"/>
      <c r="DCV3" s="81"/>
      <c r="DCW3" s="81"/>
      <c r="DCX3" s="81"/>
      <c r="DCY3" s="81"/>
      <c r="DCZ3" s="81"/>
      <c r="DDA3" s="81"/>
      <c r="DDB3" s="81"/>
      <c r="DDC3" s="81"/>
      <c r="DDD3" s="81"/>
      <c r="DDE3" s="81"/>
      <c r="DDF3" s="81"/>
      <c r="DDG3" s="81"/>
      <c r="DDH3" s="81"/>
      <c r="DDI3" s="81"/>
      <c r="DDJ3" s="81"/>
      <c r="DDK3" s="81"/>
      <c r="DDL3" s="81"/>
      <c r="DDM3" s="81"/>
      <c r="DDN3" s="81"/>
      <c r="DDO3" s="81"/>
      <c r="DDP3" s="81"/>
      <c r="DDQ3" s="81"/>
      <c r="DDR3" s="81"/>
      <c r="DDS3" s="81"/>
      <c r="DDT3" s="81"/>
      <c r="DDU3" s="81"/>
      <c r="DDV3" s="81"/>
      <c r="DDW3" s="81"/>
      <c r="DDX3" s="81"/>
      <c r="DDY3" s="81"/>
      <c r="DDZ3" s="81"/>
      <c r="DEA3" s="81"/>
      <c r="DEB3" s="81"/>
      <c r="DEC3" s="81"/>
      <c r="DED3" s="81"/>
      <c r="DEE3" s="81"/>
      <c r="DEF3" s="81"/>
      <c r="DEG3" s="81"/>
      <c r="DEH3" s="81"/>
      <c r="DEI3" s="81"/>
      <c r="DEJ3" s="81"/>
      <c r="DEK3" s="81"/>
      <c r="DEL3" s="81"/>
      <c r="DEM3" s="81"/>
      <c r="DEN3" s="81"/>
      <c r="DEO3" s="81"/>
      <c r="DEP3" s="81"/>
      <c r="DEQ3" s="81"/>
      <c r="DER3" s="81"/>
      <c r="DES3" s="81"/>
      <c r="DET3" s="81"/>
      <c r="DEU3" s="81"/>
      <c r="DEV3" s="81"/>
      <c r="DEW3" s="81"/>
      <c r="DEX3" s="81"/>
      <c r="DEY3" s="81"/>
      <c r="DEZ3" s="81"/>
      <c r="DFA3" s="81"/>
      <c r="DFB3" s="81"/>
      <c r="DFC3" s="81"/>
      <c r="DFD3" s="81"/>
      <c r="DFE3" s="81"/>
      <c r="DFF3" s="81"/>
      <c r="DFG3" s="81"/>
      <c r="DFH3" s="81"/>
      <c r="DFI3" s="81"/>
      <c r="DFJ3" s="81"/>
      <c r="DFK3" s="81"/>
      <c r="DFL3" s="81"/>
      <c r="DFM3" s="81"/>
      <c r="DFN3" s="81"/>
      <c r="DFO3" s="81"/>
      <c r="DFP3" s="81"/>
      <c r="DFQ3" s="81"/>
      <c r="DFR3" s="81"/>
      <c r="DFS3" s="81"/>
      <c r="DFT3" s="81"/>
      <c r="DFU3" s="81"/>
      <c r="DFV3" s="81"/>
      <c r="DFW3" s="81"/>
      <c r="DFX3" s="81"/>
      <c r="DFY3" s="81"/>
      <c r="DFZ3" s="81"/>
      <c r="DGA3" s="81"/>
      <c r="DGB3" s="81"/>
      <c r="DGC3" s="81"/>
      <c r="DGD3" s="81"/>
      <c r="DGE3" s="81"/>
      <c r="DGF3" s="81"/>
      <c r="DGG3" s="81"/>
      <c r="DGH3" s="81"/>
      <c r="DGI3" s="81"/>
      <c r="DGJ3" s="81"/>
      <c r="DGK3" s="81"/>
      <c r="DGL3" s="81"/>
      <c r="DGM3" s="81"/>
      <c r="DGN3" s="81"/>
      <c r="DGO3" s="81"/>
      <c r="DGP3" s="81"/>
      <c r="DGQ3" s="81"/>
      <c r="DGR3" s="81"/>
      <c r="DGS3" s="81"/>
      <c r="DGT3" s="81"/>
      <c r="DGU3" s="81"/>
      <c r="DGV3" s="81"/>
      <c r="DGW3" s="81"/>
      <c r="DGX3" s="81"/>
      <c r="DGY3" s="81"/>
      <c r="DGZ3" s="81"/>
      <c r="DHA3" s="81"/>
      <c r="DHB3" s="81"/>
      <c r="DHC3" s="81"/>
      <c r="DHD3" s="81"/>
      <c r="DHE3" s="81"/>
      <c r="DHF3" s="81"/>
      <c r="DHG3" s="81"/>
      <c r="DHH3" s="81"/>
      <c r="DHI3" s="81"/>
      <c r="DHJ3" s="81"/>
      <c r="DHK3" s="81"/>
      <c r="DHL3" s="81"/>
      <c r="DHM3" s="81"/>
      <c r="DHN3" s="81"/>
      <c r="DHO3" s="81"/>
      <c r="DHP3" s="81"/>
      <c r="DHQ3" s="81"/>
      <c r="DHR3" s="81"/>
      <c r="DHS3" s="81"/>
      <c r="DHT3" s="81"/>
      <c r="DHU3" s="81"/>
      <c r="DHV3" s="81"/>
      <c r="DHW3" s="81"/>
      <c r="DHX3" s="81"/>
      <c r="DHY3" s="81"/>
      <c r="DHZ3" s="81"/>
      <c r="DIA3" s="81"/>
      <c r="DIB3" s="81"/>
      <c r="DIC3" s="81"/>
      <c r="DID3" s="81"/>
      <c r="DIE3" s="81"/>
      <c r="DIF3" s="81"/>
      <c r="DIG3" s="81"/>
      <c r="DIH3" s="81"/>
      <c r="DII3" s="81"/>
      <c r="DIJ3" s="81"/>
      <c r="DIK3" s="81"/>
      <c r="DIL3" s="81"/>
      <c r="DIM3" s="81"/>
      <c r="DIN3" s="81"/>
      <c r="DIO3" s="81"/>
      <c r="DIP3" s="81"/>
      <c r="DIQ3" s="81"/>
      <c r="DIR3" s="81"/>
      <c r="DIS3" s="81"/>
      <c r="DIT3" s="81"/>
      <c r="DIU3" s="81"/>
      <c r="DIV3" s="81"/>
      <c r="DIW3" s="81"/>
      <c r="DIX3" s="81"/>
      <c r="DIY3" s="81"/>
      <c r="DIZ3" s="81"/>
      <c r="DJA3" s="81"/>
      <c r="DJB3" s="81"/>
      <c r="DJC3" s="81"/>
      <c r="DJD3" s="81"/>
      <c r="DJE3" s="81"/>
      <c r="DJF3" s="81"/>
      <c r="DJG3" s="81"/>
      <c r="DJH3" s="81"/>
      <c r="DJI3" s="81"/>
      <c r="DJJ3" s="81"/>
      <c r="DJK3" s="81"/>
      <c r="DJL3" s="81"/>
      <c r="DJM3" s="81"/>
      <c r="DJN3" s="81"/>
      <c r="DJO3" s="81"/>
      <c r="DJP3" s="81"/>
      <c r="DJQ3" s="81"/>
      <c r="DJR3" s="81"/>
      <c r="DJS3" s="81"/>
      <c r="DJT3" s="81"/>
      <c r="DJU3" s="81"/>
      <c r="DJV3" s="81"/>
      <c r="DJW3" s="81"/>
      <c r="DJX3" s="81"/>
      <c r="DJY3" s="81"/>
      <c r="DJZ3" s="81"/>
      <c r="DKA3" s="81"/>
      <c r="DKB3" s="81"/>
      <c r="DKC3" s="81"/>
      <c r="DKD3" s="81"/>
      <c r="DKE3" s="81"/>
      <c r="DKF3" s="81"/>
      <c r="DKG3" s="81"/>
      <c r="DKH3" s="81"/>
      <c r="DKI3" s="81"/>
      <c r="DKJ3" s="81"/>
      <c r="DKK3" s="81"/>
      <c r="DKL3" s="81"/>
      <c r="DKM3" s="81"/>
      <c r="DKN3" s="81"/>
      <c r="DKO3" s="81"/>
      <c r="DKP3" s="81"/>
      <c r="DKQ3" s="81"/>
      <c r="DKR3" s="81"/>
      <c r="DKS3" s="81"/>
      <c r="DKT3" s="81"/>
      <c r="DKU3" s="81"/>
      <c r="DKV3" s="81"/>
      <c r="DKW3" s="81"/>
      <c r="DKX3" s="81"/>
      <c r="DKY3" s="81"/>
      <c r="DKZ3" s="81"/>
      <c r="DLA3" s="81"/>
      <c r="DLB3" s="81"/>
      <c r="DLC3" s="81"/>
      <c r="DLD3" s="81"/>
      <c r="DLE3" s="81"/>
      <c r="DLF3" s="81"/>
      <c r="DLG3" s="81"/>
      <c r="DLH3" s="81"/>
      <c r="DLI3" s="81"/>
      <c r="DLJ3" s="81"/>
      <c r="DLK3" s="81"/>
      <c r="DLL3" s="81"/>
      <c r="DLM3" s="81"/>
      <c r="DLN3" s="81"/>
      <c r="DLO3" s="81"/>
      <c r="DLP3" s="81"/>
      <c r="DLQ3" s="81"/>
      <c r="DLR3" s="81"/>
      <c r="DLS3" s="81"/>
      <c r="DLT3" s="81"/>
      <c r="DLU3" s="81"/>
      <c r="DLV3" s="81"/>
      <c r="DLW3" s="81"/>
      <c r="DLX3" s="81"/>
      <c r="DLY3" s="81"/>
      <c r="DLZ3" s="81"/>
      <c r="DMA3" s="81"/>
      <c r="DMB3" s="81"/>
      <c r="DMC3" s="81"/>
      <c r="DMD3" s="81"/>
      <c r="DME3" s="81"/>
      <c r="DMF3" s="81"/>
      <c r="DMG3" s="81"/>
      <c r="DMH3" s="81"/>
      <c r="DMI3" s="81"/>
      <c r="DMJ3" s="81"/>
      <c r="DMK3" s="81"/>
      <c r="DML3" s="81"/>
      <c r="DMM3" s="81"/>
      <c r="DMN3" s="81"/>
      <c r="DMO3" s="81"/>
      <c r="DMP3" s="81"/>
      <c r="DMQ3" s="81"/>
      <c r="DMR3" s="81"/>
      <c r="DMS3" s="81"/>
      <c r="DMT3" s="81"/>
      <c r="DMU3" s="81"/>
      <c r="DMV3" s="81"/>
      <c r="DMW3" s="81"/>
      <c r="DMX3" s="81"/>
      <c r="DMY3" s="81"/>
      <c r="DMZ3" s="81"/>
      <c r="DNA3" s="81"/>
      <c r="DNB3" s="81"/>
      <c r="DNC3" s="81"/>
      <c r="DND3" s="81"/>
      <c r="DNE3" s="81"/>
      <c r="DNF3" s="81"/>
      <c r="DNG3" s="81"/>
      <c r="DNH3" s="81"/>
      <c r="DNI3" s="81"/>
      <c r="DNJ3" s="81"/>
      <c r="DNK3" s="81"/>
      <c r="DNL3" s="81"/>
      <c r="DNM3" s="81"/>
      <c r="DNN3" s="81"/>
      <c r="DNO3" s="81"/>
      <c r="DNP3" s="81"/>
      <c r="DNQ3" s="81"/>
      <c r="DNR3" s="81"/>
      <c r="DNS3" s="81"/>
      <c r="DNT3" s="81"/>
      <c r="DNU3" s="81"/>
      <c r="DNV3" s="81"/>
      <c r="DNW3" s="81"/>
      <c r="DNX3" s="81"/>
      <c r="DNY3" s="81"/>
      <c r="DNZ3" s="81"/>
      <c r="DOA3" s="81"/>
      <c r="DOB3" s="81"/>
      <c r="DOC3" s="81"/>
      <c r="DOD3" s="81"/>
      <c r="DOE3" s="81"/>
      <c r="DOF3" s="81"/>
      <c r="DOG3" s="81"/>
      <c r="DOH3" s="81"/>
      <c r="DOI3" s="81"/>
      <c r="DOJ3" s="81"/>
      <c r="DOK3" s="81"/>
      <c r="DOL3" s="81"/>
      <c r="DOM3" s="81"/>
      <c r="DON3" s="81"/>
      <c r="DOO3" s="81"/>
      <c r="DOP3" s="81"/>
      <c r="DOQ3" s="81"/>
      <c r="DOR3" s="81"/>
      <c r="DOS3" s="81"/>
      <c r="DOT3" s="81"/>
      <c r="DOU3" s="81"/>
      <c r="DOV3" s="81"/>
      <c r="DOW3" s="81"/>
      <c r="DOX3" s="81"/>
      <c r="DOY3" s="81"/>
      <c r="DOZ3" s="81"/>
      <c r="DPA3" s="81"/>
      <c r="DPB3" s="81"/>
      <c r="DPC3" s="81"/>
      <c r="DPD3" s="81"/>
      <c r="DPE3" s="81"/>
      <c r="DPF3" s="81"/>
      <c r="DPG3" s="81"/>
      <c r="DPH3" s="81"/>
      <c r="DPI3" s="81"/>
      <c r="DPJ3" s="81"/>
      <c r="DPK3" s="81"/>
      <c r="DPL3" s="81"/>
      <c r="DPM3" s="81"/>
      <c r="DPN3" s="81"/>
      <c r="DPO3" s="81"/>
      <c r="DPP3" s="81"/>
      <c r="DPQ3" s="81"/>
      <c r="DPR3" s="81"/>
      <c r="DPS3" s="81"/>
      <c r="DPT3" s="81"/>
      <c r="DPU3" s="81"/>
      <c r="DPV3" s="81"/>
      <c r="DPW3" s="81"/>
      <c r="DPX3" s="81"/>
      <c r="DPY3" s="81"/>
      <c r="DPZ3" s="81"/>
      <c r="DQA3" s="81"/>
      <c r="DQB3" s="81"/>
      <c r="DQC3" s="81"/>
      <c r="DQD3" s="81"/>
      <c r="DQE3" s="81"/>
      <c r="DQF3" s="81"/>
      <c r="DQG3" s="81"/>
      <c r="DQH3" s="81"/>
      <c r="DQI3" s="81"/>
      <c r="DQJ3" s="81"/>
      <c r="DQK3" s="81"/>
      <c r="DQL3" s="81"/>
      <c r="DQM3" s="81"/>
      <c r="DQN3" s="81"/>
      <c r="DQO3" s="81"/>
      <c r="DQP3" s="81"/>
      <c r="DQQ3" s="81"/>
      <c r="DQR3" s="81"/>
      <c r="DQS3" s="81"/>
      <c r="DQT3" s="81"/>
      <c r="DQU3" s="81"/>
      <c r="DQV3" s="81"/>
      <c r="DQW3" s="81"/>
      <c r="DQX3" s="81"/>
      <c r="DQY3" s="81"/>
      <c r="DQZ3" s="81"/>
      <c r="DRA3" s="81"/>
      <c r="DRB3" s="81"/>
      <c r="DRC3" s="81"/>
      <c r="DRD3" s="81"/>
      <c r="DRE3" s="81"/>
      <c r="DRF3" s="81"/>
      <c r="DRG3" s="81"/>
      <c r="DRH3" s="81"/>
      <c r="DRI3" s="81"/>
      <c r="DRJ3" s="81"/>
      <c r="DRK3" s="81"/>
      <c r="DRL3" s="81"/>
      <c r="DRM3" s="81"/>
      <c r="DRN3" s="81"/>
      <c r="DRO3" s="81"/>
      <c r="DRP3" s="81"/>
      <c r="DRQ3" s="81"/>
      <c r="DRR3" s="81"/>
      <c r="DRS3" s="81"/>
      <c r="DRT3" s="81"/>
      <c r="DRU3" s="81"/>
      <c r="DRV3" s="81"/>
      <c r="DRW3" s="81"/>
      <c r="DRX3" s="81"/>
      <c r="DRY3" s="81"/>
      <c r="DRZ3" s="81"/>
      <c r="DSA3" s="81"/>
      <c r="DSB3" s="81"/>
      <c r="DSC3" s="81"/>
      <c r="DSD3" s="81"/>
      <c r="DSE3" s="81"/>
      <c r="DSF3" s="81"/>
      <c r="DSG3" s="81"/>
      <c r="DSH3" s="81"/>
      <c r="DSI3" s="81"/>
      <c r="DSJ3" s="81"/>
      <c r="DSK3" s="81"/>
      <c r="DSL3" s="81"/>
      <c r="DSM3" s="81"/>
      <c r="DSN3" s="81"/>
      <c r="DSO3" s="81"/>
      <c r="DSP3" s="81"/>
      <c r="DSQ3" s="81"/>
      <c r="DSR3" s="81"/>
      <c r="DSS3" s="81"/>
      <c r="DST3" s="81"/>
      <c r="DSU3" s="81"/>
      <c r="DSV3" s="81"/>
      <c r="DSW3" s="81"/>
      <c r="DSX3" s="81"/>
      <c r="DSY3" s="81"/>
      <c r="DSZ3" s="81"/>
      <c r="DTA3" s="81"/>
      <c r="DTB3" s="81"/>
      <c r="DTC3" s="81"/>
      <c r="DTD3" s="81"/>
      <c r="DTE3" s="81"/>
      <c r="DTF3" s="81"/>
      <c r="DTG3" s="81"/>
      <c r="DTH3" s="81"/>
      <c r="DTI3" s="81"/>
      <c r="DTJ3" s="81"/>
      <c r="DTK3" s="81"/>
      <c r="DTL3" s="81"/>
      <c r="DTM3" s="81"/>
      <c r="DTN3" s="81"/>
      <c r="DTO3" s="81"/>
      <c r="DTP3" s="81"/>
      <c r="DTQ3" s="81"/>
      <c r="DTR3" s="81"/>
      <c r="DTS3" s="81"/>
      <c r="DTT3" s="81"/>
      <c r="DTU3" s="81"/>
      <c r="DTV3" s="81"/>
      <c r="DTW3" s="81"/>
      <c r="DTX3" s="81"/>
      <c r="DTY3" s="81"/>
      <c r="DTZ3" s="81"/>
      <c r="DUA3" s="81"/>
      <c r="DUB3" s="81"/>
      <c r="DUC3" s="81"/>
      <c r="DUD3" s="81"/>
      <c r="DUE3" s="81"/>
      <c r="DUF3" s="81"/>
      <c r="DUG3" s="81"/>
      <c r="DUH3" s="81"/>
      <c r="DUI3" s="81"/>
      <c r="DUJ3" s="81"/>
      <c r="DUK3" s="81"/>
      <c r="DUL3" s="81"/>
      <c r="DUM3" s="81"/>
      <c r="DUN3" s="81"/>
      <c r="DUO3" s="81"/>
      <c r="DUP3" s="81"/>
      <c r="DUQ3" s="81"/>
      <c r="DUR3" s="81"/>
      <c r="DUS3" s="81"/>
      <c r="DUT3" s="81"/>
      <c r="DUU3" s="81"/>
      <c r="DUV3" s="81"/>
      <c r="DUW3" s="81"/>
      <c r="DUX3" s="81"/>
      <c r="DUY3" s="81"/>
      <c r="DUZ3" s="81"/>
      <c r="DVA3" s="81"/>
      <c r="DVB3" s="81"/>
      <c r="DVC3" s="81"/>
      <c r="DVD3" s="81"/>
      <c r="DVE3" s="81"/>
      <c r="DVF3" s="81"/>
      <c r="DVG3" s="81"/>
      <c r="DVH3" s="81"/>
      <c r="DVI3" s="81"/>
      <c r="DVJ3" s="81"/>
      <c r="DVK3" s="81"/>
      <c r="DVL3" s="81"/>
      <c r="DVM3" s="81"/>
      <c r="DVN3" s="81"/>
      <c r="DVO3" s="81"/>
      <c r="DVP3" s="81"/>
      <c r="DVQ3" s="81"/>
      <c r="DVR3" s="81"/>
      <c r="DVS3" s="81"/>
      <c r="DVT3" s="81"/>
      <c r="DVU3" s="81"/>
      <c r="DVV3" s="81"/>
      <c r="DVW3" s="81"/>
      <c r="DVX3" s="81"/>
      <c r="DVY3" s="81"/>
      <c r="DVZ3" s="81"/>
      <c r="DWA3" s="81"/>
      <c r="DWB3" s="81"/>
      <c r="DWC3" s="81"/>
      <c r="DWD3" s="81"/>
      <c r="DWE3" s="81"/>
      <c r="DWF3" s="81"/>
      <c r="DWG3" s="81"/>
      <c r="DWH3" s="81"/>
      <c r="DWI3" s="81"/>
      <c r="DWJ3" s="81"/>
      <c r="DWK3" s="81"/>
      <c r="DWL3" s="81"/>
      <c r="DWM3" s="81"/>
      <c r="DWN3" s="81"/>
      <c r="DWO3" s="81"/>
      <c r="DWP3" s="81"/>
      <c r="DWQ3" s="81"/>
      <c r="DWR3" s="81"/>
      <c r="DWS3" s="81"/>
      <c r="DWT3" s="81"/>
      <c r="DWU3" s="81"/>
      <c r="DWV3" s="81"/>
      <c r="DWW3" s="81"/>
      <c r="DWX3" s="81"/>
      <c r="DWY3" s="81"/>
      <c r="DWZ3" s="81"/>
      <c r="DXA3" s="81"/>
      <c r="DXB3" s="81"/>
      <c r="DXC3" s="81"/>
      <c r="DXD3" s="81"/>
      <c r="DXE3" s="81"/>
      <c r="DXF3" s="81"/>
      <c r="DXG3" s="81"/>
      <c r="DXH3" s="81"/>
      <c r="DXI3" s="81"/>
      <c r="DXJ3" s="81"/>
      <c r="DXK3" s="81"/>
      <c r="DXL3" s="81"/>
      <c r="DXM3" s="81"/>
      <c r="DXN3" s="81"/>
      <c r="DXO3" s="81"/>
      <c r="DXP3" s="81"/>
      <c r="DXQ3" s="81"/>
      <c r="DXR3" s="81"/>
      <c r="DXS3" s="81"/>
      <c r="DXT3" s="81"/>
      <c r="DXU3" s="81"/>
      <c r="DXV3" s="81"/>
      <c r="DXW3" s="81"/>
      <c r="DXX3" s="81"/>
      <c r="DXY3" s="81"/>
      <c r="DXZ3" s="81"/>
      <c r="DYA3" s="81"/>
      <c r="DYB3" s="81"/>
      <c r="DYC3" s="81"/>
      <c r="DYD3" s="81"/>
      <c r="DYE3" s="81"/>
      <c r="DYF3" s="81"/>
      <c r="DYG3" s="81"/>
      <c r="DYH3" s="81"/>
      <c r="DYI3" s="81"/>
      <c r="DYJ3" s="81"/>
      <c r="DYK3" s="81"/>
      <c r="DYL3" s="81"/>
      <c r="DYM3" s="81"/>
      <c r="DYN3" s="81"/>
      <c r="DYO3" s="81"/>
      <c r="DYP3" s="81"/>
      <c r="DYQ3" s="81"/>
      <c r="DYR3" s="81"/>
      <c r="DYS3" s="81"/>
      <c r="DYT3" s="81"/>
      <c r="DYU3" s="81"/>
      <c r="DYV3" s="81"/>
      <c r="DYW3" s="81"/>
      <c r="DYX3" s="81"/>
      <c r="DYY3" s="81"/>
      <c r="DYZ3" s="81"/>
      <c r="DZA3" s="81"/>
      <c r="DZB3" s="81"/>
      <c r="DZC3" s="81"/>
      <c r="DZD3" s="81"/>
      <c r="DZE3" s="81"/>
      <c r="DZF3" s="81"/>
      <c r="DZG3" s="81"/>
      <c r="DZH3" s="81"/>
      <c r="DZI3" s="81"/>
      <c r="DZJ3" s="81"/>
      <c r="DZK3" s="81"/>
      <c r="DZL3" s="81"/>
      <c r="DZM3" s="81"/>
      <c r="DZN3" s="81"/>
      <c r="DZO3" s="81"/>
      <c r="DZP3" s="81"/>
      <c r="DZQ3" s="81"/>
      <c r="DZR3" s="81"/>
      <c r="DZS3" s="81"/>
      <c r="DZT3" s="81"/>
      <c r="DZU3" s="81"/>
      <c r="DZV3" s="81"/>
      <c r="DZW3" s="81"/>
      <c r="DZX3" s="81"/>
      <c r="DZY3" s="81"/>
      <c r="DZZ3" s="81"/>
      <c r="EAA3" s="81"/>
      <c r="EAB3" s="81"/>
      <c r="EAC3" s="81"/>
      <c r="EAD3" s="81"/>
      <c r="EAE3" s="81"/>
      <c r="EAF3" s="81"/>
      <c r="EAG3" s="81"/>
      <c r="EAH3" s="81"/>
      <c r="EAI3" s="81"/>
      <c r="EAJ3" s="81"/>
      <c r="EAK3" s="81"/>
      <c r="EAL3" s="81"/>
      <c r="EAM3" s="81"/>
      <c r="EAN3" s="81"/>
      <c r="EAO3" s="81"/>
      <c r="EAP3" s="81"/>
      <c r="EAQ3" s="81"/>
      <c r="EAR3" s="81"/>
      <c r="EAS3" s="81"/>
      <c r="EAT3" s="81"/>
      <c r="EAU3" s="81"/>
      <c r="EAV3" s="81"/>
      <c r="EAW3" s="81"/>
      <c r="EAX3" s="81"/>
      <c r="EAY3" s="81"/>
      <c r="EAZ3" s="81"/>
      <c r="EBA3" s="81"/>
      <c r="EBB3" s="81"/>
      <c r="EBC3" s="81"/>
      <c r="EBD3" s="81"/>
      <c r="EBE3" s="81"/>
      <c r="EBF3" s="81"/>
      <c r="EBG3" s="81"/>
      <c r="EBH3" s="81"/>
      <c r="EBI3" s="81"/>
      <c r="EBJ3" s="81"/>
      <c r="EBK3" s="81"/>
      <c r="EBL3" s="81"/>
      <c r="EBM3" s="81"/>
      <c r="EBN3" s="81"/>
      <c r="EBO3" s="81"/>
      <c r="EBP3" s="81"/>
      <c r="EBQ3" s="81"/>
      <c r="EBR3" s="81"/>
      <c r="EBS3" s="81"/>
      <c r="EBT3" s="81"/>
      <c r="EBU3" s="81"/>
      <c r="EBV3" s="81"/>
      <c r="EBW3" s="81"/>
      <c r="EBX3" s="81"/>
      <c r="EBY3" s="81"/>
      <c r="EBZ3" s="81"/>
      <c r="ECA3" s="81"/>
      <c r="ECB3" s="81"/>
      <c r="ECC3" s="81"/>
      <c r="ECD3" s="81"/>
      <c r="ECE3" s="81"/>
      <c r="ECF3" s="81"/>
      <c r="ECG3" s="81"/>
      <c r="ECH3" s="81"/>
      <c r="ECI3" s="81"/>
      <c r="ECJ3" s="81"/>
      <c r="ECK3" s="81"/>
      <c r="ECL3" s="81"/>
      <c r="ECM3" s="81"/>
      <c r="ECN3" s="81"/>
      <c r="ECO3" s="81"/>
      <c r="ECP3" s="81"/>
      <c r="ECQ3" s="81"/>
      <c r="ECR3" s="81"/>
      <c r="ECS3" s="81"/>
      <c r="ECT3" s="81"/>
      <c r="ECU3" s="81"/>
      <c r="ECV3" s="81"/>
      <c r="ECW3" s="81"/>
      <c r="ECX3" s="81"/>
      <c r="ECY3" s="81"/>
      <c r="ECZ3" s="81"/>
      <c r="EDA3" s="81"/>
      <c r="EDB3" s="81"/>
      <c r="EDC3" s="81"/>
      <c r="EDD3" s="81"/>
      <c r="EDE3" s="81"/>
      <c r="EDF3" s="81"/>
      <c r="EDG3" s="81"/>
      <c r="EDH3" s="81"/>
      <c r="EDI3" s="81"/>
      <c r="EDJ3" s="81"/>
      <c r="EDK3" s="81"/>
      <c r="EDL3" s="81"/>
      <c r="EDM3" s="81"/>
      <c r="EDN3" s="81"/>
      <c r="EDO3" s="81"/>
      <c r="EDP3" s="81"/>
      <c r="EDQ3" s="81"/>
      <c r="EDR3" s="81"/>
      <c r="EDS3" s="81"/>
      <c r="EDT3" s="81"/>
      <c r="EDU3" s="81"/>
      <c r="EDV3" s="81"/>
      <c r="EDW3" s="81"/>
      <c r="EDX3" s="81"/>
      <c r="EDY3" s="81"/>
      <c r="EDZ3" s="81"/>
      <c r="EEA3" s="81"/>
      <c r="EEB3" s="81"/>
      <c r="EEC3" s="81"/>
      <c r="EED3" s="81"/>
      <c r="EEE3" s="81"/>
      <c r="EEF3" s="81"/>
      <c r="EEG3" s="81"/>
      <c r="EEH3" s="81"/>
      <c r="EEI3" s="81"/>
      <c r="EEJ3" s="81"/>
      <c r="EEK3" s="81"/>
      <c r="EEL3" s="81"/>
      <c r="EEM3" s="81"/>
      <c r="EEN3" s="81"/>
      <c r="EEO3" s="81"/>
      <c r="EEP3" s="81"/>
      <c r="EEQ3" s="81"/>
      <c r="EER3" s="81"/>
      <c r="EES3" s="81"/>
      <c r="EET3" s="81"/>
      <c r="EEU3" s="81"/>
      <c r="EEV3" s="81"/>
      <c r="EEW3" s="81"/>
      <c r="EEX3" s="81"/>
      <c r="EEY3" s="81"/>
      <c r="EEZ3" s="81"/>
      <c r="EFA3" s="81"/>
      <c r="EFB3" s="81"/>
      <c r="EFC3" s="81"/>
      <c r="EFD3" s="81"/>
      <c r="EFE3" s="81"/>
      <c r="EFF3" s="81"/>
      <c r="EFG3" s="81"/>
      <c r="EFH3" s="81"/>
      <c r="EFI3" s="81"/>
      <c r="EFJ3" s="81"/>
      <c r="EFK3" s="81"/>
      <c r="EFL3" s="81"/>
      <c r="EFM3" s="81"/>
      <c r="EFN3" s="81"/>
      <c r="EFO3" s="81"/>
      <c r="EFP3" s="81"/>
      <c r="EFQ3" s="81"/>
      <c r="EFR3" s="81"/>
      <c r="EFS3" s="81"/>
      <c r="EFT3" s="81"/>
      <c r="EFU3" s="81"/>
      <c r="EFV3" s="81"/>
      <c r="EFW3" s="81"/>
      <c r="EFX3" s="81"/>
      <c r="EFY3" s="81"/>
      <c r="EFZ3" s="81"/>
      <c r="EGA3" s="81"/>
      <c r="EGB3" s="81"/>
      <c r="EGC3" s="81"/>
      <c r="EGD3" s="81"/>
      <c r="EGE3" s="81"/>
      <c r="EGF3" s="81"/>
      <c r="EGG3" s="81"/>
      <c r="EGH3" s="81"/>
      <c r="EGI3" s="81"/>
      <c r="EGJ3" s="81"/>
      <c r="EGK3" s="81"/>
      <c r="EGL3" s="81"/>
      <c r="EGM3" s="81"/>
      <c r="EGN3" s="81"/>
      <c r="EGO3" s="81"/>
      <c r="EGP3" s="81"/>
      <c r="EGQ3" s="81"/>
      <c r="EGR3" s="81"/>
      <c r="EGS3" s="81"/>
      <c r="EGT3" s="81"/>
      <c r="EGU3" s="81"/>
      <c r="EGV3" s="81"/>
      <c r="EGW3" s="81"/>
      <c r="EGX3" s="81"/>
      <c r="EGY3" s="81"/>
      <c r="EGZ3" s="81"/>
      <c r="EHA3" s="81"/>
      <c r="EHB3" s="81"/>
      <c r="EHC3" s="81"/>
      <c r="EHD3" s="81"/>
      <c r="EHE3" s="81"/>
      <c r="EHF3" s="81"/>
      <c r="EHG3" s="81"/>
      <c r="EHH3" s="81"/>
      <c r="EHI3" s="81"/>
      <c r="EHJ3" s="81"/>
      <c r="EHK3" s="81"/>
      <c r="EHL3" s="81"/>
      <c r="EHM3" s="81"/>
      <c r="EHN3" s="81"/>
      <c r="EHO3" s="81"/>
      <c r="EHP3" s="81"/>
      <c r="EHQ3" s="81"/>
      <c r="EHR3" s="81"/>
      <c r="EHS3" s="81"/>
      <c r="EHT3" s="81"/>
      <c r="EHU3" s="81"/>
      <c r="EHV3" s="81"/>
      <c r="EHW3" s="81"/>
      <c r="EHX3" s="81"/>
      <c r="EHY3" s="81"/>
      <c r="EHZ3" s="81"/>
      <c r="EIA3" s="81"/>
      <c r="EIB3" s="81"/>
      <c r="EIC3" s="81"/>
      <c r="EID3" s="81"/>
      <c r="EIE3" s="81"/>
      <c r="EIF3" s="81"/>
      <c r="EIG3" s="81"/>
      <c r="EIH3" s="81"/>
      <c r="EII3" s="81"/>
      <c r="EIJ3" s="81"/>
      <c r="EIK3" s="81"/>
      <c r="EIL3" s="81"/>
      <c r="EIM3" s="81"/>
      <c r="EIN3" s="81"/>
      <c r="EIO3" s="81"/>
      <c r="EIP3" s="81"/>
      <c r="EIQ3" s="81"/>
      <c r="EIR3" s="81"/>
      <c r="EIS3" s="81"/>
      <c r="EIT3" s="81"/>
      <c r="EIU3" s="81"/>
      <c r="EIV3" s="81"/>
      <c r="EIW3" s="81"/>
      <c r="EIX3" s="81"/>
      <c r="EIY3" s="81"/>
      <c r="EIZ3" s="81"/>
      <c r="EJA3" s="81"/>
      <c r="EJB3" s="81"/>
      <c r="EJC3" s="81"/>
      <c r="EJD3" s="81"/>
      <c r="EJE3" s="81"/>
      <c r="EJF3" s="81"/>
      <c r="EJG3" s="81"/>
      <c r="EJH3" s="81"/>
      <c r="EJI3" s="81"/>
      <c r="EJJ3" s="81"/>
      <c r="EJK3" s="81"/>
      <c r="EJL3" s="81"/>
      <c r="EJM3" s="81"/>
      <c r="EJN3" s="81"/>
      <c r="EJO3" s="81"/>
      <c r="EJP3" s="81"/>
      <c r="EJQ3" s="81"/>
      <c r="EJR3" s="81"/>
      <c r="EJS3" s="81"/>
      <c r="EJT3" s="81"/>
      <c r="EJU3" s="81"/>
      <c r="EJV3" s="81"/>
      <c r="EJW3" s="81"/>
      <c r="EJX3" s="81"/>
      <c r="EJY3" s="81"/>
      <c r="EJZ3" s="81"/>
      <c r="EKA3" s="81"/>
      <c r="EKB3" s="81"/>
      <c r="EKC3" s="81"/>
      <c r="EKD3" s="81"/>
      <c r="EKE3" s="81"/>
      <c r="EKF3" s="81"/>
      <c r="EKG3" s="81"/>
      <c r="EKH3" s="81"/>
      <c r="EKI3" s="81"/>
      <c r="EKJ3" s="81"/>
      <c r="EKK3" s="81"/>
      <c r="EKL3" s="81"/>
      <c r="EKM3" s="81"/>
      <c r="EKN3" s="81"/>
      <c r="EKO3" s="81"/>
      <c r="EKP3" s="81"/>
      <c r="EKQ3" s="81"/>
      <c r="EKR3" s="81"/>
      <c r="EKS3" s="81"/>
      <c r="EKT3" s="81"/>
      <c r="EKU3" s="81"/>
      <c r="EKV3" s="81"/>
      <c r="EKW3" s="81"/>
      <c r="EKX3" s="81"/>
      <c r="EKY3" s="81"/>
      <c r="EKZ3" s="81"/>
      <c r="ELA3" s="81"/>
      <c r="ELB3" s="81"/>
      <c r="ELC3" s="81"/>
      <c r="ELD3" s="81"/>
      <c r="ELE3" s="81"/>
      <c r="ELF3" s="81"/>
      <c r="ELG3" s="81"/>
      <c r="ELH3" s="81"/>
      <c r="ELI3" s="81"/>
      <c r="ELJ3" s="81"/>
      <c r="ELK3" s="81"/>
      <c r="ELL3" s="81"/>
      <c r="ELM3" s="81"/>
      <c r="ELN3" s="81"/>
      <c r="ELO3" s="81"/>
      <c r="ELP3" s="81"/>
      <c r="ELQ3" s="81"/>
      <c r="ELR3" s="81"/>
      <c r="ELS3" s="81"/>
      <c r="ELT3" s="81"/>
      <c r="ELU3" s="81"/>
      <c r="ELV3" s="81"/>
      <c r="ELW3" s="81"/>
      <c r="ELX3" s="81"/>
      <c r="ELY3" s="81"/>
      <c r="ELZ3" s="81"/>
      <c r="EMA3" s="81"/>
      <c r="EMB3" s="81"/>
      <c r="EMC3" s="81"/>
      <c r="EMD3" s="81"/>
      <c r="EME3" s="81"/>
      <c r="EMF3" s="81"/>
      <c r="EMG3" s="81"/>
      <c r="EMH3" s="81"/>
      <c r="EMI3" s="81"/>
      <c r="EMJ3" s="81"/>
      <c r="EMK3" s="81"/>
      <c r="EML3" s="81"/>
      <c r="EMM3" s="81"/>
      <c r="EMN3" s="81"/>
      <c r="EMO3" s="81"/>
      <c r="EMP3" s="81"/>
      <c r="EMQ3" s="81"/>
      <c r="EMR3" s="81"/>
      <c r="EMS3" s="81"/>
      <c r="EMT3" s="81"/>
      <c r="EMU3" s="81"/>
      <c r="EMV3" s="81"/>
      <c r="EMW3" s="81"/>
      <c r="EMX3" s="81"/>
      <c r="EMY3" s="81"/>
      <c r="EMZ3" s="81"/>
      <c r="ENA3" s="81"/>
      <c r="ENB3" s="81"/>
      <c r="ENC3" s="81"/>
      <c r="END3" s="81"/>
      <c r="ENE3" s="81"/>
      <c r="ENF3" s="81"/>
      <c r="ENG3" s="81"/>
      <c r="ENH3" s="81"/>
      <c r="ENI3" s="81"/>
      <c r="ENJ3" s="81"/>
      <c r="ENK3" s="81"/>
      <c r="ENL3" s="81"/>
      <c r="ENM3" s="81"/>
      <c r="ENN3" s="81"/>
      <c r="ENO3" s="81"/>
      <c r="ENP3" s="81"/>
      <c r="ENQ3" s="81"/>
      <c r="ENR3" s="81"/>
      <c r="ENS3" s="81"/>
      <c r="ENT3" s="81"/>
      <c r="ENU3" s="81"/>
      <c r="ENV3" s="81"/>
      <c r="ENW3" s="81"/>
      <c r="ENX3" s="81"/>
      <c r="ENY3" s="81"/>
      <c r="ENZ3" s="81"/>
      <c r="EOA3" s="81"/>
      <c r="EOB3" s="81"/>
      <c r="EOC3" s="81"/>
      <c r="EOD3" s="81"/>
      <c r="EOE3" s="81"/>
      <c r="EOF3" s="81"/>
      <c r="EOG3" s="81"/>
      <c r="EOH3" s="81"/>
      <c r="EOI3" s="81"/>
      <c r="EOJ3" s="81"/>
      <c r="EOK3" s="81"/>
      <c r="EOL3" s="81"/>
      <c r="EOM3" s="81"/>
      <c r="EON3" s="81"/>
      <c r="EOO3" s="81"/>
      <c r="EOP3" s="81"/>
      <c r="EOQ3" s="81"/>
      <c r="EOR3" s="81"/>
      <c r="EOS3" s="81"/>
      <c r="EOT3" s="81"/>
      <c r="EOU3" s="81"/>
      <c r="EOV3" s="81"/>
      <c r="EOW3" s="81"/>
      <c r="EOX3" s="81"/>
      <c r="EOY3" s="81"/>
      <c r="EOZ3" s="81"/>
      <c r="EPA3" s="81"/>
      <c r="EPB3" s="81"/>
      <c r="EPC3" s="81"/>
      <c r="EPD3" s="81"/>
      <c r="EPE3" s="81"/>
      <c r="EPF3" s="81"/>
      <c r="EPG3" s="81"/>
      <c r="EPH3" s="81"/>
      <c r="EPI3" s="81"/>
      <c r="EPJ3" s="81"/>
      <c r="EPK3" s="81"/>
      <c r="EPL3" s="81"/>
      <c r="EPM3" s="81"/>
      <c r="EPN3" s="81"/>
      <c r="EPO3" s="81"/>
      <c r="EPP3" s="81"/>
      <c r="EPQ3" s="81"/>
      <c r="EPR3" s="81"/>
      <c r="EPS3" s="81"/>
      <c r="EPT3" s="81"/>
      <c r="EPU3" s="81"/>
      <c r="EPV3" s="81"/>
      <c r="EPW3" s="81"/>
      <c r="EPX3" s="81"/>
      <c r="EPY3" s="81"/>
      <c r="EPZ3" s="81"/>
      <c r="EQA3" s="81"/>
      <c r="EQB3" s="81"/>
      <c r="EQC3" s="81"/>
      <c r="EQD3" s="81"/>
      <c r="EQE3" s="81"/>
      <c r="EQF3" s="81"/>
      <c r="EQG3" s="81"/>
      <c r="EQH3" s="81"/>
      <c r="EQI3" s="81"/>
      <c r="EQJ3" s="81"/>
      <c r="EQK3" s="81"/>
      <c r="EQL3" s="81"/>
      <c r="EQM3" s="81"/>
      <c r="EQN3" s="81"/>
      <c r="EQO3" s="81"/>
      <c r="EQP3" s="81"/>
      <c r="EQQ3" s="81"/>
      <c r="EQR3" s="81"/>
      <c r="EQS3" s="81"/>
      <c r="EQT3" s="81"/>
      <c r="EQU3" s="81"/>
      <c r="EQV3" s="81"/>
      <c r="EQW3" s="81"/>
      <c r="EQX3" s="81"/>
      <c r="EQY3" s="81"/>
      <c r="EQZ3" s="81"/>
      <c r="ERA3" s="81"/>
      <c r="ERB3" s="81"/>
      <c r="ERC3" s="81"/>
      <c r="ERD3" s="81"/>
      <c r="ERE3" s="81"/>
      <c r="ERF3" s="81"/>
      <c r="ERG3" s="81"/>
      <c r="ERH3" s="81"/>
      <c r="ERI3" s="81"/>
      <c r="ERJ3" s="81"/>
      <c r="ERK3" s="81"/>
      <c r="ERL3" s="81"/>
      <c r="ERM3" s="81"/>
      <c r="ERN3" s="81"/>
      <c r="ERO3" s="81"/>
      <c r="ERP3" s="81"/>
      <c r="ERQ3" s="81"/>
      <c r="ERR3" s="81"/>
      <c r="ERS3" s="81"/>
      <c r="ERT3" s="81"/>
      <c r="ERU3" s="81"/>
      <c r="ERV3" s="81"/>
      <c r="ERW3" s="81"/>
      <c r="ERX3" s="81"/>
      <c r="ERY3" s="81"/>
      <c r="ERZ3" s="81"/>
      <c r="ESA3" s="81"/>
      <c r="ESB3" s="81"/>
      <c r="ESC3" s="81"/>
      <c r="ESD3" s="81"/>
      <c r="ESE3" s="81"/>
      <c r="ESF3" s="81"/>
      <c r="ESG3" s="81"/>
      <c r="ESH3" s="81"/>
      <c r="ESI3" s="81"/>
      <c r="ESJ3" s="81"/>
      <c r="ESK3" s="81"/>
      <c r="ESL3" s="81"/>
      <c r="ESM3" s="81"/>
      <c r="ESN3" s="81"/>
      <c r="ESO3" s="81"/>
      <c r="ESP3" s="81"/>
      <c r="ESQ3" s="81"/>
      <c r="ESR3" s="81"/>
      <c r="ESS3" s="81"/>
      <c r="EST3" s="81"/>
      <c r="ESU3" s="81"/>
      <c r="ESV3" s="81"/>
      <c r="ESW3" s="81"/>
      <c r="ESX3" s="81"/>
      <c r="ESY3" s="81"/>
      <c r="ESZ3" s="81"/>
      <c r="ETA3" s="81"/>
      <c r="ETB3" s="81"/>
      <c r="ETC3" s="81"/>
      <c r="ETD3" s="81"/>
      <c r="ETE3" s="81"/>
      <c r="ETF3" s="81"/>
      <c r="ETG3" s="81"/>
      <c r="ETH3" s="81"/>
      <c r="ETI3" s="81"/>
      <c r="ETJ3" s="81"/>
      <c r="ETK3" s="81"/>
      <c r="ETL3" s="81"/>
      <c r="ETM3" s="81"/>
      <c r="ETN3" s="81"/>
      <c r="ETO3" s="81"/>
      <c r="ETP3" s="81"/>
      <c r="ETQ3" s="81"/>
      <c r="ETR3" s="81"/>
      <c r="ETS3" s="81"/>
      <c r="ETT3" s="81"/>
      <c r="ETU3" s="81"/>
      <c r="ETV3" s="81"/>
      <c r="ETW3" s="81"/>
      <c r="ETX3" s="81"/>
      <c r="ETY3" s="81"/>
      <c r="ETZ3" s="81"/>
      <c r="EUA3" s="81"/>
      <c r="EUB3" s="81"/>
      <c r="EUC3" s="81"/>
      <c r="EUD3" s="81"/>
      <c r="EUE3" s="81"/>
      <c r="EUF3" s="81"/>
      <c r="EUG3" s="81"/>
      <c r="EUH3" s="81"/>
      <c r="EUI3" s="81"/>
      <c r="EUJ3" s="81"/>
      <c r="EUK3" s="81"/>
      <c r="EUL3" s="81"/>
      <c r="EUM3" s="81"/>
      <c r="EUN3" s="81"/>
      <c r="EUO3" s="81"/>
      <c r="EUP3" s="81"/>
      <c r="EUQ3" s="81"/>
      <c r="EUR3" s="81"/>
      <c r="EUS3" s="81"/>
      <c r="EUT3" s="81"/>
      <c r="EUU3" s="81"/>
      <c r="EUV3" s="81"/>
      <c r="EUW3" s="81"/>
      <c r="EUX3" s="81"/>
      <c r="EUY3" s="81"/>
      <c r="EUZ3" s="81"/>
      <c r="EVA3" s="81"/>
      <c r="EVB3" s="81"/>
      <c r="EVC3" s="81"/>
      <c r="EVD3" s="81"/>
      <c r="EVE3" s="81"/>
      <c r="EVF3" s="81"/>
      <c r="EVG3" s="81"/>
      <c r="EVH3" s="81"/>
      <c r="EVI3" s="81"/>
      <c r="EVJ3" s="81"/>
      <c r="EVK3" s="81"/>
      <c r="EVL3" s="81"/>
      <c r="EVM3" s="81"/>
      <c r="EVN3" s="81"/>
      <c r="EVO3" s="81"/>
      <c r="EVP3" s="81"/>
      <c r="EVQ3" s="81"/>
      <c r="EVR3" s="81"/>
      <c r="EVS3" s="81"/>
      <c r="EVT3" s="81"/>
      <c r="EVU3" s="81"/>
      <c r="EVV3" s="81"/>
      <c r="EVW3" s="81"/>
      <c r="EVX3" s="81"/>
      <c r="EVY3" s="81"/>
      <c r="EVZ3" s="81"/>
      <c r="EWA3" s="81"/>
      <c r="EWB3" s="81"/>
      <c r="EWC3" s="81"/>
      <c r="EWD3" s="81"/>
      <c r="EWE3" s="81"/>
      <c r="EWF3" s="81"/>
      <c r="EWG3" s="81"/>
      <c r="EWH3" s="81"/>
      <c r="EWI3" s="81"/>
      <c r="EWJ3" s="81"/>
      <c r="EWK3" s="81"/>
      <c r="EWL3" s="81"/>
      <c r="EWM3" s="81"/>
      <c r="EWN3" s="81"/>
      <c r="EWO3" s="81"/>
      <c r="EWP3" s="81"/>
      <c r="EWQ3" s="81"/>
      <c r="EWR3" s="81"/>
      <c r="EWS3" s="81"/>
      <c r="EWT3" s="81"/>
      <c r="EWU3" s="81"/>
      <c r="EWV3" s="81"/>
      <c r="EWW3" s="81"/>
      <c r="EWX3" s="81"/>
      <c r="EWY3" s="81"/>
      <c r="EWZ3" s="81"/>
      <c r="EXA3" s="81"/>
      <c r="EXB3" s="81"/>
      <c r="EXC3" s="81"/>
      <c r="EXD3" s="81"/>
      <c r="EXE3" s="81"/>
      <c r="EXF3" s="81"/>
      <c r="EXG3" s="81"/>
      <c r="EXH3" s="81"/>
      <c r="EXI3" s="81"/>
      <c r="EXJ3" s="81"/>
      <c r="EXK3" s="81"/>
      <c r="EXL3" s="81"/>
      <c r="EXM3" s="81"/>
      <c r="EXN3" s="81"/>
      <c r="EXO3" s="81"/>
      <c r="EXP3" s="81"/>
      <c r="EXQ3" s="81"/>
      <c r="EXR3" s="81"/>
      <c r="EXS3" s="81"/>
      <c r="EXT3" s="81"/>
      <c r="EXU3" s="81"/>
      <c r="EXV3" s="81"/>
      <c r="EXW3" s="81"/>
      <c r="EXX3" s="81"/>
      <c r="EXY3" s="81"/>
      <c r="EXZ3" s="81"/>
      <c r="EYA3" s="81"/>
      <c r="EYB3" s="81"/>
      <c r="EYC3" s="81"/>
      <c r="EYD3" s="81"/>
      <c r="EYE3" s="81"/>
      <c r="EYF3" s="81"/>
      <c r="EYG3" s="81"/>
      <c r="EYH3" s="81"/>
      <c r="EYI3" s="81"/>
      <c r="EYJ3" s="81"/>
      <c r="EYK3" s="81"/>
      <c r="EYL3" s="81"/>
      <c r="EYM3" s="81"/>
      <c r="EYN3" s="81"/>
      <c r="EYO3" s="81"/>
      <c r="EYP3" s="81"/>
      <c r="EYQ3" s="81"/>
      <c r="EYR3" s="81"/>
      <c r="EYS3" s="81"/>
      <c r="EYT3" s="81"/>
      <c r="EYU3" s="81"/>
      <c r="EYV3" s="81"/>
      <c r="EYW3" s="81"/>
      <c r="EYX3" s="81"/>
      <c r="EYY3" s="81"/>
      <c r="EYZ3" s="81"/>
      <c r="EZA3" s="81"/>
      <c r="EZB3" s="81"/>
      <c r="EZC3" s="81"/>
      <c r="EZD3" s="81"/>
      <c r="EZE3" s="81"/>
      <c r="EZF3" s="81"/>
      <c r="EZG3" s="81"/>
      <c r="EZH3" s="81"/>
      <c r="EZI3" s="81"/>
      <c r="EZJ3" s="81"/>
      <c r="EZK3" s="81"/>
      <c r="EZL3" s="81"/>
      <c r="EZM3" s="81"/>
      <c r="EZN3" s="81"/>
      <c r="EZO3" s="81"/>
      <c r="EZP3" s="81"/>
      <c r="EZQ3" s="81"/>
      <c r="EZR3" s="81"/>
      <c r="EZS3" s="81"/>
      <c r="EZT3" s="81"/>
      <c r="EZU3" s="81"/>
      <c r="EZV3" s="81"/>
      <c r="EZW3" s="81"/>
      <c r="EZX3" s="81"/>
      <c r="EZY3" s="81"/>
      <c r="EZZ3" s="81"/>
      <c r="FAA3" s="81"/>
      <c r="FAB3" s="81"/>
      <c r="FAC3" s="81"/>
      <c r="FAD3" s="81"/>
      <c r="FAE3" s="81"/>
      <c r="FAF3" s="81"/>
      <c r="FAG3" s="81"/>
      <c r="FAH3" s="81"/>
      <c r="FAI3" s="81"/>
      <c r="FAJ3" s="81"/>
      <c r="FAK3" s="81"/>
      <c r="FAL3" s="81"/>
      <c r="FAM3" s="81"/>
      <c r="FAN3" s="81"/>
      <c r="FAO3" s="81"/>
      <c r="FAP3" s="81"/>
      <c r="FAQ3" s="81"/>
      <c r="FAR3" s="81"/>
      <c r="FAS3" s="81"/>
      <c r="FAT3" s="81"/>
      <c r="FAU3" s="81"/>
      <c r="FAV3" s="81"/>
      <c r="FAW3" s="81"/>
      <c r="FAX3" s="81"/>
      <c r="FAY3" s="81"/>
      <c r="FAZ3" s="81"/>
      <c r="FBA3" s="81"/>
      <c r="FBB3" s="81"/>
      <c r="FBC3" s="81"/>
      <c r="FBD3" s="81"/>
      <c r="FBE3" s="81"/>
      <c r="FBF3" s="81"/>
      <c r="FBG3" s="81"/>
      <c r="FBH3" s="81"/>
      <c r="FBI3" s="81"/>
      <c r="FBJ3" s="81"/>
      <c r="FBK3" s="81"/>
      <c r="FBL3" s="81"/>
      <c r="FBM3" s="81"/>
      <c r="FBN3" s="81"/>
      <c r="FBO3" s="81"/>
      <c r="FBP3" s="81"/>
      <c r="FBQ3" s="81"/>
      <c r="FBR3" s="81"/>
      <c r="FBS3" s="81"/>
      <c r="FBT3" s="81"/>
      <c r="FBU3" s="81"/>
      <c r="FBV3" s="81"/>
      <c r="FBW3" s="81"/>
      <c r="FBX3" s="81"/>
      <c r="FBY3" s="81"/>
      <c r="FBZ3" s="81"/>
      <c r="FCA3" s="81"/>
      <c r="FCB3" s="81"/>
      <c r="FCC3" s="81"/>
      <c r="FCD3" s="81"/>
      <c r="FCE3" s="81"/>
      <c r="FCF3" s="81"/>
      <c r="FCG3" s="81"/>
      <c r="FCH3" s="81"/>
      <c r="FCI3" s="81"/>
      <c r="FCJ3" s="81"/>
      <c r="FCK3" s="81"/>
      <c r="FCL3" s="81"/>
      <c r="FCM3" s="81"/>
      <c r="FCN3" s="81"/>
      <c r="FCO3" s="81"/>
      <c r="FCP3" s="81"/>
      <c r="FCQ3" s="81"/>
      <c r="FCR3" s="81"/>
      <c r="FCS3" s="81"/>
      <c r="FCT3" s="81"/>
      <c r="FCU3" s="81"/>
      <c r="FCV3" s="81"/>
      <c r="FCW3" s="81"/>
      <c r="FCX3" s="81"/>
      <c r="FCY3" s="81"/>
      <c r="FCZ3" s="81"/>
      <c r="FDA3" s="81"/>
      <c r="FDB3" s="81"/>
      <c r="FDC3" s="81"/>
      <c r="FDD3" s="81"/>
      <c r="FDE3" s="81"/>
      <c r="FDF3" s="81"/>
      <c r="FDG3" s="81"/>
      <c r="FDH3" s="81"/>
      <c r="FDI3" s="81"/>
      <c r="FDJ3" s="81"/>
      <c r="FDK3" s="81"/>
      <c r="FDL3" s="81"/>
      <c r="FDM3" s="81"/>
      <c r="FDN3" s="81"/>
      <c r="FDO3" s="81"/>
      <c r="FDP3" s="81"/>
      <c r="FDQ3" s="81"/>
      <c r="FDR3" s="81"/>
      <c r="FDS3" s="81"/>
      <c r="FDT3" s="81"/>
      <c r="FDU3" s="81"/>
      <c r="FDV3" s="81"/>
      <c r="FDW3" s="81"/>
      <c r="FDX3" s="81"/>
      <c r="FDY3" s="81"/>
      <c r="FDZ3" s="81"/>
      <c r="FEA3" s="81"/>
      <c r="FEB3" s="81"/>
      <c r="FEC3" s="81"/>
      <c r="FED3" s="81"/>
      <c r="FEE3" s="81"/>
      <c r="FEF3" s="81"/>
      <c r="FEG3" s="81"/>
      <c r="FEH3" s="81"/>
      <c r="FEI3" s="81"/>
      <c r="FEJ3" s="81"/>
      <c r="FEK3" s="81"/>
      <c r="FEL3" s="81"/>
      <c r="FEM3" s="81"/>
      <c r="FEN3" s="81"/>
      <c r="FEO3" s="81"/>
      <c r="FEP3" s="81"/>
      <c r="FEQ3" s="81"/>
      <c r="FER3" s="81"/>
      <c r="FES3" s="81"/>
      <c r="FET3" s="81"/>
      <c r="FEU3" s="81"/>
      <c r="FEV3" s="81"/>
      <c r="FEW3" s="81"/>
      <c r="FEX3" s="81"/>
      <c r="FEY3" s="81"/>
      <c r="FEZ3" s="81"/>
      <c r="FFA3" s="81"/>
      <c r="FFB3" s="81"/>
      <c r="FFC3" s="81"/>
      <c r="FFD3" s="81"/>
      <c r="FFE3" s="81"/>
      <c r="FFF3" s="81"/>
      <c r="FFG3" s="81"/>
      <c r="FFH3" s="81"/>
      <c r="FFI3" s="81"/>
      <c r="FFJ3" s="81"/>
      <c r="FFK3" s="81"/>
      <c r="FFL3" s="81"/>
      <c r="FFM3" s="81"/>
      <c r="FFN3" s="81"/>
      <c r="FFO3" s="81"/>
      <c r="FFP3" s="81"/>
      <c r="FFQ3" s="81"/>
      <c r="FFR3" s="81"/>
      <c r="FFS3" s="81"/>
      <c r="FFT3" s="81"/>
      <c r="FFU3" s="81"/>
      <c r="FFV3" s="81"/>
      <c r="FFW3" s="81"/>
      <c r="FFX3" s="81"/>
      <c r="FFY3" s="81"/>
      <c r="FFZ3" s="81"/>
      <c r="FGA3" s="81"/>
      <c r="FGB3" s="81"/>
      <c r="FGC3" s="81"/>
      <c r="FGD3" s="81"/>
      <c r="FGE3" s="81"/>
      <c r="FGF3" s="81"/>
      <c r="FGG3" s="81"/>
      <c r="FGH3" s="81"/>
      <c r="FGI3" s="81"/>
      <c r="FGJ3" s="81"/>
      <c r="FGK3" s="81"/>
      <c r="FGL3" s="81"/>
      <c r="FGM3" s="81"/>
      <c r="FGN3" s="81"/>
      <c r="FGO3" s="81"/>
      <c r="FGP3" s="81"/>
      <c r="FGQ3" s="81"/>
      <c r="FGR3" s="81"/>
      <c r="FGS3" s="81"/>
      <c r="FGT3" s="81"/>
      <c r="FGU3" s="81"/>
      <c r="FGV3" s="81"/>
      <c r="FGW3" s="81"/>
      <c r="FGX3" s="81"/>
      <c r="FGY3" s="81"/>
      <c r="FGZ3" s="81"/>
      <c r="FHA3" s="81"/>
      <c r="FHB3" s="81"/>
      <c r="FHC3" s="81"/>
      <c r="FHD3" s="81"/>
      <c r="FHE3" s="81"/>
      <c r="FHF3" s="81"/>
      <c r="FHG3" s="81"/>
      <c r="FHH3" s="81"/>
      <c r="FHI3" s="81"/>
      <c r="FHJ3" s="81"/>
      <c r="FHK3" s="81"/>
      <c r="FHL3" s="81"/>
      <c r="FHM3" s="81"/>
      <c r="FHN3" s="81"/>
      <c r="FHO3" s="81"/>
      <c r="FHP3" s="81"/>
      <c r="FHQ3" s="81"/>
      <c r="FHR3" s="81"/>
      <c r="FHS3" s="81"/>
      <c r="FHT3" s="81"/>
      <c r="FHU3" s="81"/>
      <c r="FHV3" s="81"/>
      <c r="FHW3" s="81"/>
      <c r="FHX3" s="81"/>
      <c r="FHY3" s="81"/>
      <c r="FHZ3" s="81"/>
      <c r="FIA3" s="81"/>
      <c r="FIB3" s="81"/>
      <c r="FIC3" s="81"/>
      <c r="FID3" s="81"/>
      <c r="FIE3" s="81"/>
      <c r="FIF3" s="81"/>
      <c r="FIG3" s="81"/>
      <c r="FIH3" s="81"/>
      <c r="FII3" s="81"/>
      <c r="FIJ3" s="81"/>
      <c r="FIK3" s="81"/>
      <c r="FIL3" s="81"/>
      <c r="FIM3" s="81"/>
      <c r="FIN3" s="81"/>
      <c r="FIO3" s="81"/>
      <c r="FIP3" s="81"/>
      <c r="FIQ3" s="81"/>
      <c r="FIR3" s="81"/>
      <c r="FIS3" s="81"/>
      <c r="FIT3" s="81"/>
      <c r="FIU3" s="81"/>
      <c r="FIV3" s="81"/>
      <c r="FIW3" s="81"/>
      <c r="FIX3" s="81"/>
      <c r="FIY3" s="81"/>
      <c r="FIZ3" s="81"/>
      <c r="FJA3" s="81"/>
      <c r="FJB3" s="81"/>
      <c r="FJC3" s="81"/>
      <c r="FJD3" s="81"/>
      <c r="FJE3" s="81"/>
      <c r="FJF3" s="81"/>
      <c r="FJG3" s="81"/>
      <c r="FJH3" s="81"/>
      <c r="FJI3" s="81"/>
      <c r="FJJ3" s="81"/>
      <c r="FJK3" s="81"/>
      <c r="FJL3" s="81"/>
      <c r="FJM3" s="81"/>
      <c r="FJN3" s="81"/>
      <c r="FJO3" s="81"/>
      <c r="FJP3" s="81"/>
      <c r="FJQ3" s="81"/>
      <c r="FJR3" s="81"/>
      <c r="FJS3" s="81"/>
      <c r="FJT3" s="81"/>
      <c r="FJU3" s="81"/>
      <c r="FJV3" s="81"/>
      <c r="FJW3" s="81"/>
      <c r="FJX3" s="81"/>
      <c r="FJY3" s="81"/>
      <c r="FJZ3" s="81"/>
      <c r="FKA3" s="81"/>
      <c r="FKB3" s="81"/>
      <c r="FKC3" s="81"/>
      <c r="FKD3" s="81"/>
      <c r="FKE3" s="81"/>
      <c r="FKF3" s="81"/>
      <c r="FKG3" s="81"/>
      <c r="FKH3" s="81"/>
      <c r="FKI3" s="81"/>
      <c r="FKJ3" s="81"/>
      <c r="FKK3" s="81"/>
      <c r="FKL3" s="81"/>
      <c r="FKM3" s="81"/>
      <c r="FKN3" s="81"/>
      <c r="FKO3" s="81"/>
      <c r="FKP3" s="81"/>
      <c r="FKQ3" s="81"/>
      <c r="FKR3" s="81"/>
      <c r="FKS3" s="81"/>
      <c r="FKT3" s="81"/>
      <c r="FKU3" s="81"/>
      <c r="FKV3" s="81"/>
      <c r="FKW3" s="81"/>
      <c r="FKX3" s="81"/>
      <c r="FKY3" s="81"/>
      <c r="FKZ3" s="81"/>
      <c r="FLA3" s="81"/>
      <c r="FLB3" s="81"/>
      <c r="FLC3" s="81"/>
      <c r="FLD3" s="81"/>
      <c r="FLE3" s="81"/>
      <c r="FLF3" s="81"/>
      <c r="FLG3" s="81"/>
      <c r="FLH3" s="81"/>
      <c r="FLI3" s="81"/>
      <c r="FLJ3" s="81"/>
      <c r="FLK3" s="81"/>
      <c r="FLL3" s="81"/>
      <c r="FLM3" s="81"/>
      <c r="FLN3" s="81"/>
      <c r="FLO3" s="81"/>
      <c r="FLP3" s="81"/>
      <c r="FLQ3" s="81"/>
      <c r="FLR3" s="81"/>
      <c r="FLS3" s="81"/>
      <c r="FLT3" s="81"/>
      <c r="FLU3" s="81"/>
      <c r="FLV3" s="81"/>
      <c r="FLW3" s="81"/>
      <c r="FLX3" s="81"/>
      <c r="FLY3" s="81"/>
      <c r="FLZ3" s="81"/>
      <c r="FMA3" s="81"/>
      <c r="FMB3" s="81"/>
      <c r="FMC3" s="81"/>
      <c r="FMD3" s="81"/>
      <c r="FME3" s="81"/>
      <c r="FMF3" s="81"/>
      <c r="FMG3" s="81"/>
      <c r="FMH3" s="81"/>
      <c r="FMI3" s="81"/>
      <c r="FMJ3" s="81"/>
      <c r="FMK3" s="81"/>
      <c r="FML3" s="81"/>
      <c r="FMM3" s="81"/>
      <c r="FMN3" s="81"/>
      <c r="FMO3" s="81"/>
      <c r="FMP3" s="81"/>
      <c r="FMQ3" s="81"/>
      <c r="FMR3" s="81"/>
      <c r="FMS3" s="81"/>
      <c r="FMT3" s="81"/>
      <c r="FMU3" s="81"/>
      <c r="FMV3" s="81"/>
      <c r="FMW3" s="81"/>
      <c r="FMX3" s="81"/>
      <c r="FMY3" s="81"/>
      <c r="FMZ3" s="81"/>
      <c r="FNA3" s="81"/>
      <c r="FNB3" s="81"/>
      <c r="FNC3" s="81"/>
      <c r="FND3" s="81"/>
      <c r="FNE3" s="81"/>
      <c r="FNF3" s="81"/>
      <c r="FNG3" s="81"/>
      <c r="FNH3" s="81"/>
      <c r="FNI3" s="81"/>
      <c r="FNJ3" s="81"/>
      <c r="FNK3" s="81"/>
      <c r="FNL3" s="81"/>
      <c r="FNM3" s="81"/>
      <c r="FNN3" s="81"/>
      <c r="FNO3" s="81"/>
      <c r="FNP3" s="81"/>
      <c r="FNQ3" s="81"/>
      <c r="FNR3" s="81"/>
      <c r="FNS3" s="81"/>
      <c r="FNT3" s="81"/>
      <c r="FNU3" s="81"/>
      <c r="FNV3" s="81"/>
      <c r="FNW3" s="81"/>
      <c r="FNX3" s="81"/>
      <c r="FNY3" s="81"/>
      <c r="FNZ3" s="81"/>
      <c r="FOA3" s="81"/>
      <c r="FOB3" s="81"/>
      <c r="FOC3" s="81"/>
      <c r="FOD3" s="81"/>
      <c r="FOE3" s="81"/>
      <c r="FOF3" s="81"/>
      <c r="FOG3" s="81"/>
      <c r="FOH3" s="81"/>
      <c r="FOI3" s="81"/>
      <c r="FOJ3" s="81"/>
      <c r="FOK3" s="81"/>
      <c r="FOL3" s="81"/>
      <c r="FOM3" s="81"/>
      <c r="FON3" s="81"/>
      <c r="FOO3" s="81"/>
      <c r="FOP3" s="81"/>
      <c r="FOQ3" s="81"/>
      <c r="FOR3" s="81"/>
      <c r="FOS3" s="81"/>
      <c r="FOT3" s="81"/>
      <c r="FOU3" s="81"/>
      <c r="FOV3" s="81"/>
      <c r="FOW3" s="81"/>
      <c r="FOX3" s="81"/>
      <c r="FOY3" s="81"/>
      <c r="FOZ3" s="81"/>
      <c r="FPA3" s="81"/>
      <c r="FPB3" s="81"/>
      <c r="FPC3" s="81"/>
      <c r="FPD3" s="81"/>
      <c r="FPE3" s="81"/>
      <c r="FPF3" s="81"/>
      <c r="FPG3" s="81"/>
      <c r="FPH3" s="81"/>
      <c r="FPI3" s="81"/>
      <c r="FPJ3" s="81"/>
      <c r="FPK3" s="81"/>
      <c r="FPL3" s="81"/>
      <c r="FPM3" s="81"/>
      <c r="FPN3" s="81"/>
      <c r="FPO3" s="81"/>
      <c r="FPP3" s="81"/>
      <c r="FPQ3" s="81"/>
      <c r="FPR3" s="81"/>
      <c r="FPS3" s="81"/>
      <c r="FPT3" s="81"/>
      <c r="FPU3" s="81"/>
      <c r="FPV3" s="81"/>
      <c r="FPW3" s="81"/>
      <c r="FPX3" s="81"/>
      <c r="FPY3" s="81"/>
      <c r="FPZ3" s="81"/>
      <c r="FQA3" s="81"/>
      <c r="FQB3" s="81"/>
      <c r="FQC3" s="81"/>
      <c r="FQD3" s="81"/>
      <c r="FQE3" s="81"/>
      <c r="FQF3" s="81"/>
      <c r="FQG3" s="81"/>
      <c r="FQH3" s="81"/>
      <c r="FQI3" s="81"/>
      <c r="FQJ3" s="81"/>
      <c r="FQK3" s="81"/>
      <c r="FQL3" s="81"/>
      <c r="FQM3" s="81"/>
      <c r="FQN3" s="81"/>
      <c r="FQO3" s="81"/>
      <c r="FQP3" s="81"/>
      <c r="FQQ3" s="81"/>
      <c r="FQR3" s="81"/>
      <c r="FQS3" s="81"/>
      <c r="FQT3" s="81"/>
      <c r="FQU3" s="81"/>
      <c r="FQV3" s="81"/>
      <c r="FQW3" s="81"/>
      <c r="FQX3" s="81"/>
      <c r="FQY3" s="81"/>
      <c r="FQZ3" s="81"/>
      <c r="FRA3" s="81"/>
      <c r="FRB3" s="81"/>
      <c r="FRC3" s="81"/>
      <c r="FRD3" s="81"/>
      <c r="FRE3" s="81"/>
      <c r="FRF3" s="81"/>
      <c r="FRG3" s="81"/>
      <c r="FRH3" s="81"/>
      <c r="FRI3" s="81"/>
      <c r="FRJ3" s="81"/>
      <c r="FRK3" s="81"/>
      <c r="FRL3" s="81"/>
      <c r="FRM3" s="81"/>
      <c r="FRN3" s="81"/>
      <c r="FRO3" s="81"/>
      <c r="FRP3" s="81"/>
      <c r="FRQ3" s="81"/>
      <c r="FRR3" s="81"/>
      <c r="FRS3" s="81"/>
      <c r="FRT3" s="81"/>
      <c r="FRU3" s="81"/>
      <c r="FRV3" s="81"/>
      <c r="FRW3" s="81"/>
      <c r="FRX3" s="81"/>
      <c r="FRY3" s="81"/>
      <c r="FRZ3" s="81"/>
      <c r="FSA3" s="81"/>
      <c r="FSB3" s="81"/>
      <c r="FSC3" s="81"/>
      <c r="FSD3" s="81"/>
      <c r="FSE3" s="81"/>
      <c r="FSF3" s="81"/>
      <c r="FSG3" s="81"/>
      <c r="FSH3" s="81"/>
      <c r="FSI3" s="81"/>
      <c r="FSJ3" s="81"/>
      <c r="FSK3" s="81"/>
      <c r="FSL3" s="81"/>
      <c r="FSM3" s="81"/>
      <c r="FSN3" s="81"/>
      <c r="FSO3" s="81"/>
      <c r="FSP3" s="81"/>
      <c r="FSQ3" s="81"/>
      <c r="FSR3" s="81"/>
      <c r="FSS3" s="81"/>
      <c r="FST3" s="81"/>
      <c r="FSU3" s="81"/>
      <c r="FSV3" s="81"/>
      <c r="FSW3" s="81"/>
      <c r="FSX3" s="81"/>
      <c r="FSY3" s="81"/>
      <c r="FSZ3" s="81"/>
      <c r="FTA3" s="81"/>
      <c r="FTB3" s="81"/>
      <c r="FTC3" s="81"/>
      <c r="FTD3" s="81"/>
      <c r="FTE3" s="81"/>
      <c r="FTF3" s="81"/>
      <c r="FTG3" s="81"/>
      <c r="FTH3" s="81"/>
      <c r="FTI3" s="81"/>
      <c r="FTJ3" s="81"/>
      <c r="FTK3" s="81"/>
      <c r="FTL3" s="81"/>
      <c r="FTM3" s="81"/>
      <c r="FTN3" s="81"/>
      <c r="FTO3" s="81"/>
      <c r="FTP3" s="81"/>
      <c r="FTQ3" s="81"/>
      <c r="FTR3" s="81"/>
      <c r="FTS3" s="81"/>
      <c r="FTT3" s="81"/>
      <c r="FTU3" s="81"/>
      <c r="FTV3" s="81"/>
      <c r="FTW3" s="81"/>
      <c r="FTX3" s="81"/>
      <c r="FTY3" s="81"/>
      <c r="FTZ3" s="81"/>
      <c r="FUA3" s="81"/>
      <c r="FUB3" s="81"/>
      <c r="FUC3" s="81"/>
      <c r="FUD3" s="81"/>
      <c r="FUE3" s="81"/>
      <c r="FUF3" s="81"/>
      <c r="FUG3" s="81"/>
      <c r="FUH3" s="81"/>
      <c r="FUI3" s="81"/>
      <c r="FUJ3" s="81"/>
      <c r="FUK3" s="81"/>
      <c r="FUL3" s="81"/>
      <c r="FUM3" s="81"/>
      <c r="FUN3" s="81"/>
      <c r="FUO3" s="81"/>
      <c r="FUP3" s="81"/>
      <c r="FUQ3" s="81"/>
      <c r="FUR3" s="81"/>
      <c r="FUS3" s="81"/>
      <c r="FUT3" s="81"/>
      <c r="FUU3" s="81"/>
      <c r="FUV3" s="81"/>
      <c r="FUW3" s="81"/>
      <c r="FUX3" s="81"/>
      <c r="FUY3" s="81"/>
      <c r="FUZ3" s="81"/>
      <c r="FVA3" s="81"/>
      <c r="FVB3" s="81"/>
      <c r="FVC3" s="81"/>
      <c r="FVD3" s="81"/>
      <c r="FVE3" s="81"/>
      <c r="FVF3" s="81"/>
      <c r="FVG3" s="81"/>
      <c r="FVH3" s="81"/>
      <c r="FVI3" s="81"/>
      <c r="FVJ3" s="81"/>
      <c r="FVK3" s="81"/>
      <c r="FVL3" s="81"/>
      <c r="FVM3" s="81"/>
      <c r="FVN3" s="81"/>
      <c r="FVO3" s="81"/>
      <c r="FVP3" s="81"/>
      <c r="FVQ3" s="81"/>
      <c r="FVR3" s="81"/>
      <c r="FVS3" s="81"/>
      <c r="FVT3" s="81"/>
      <c r="FVU3" s="81"/>
      <c r="FVV3" s="81"/>
      <c r="FVW3" s="81"/>
      <c r="FVX3" s="81"/>
      <c r="FVY3" s="81"/>
      <c r="FVZ3" s="81"/>
      <c r="FWA3" s="81"/>
      <c r="FWB3" s="81"/>
      <c r="FWC3" s="81"/>
      <c r="FWD3" s="81"/>
      <c r="FWE3" s="81"/>
      <c r="FWF3" s="81"/>
      <c r="FWG3" s="81"/>
      <c r="FWH3" s="81"/>
      <c r="FWI3" s="81"/>
      <c r="FWJ3" s="81"/>
      <c r="FWK3" s="81"/>
      <c r="FWL3" s="81"/>
      <c r="FWM3" s="81"/>
      <c r="FWN3" s="81"/>
      <c r="FWO3" s="81"/>
      <c r="FWP3" s="81"/>
      <c r="FWQ3" s="81"/>
      <c r="FWR3" s="81"/>
      <c r="FWS3" s="81"/>
      <c r="FWT3" s="81"/>
      <c r="FWU3" s="81"/>
      <c r="FWV3" s="81"/>
      <c r="FWW3" s="81"/>
      <c r="FWX3" s="81"/>
      <c r="FWY3" s="81"/>
      <c r="FWZ3" s="81"/>
      <c r="FXA3" s="81"/>
      <c r="FXB3" s="81"/>
      <c r="FXC3" s="81"/>
      <c r="FXD3" s="81"/>
      <c r="FXE3" s="81"/>
      <c r="FXF3" s="81"/>
      <c r="FXG3" s="81"/>
      <c r="FXH3" s="81"/>
      <c r="FXI3" s="81"/>
      <c r="FXJ3" s="81"/>
      <c r="FXK3" s="81"/>
      <c r="FXL3" s="81"/>
      <c r="FXM3" s="81"/>
      <c r="FXN3" s="81"/>
      <c r="FXO3" s="81"/>
      <c r="FXP3" s="81"/>
      <c r="FXQ3" s="81"/>
      <c r="FXR3" s="81"/>
      <c r="FXS3" s="81"/>
      <c r="FXT3" s="81"/>
      <c r="FXU3" s="81"/>
      <c r="FXV3" s="81"/>
      <c r="FXW3" s="81"/>
      <c r="FXX3" s="81"/>
      <c r="FXY3" s="81"/>
      <c r="FXZ3" s="81"/>
      <c r="FYA3" s="81"/>
      <c r="FYB3" s="81"/>
      <c r="FYC3" s="81"/>
      <c r="FYD3" s="81"/>
      <c r="FYE3" s="81"/>
      <c r="FYF3" s="81"/>
      <c r="FYG3" s="81"/>
      <c r="FYH3" s="81"/>
      <c r="FYI3" s="81"/>
      <c r="FYJ3" s="81"/>
      <c r="FYK3" s="81"/>
      <c r="FYL3" s="81"/>
      <c r="FYM3" s="81"/>
      <c r="FYN3" s="81"/>
      <c r="FYO3" s="81"/>
      <c r="FYP3" s="81"/>
      <c r="FYQ3" s="81"/>
      <c r="FYR3" s="81"/>
      <c r="FYS3" s="81"/>
      <c r="FYT3" s="81"/>
      <c r="FYU3" s="81"/>
      <c r="FYV3" s="81"/>
      <c r="FYW3" s="81"/>
      <c r="FYX3" s="81"/>
      <c r="FYY3" s="81"/>
      <c r="FYZ3" s="81"/>
      <c r="FZA3" s="81"/>
      <c r="FZB3" s="81"/>
      <c r="FZC3" s="81"/>
      <c r="FZD3" s="81"/>
      <c r="FZE3" s="81"/>
      <c r="FZF3" s="81"/>
      <c r="FZG3" s="81"/>
      <c r="FZH3" s="81"/>
      <c r="FZI3" s="81"/>
      <c r="FZJ3" s="81"/>
      <c r="FZK3" s="81"/>
      <c r="FZL3" s="81"/>
      <c r="FZM3" s="81"/>
      <c r="FZN3" s="81"/>
      <c r="FZO3" s="81"/>
      <c r="FZP3" s="81"/>
      <c r="FZQ3" s="81"/>
      <c r="FZR3" s="81"/>
      <c r="FZS3" s="81"/>
      <c r="FZT3" s="81"/>
      <c r="FZU3" s="81"/>
      <c r="FZV3" s="81"/>
      <c r="FZW3" s="81"/>
      <c r="FZX3" s="81"/>
      <c r="FZY3" s="81"/>
      <c r="FZZ3" s="81"/>
      <c r="GAA3" s="81"/>
      <c r="GAB3" s="81"/>
      <c r="GAC3" s="81"/>
      <c r="GAD3" s="81"/>
      <c r="GAE3" s="81"/>
      <c r="GAF3" s="81"/>
      <c r="GAG3" s="81"/>
      <c r="GAH3" s="81"/>
      <c r="GAI3" s="81"/>
      <c r="GAJ3" s="81"/>
      <c r="GAK3" s="81"/>
      <c r="GAL3" s="81"/>
      <c r="GAM3" s="81"/>
      <c r="GAN3" s="81"/>
      <c r="GAO3" s="81"/>
      <c r="GAP3" s="81"/>
      <c r="GAQ3" s="81"/>
      <c r="GAR3" s="81"/>
      <c r="GAS3" s="81"/>
      <c r="GAT3" s="81"/>
      <c r="GAU3" s="81"/>
      <c r="GAV3" s="81"/>
      <c r="GAW3" s="81"/>
      <c r="GAX3" s="81"/>
      <c r="GAY3" s="81"/>
      <c r="GAZ3" s="81"/>
      <c r="GBA3" s="81"/>
      <c r="GBB3" s="81"/>
      <c r="GBC3" s="81"/>
      <c r="GBD3" s="81"/>
      <c r="GBE3" s="81"/>
      <c r="GBF3" s="81"/>
      <c r="GBG3" s="81"/>
      <c r="GBH3" s="81"/>
      <c r="GBI3" s="81"/>
      <c r="GBJ3" s="81"/>
      <c r="GBK3" s="81"/>
      <c r="GBL3" s="81"/>
      <c r="GBM3" s="81"/>
      <c r="GBN3" s="81"/>
      <c r="GBO3" s="81"/>
      <c r="GBP3" s="81"/>
      <c r="GBQ3" s="81"/>
      <c r="GBR3" s="81"/>
      <c r="GBS3" s="81"/>
      <c r="GBT3" s="81"/>
      <c r="GBU3" s="81"/>
      <c r="GBV3" s="81"/>
      <c r="GBW3" s="81"/>
      <c r="GBX3" s="81"/>
      <c r="GBY3" s="81"/>
      <c r="GBZ3" s="81"/>
      <c r="GCA3" s="81"/>
      <c r="GCB3" s="81"/>
      <c r="GCC3" s="81"/>
      <c r="GCD3" s="81"/>
      <c r="GCE3" s="81"/>
      <c r="GCF3" s="81"/>
      <c r="GCG3" s="81"/>
      <c r="GCH3" s="81"/>
      <c r="GCI3" s="81"/>
      <c r="GCJ3" s="81"/>
      <c r="GCK3" s="81"/>
      <c r="GCL3" s="81"/>
      <c r="GCM3" s="81"/>
      <c r="GCN3" s="81"/>
      <c r="GCO3" s="81"/>
      <c r="GCP3" s="81"/>
      <c r="GCQ3" s="81"/>
      <c r="GCR3" s="81"/>
      <c r="GCS3" s="81"/>
      <c r="GCT3" s="81"/>
      <c r="GCU3" s="81"/>
      <c r="GCV3" s="81"/>
      <c r="GCW3" s="81"/>
      <c r="GCX3" s="81"/>
      <c r="GCY3" s="81"/>
      <c r="GCZ3" s="81"/>
      <c r="GDA3" s="81"/>
      <c r="GDB3" s="81"/>
      <c r="GDC3" s="81"/>
      <c r="GDD3" s="81"/>
      <c r="GDE3" s="81"/>
      <c r="GDF3" s="81"/>
      <c r="GDG3" s="81"/>
      <c r="GDH3" s="81"/>
      <c r="GDI3" s="81"/>
      <c r="GDJ3" s="81"/>
      <c r="GDK3" s="81"/>
      <c r="GDL3" s="81"/>
      <c r="GDM3" s="81"/>
      <c r="GDN3" s="81"/>
      <c r="GDO3" s="81"/>
      <c r="GDP3" s="81"/>
      <c r="GDQ3" s="81"/>
      <c r="GDR3" s="81"/>
      <c r="GDS3" s="81"/>
      <c r="GDT3" s="81"/>
      <c r="GDU3" s="81"/>
      <c r="GDV3" s="81"/>
      <c r="GDW3" s="81"/>
      <c r="GDX3" s="81"/>
      <c r="GDY3" s="81"/>
      <c r="GDZ3" s="81"/>
      <c r="GEA3" s="81"/>
      <c r="GEB3" s="81"/>
      <c r="GEC3" s="81"/>
      <c r="GED3" s="81"/>
      <c r="GEE3" s="81"/>
      <c r="GEF3" s="81"/>
      <c r="GEG3" s="81"/>
      <c r="GEH3" s="81"/>
      <c r="GEI3" s="81"/>
      <c r="GEJ3" s="81"/>
      <c r="GEK3" s="81"/>
      <c r="GEL3" s="81"/>
      <c r="GEM3" s="81"/>
      <c r="GEN3" s="81"/>
      <c r="GEO3" s="81"/>
      <c r="GEP3" s="81"/>
      <c r="GEQ3" s="81"/>
      <c r="GER3" s="81"/>
      <c r="GES3" s="81"/>
      <c r="GET3" s="81"/>
      <c r="GEU3" s="81"/>
      <c r="GEV3" s="81"/>
      <c r="GEW3" s="81"/>
      <c r="GEX3" s="81"/>
      <c r="GEY3" s="81"/>
      <c r="GEZ3" s="81"/>
      <c r="GFA3" s="81"/>
      <c r="GFB3" s="81"/>
      <c r="GFC3" s="81"/>
      <c r="GFD3" s="81"/>
      <c r="GFE3" s="81"/>
      <c r="GFF3" s="81"/>
      <c r="GFG3" s="81"/>
      <c r="GFH3" s="81"/>
      <c r="GFI3" s="81"/>
      <c r="GFJ3" s="81"/>
      <c r="GFK3" s="81"/>
      <c r="GFL3" s="81"/>
      <c r="GFM3" s="81"/>
      <c r="GFN3" s="81"/>
      <c r="GFO3" s="81"/>
      <c r="GFP3" s="81"/>
      <c r="GFQ3" s="81"/>
      <c r="GFR3" s="81"/>
      <c r="GFS3" s="81"/>
      <c r="GFT3" s="81"/>
      <c r="GFU3" s="81"/>
      <c r="GFV3" s="81"/>
      <c r="GFW3" s="81"/>
      <c r="GFX3" s="81"/>
      <c r="GFY3" s="81"/>
      <c r="GFZ3" s="81"/>
      <c r="GGA3" s="81"/>
      <c r="GGB3" s="81"/>
      <c r="GGC3" s="81"/>
      <c r="GGD3" s="81"/>
      <c r="GGE3" s="81"/>
      <c r="GGF3" s="81"/>
      <c r="GGG3" s="81"/>
      <c r="GGH3" s="81"/>
      <c r="GGI3" s="81"/>
      <c r="GGJ3" s="81"/>
      <c r="GGK3" s="81"/>
      <c r="GGL3" s="81"/>
      <c r="GGM3" s="81"/>
      <c r="GGN3" s="81"/>
      <c r="GGO3" s="81"/>
      <c r="GGP3" s="81"/>
      <c r="GGQ3" s="81"/>
      <c r="GGR3" s="81"/>
      <c r="GGS3" s="81"/>
      <c r="GGT3" s="81"/>
      <c r="GGU3" s="81"/>
      <c r="GGV3" s="81"/>
      <c r="GGW3" s="81"/>
      <c r="GGX3" s="81"/>
      <c r="GGY3" s="81"/>
      <c r="GGZ3" s="81"/>
      <c r="GHA3" s="81"/>
      <c r="GHB3" s="81"/>
      <c r="GHC3" s="81"/>
      <c r="GHD3" s="81"/>
      <c r="GHE3" s="81"/>
      <c r="GHF3" s="81"/>
      <c r="GHG3" s="81"/>
      <c r="GHH3" s="81"/>
      <c r="GHI3" s="81"/>
      <c r="GHJ3" s="81"/>
      <c r="GHK3" s="81"/>
      <c r="GHL3" s="81"/>
      <c r="GHM3" s="81"/>
      <c r="GHN3" s="81"/>
      <c r="GHO3" s="81"/>
      <c r="GHP3" s="81"/>
      <c r="GHQ3" s="81"/>
      <c r="GHR3" s="81"/>
      <c r="GHS3" s="81"/>
      <c r="GHT3" s="81"/>
      <c r="GHU3" s="81"/>
      <c r="GHV3" s="81"/>
      <c r="GHW3" s="81"/>
      <c r="GHX3" s="81"/>
      <c r="GHY3" s="81"/>
      <c r="GHZ3" s="81"/>
      <c r="GIA3" s="81"/>
      <c r="GIB3" s="81"/>
      <c r="GIC3" s="81"/>
      <c r="GID3" s="81"/>
      <c r="GIE3" s="81"/>
      <c r="GIF3" s="81"/>
      <c r="GIG3" s="81"/>
      <c r="GIH3" s="81"/>
      <c r="GII3" s="81"/>
      <c r="GIJ3" s="81"/>
      <c r="GIK3" s="81"/>
      <c r="GIL3" s="81"/>
      <c r="GIM3" s="81"/>
      <c r="GIN3" s="81"/>
      <c r="GIO3" s="81"/>
      <c r="GIP3" s="81"/>
      <c r="GIQ3" s="81"/>
      <c r="GIR3" s="81"/>
      <c r="GIS3" s="81"/>
      <c r="GIT3" s="81"/>
      <c r="GIU3" s="81"/>
      <c r="GIV3" s="81"/>
      <c r="GIW3" s="81"/>
      <c r="GIX3" s="81"/>
      <c r="GIY3" s="81"/>
      <c r="GIZ3" s="81"/>
      <c r="GJA3" s="81"/>
      <c r="GJB3" s="81"/>
      <c r="GJC3" s="81"/>
      <c r="GJD3" s="81"/>
      <c r="GJE3" s="81"/>
      <c r="GJF3" s="81"/>
      <c r="GJG3" s="81"/>
      <c r="GJH3" s="81"/>
      <c r="GJI3" s="81"/>
      <c r="GJJ3" s="81"/>
      <c r="GJK3" s="81"/>
      <c r="GJL3" s="81"/>
      <c r="GJM3" s="81"/>
      <c r="GJN3" s="81"/>
      <c r="GJO3" s="81"/>
      <c r="GJP3" s="81"/>
      <c r="GJQ3" s="81"/>
      <c r="GJR3" s="81"/>
      <c r="GJS3" s="81"/>
      <c r="GJT3" s="81"/>
      <c r="GJU3" s="81"/>
      <c r="GJV3" s="81"/>
      <c r="GJW3" s="81"/>
      <c r="GJX3" s="81"/>
      <c r="GJY3" s="81"/>
      <c r="GJZ3" s="81"/>
      <c r="GKA3" s="81"/>
      <c r="GKB3" s="81"/>
      <c r="GKC3" s="81"/>
      <c r="GKD3" s="81"/>
      <c r="GKE3" s="81"/>
      <c r="GKF3" s="81"/>
      <c r="GKG3" s="81"/>
      <c r="GKH3" s="81"/>
      <c r="GKI3" s="81"/>
      <c r="GKJ3" s="81"/>
      <c r="GKK3" s="81"/>
      <c r="GKL3" s="81"/>
      <c r="GKM3" s="81"/>
      <c r="GKN3" s="81"/>
      <c r="GKO3" s="81"/>
      <c r="GKP3" s="81"/>
      <c r="GKQ3" s="81"/>
      <c r="GKR3" s="81"/>
      <c r="GKS3" s="81"/>
      <c r="GKT3" s="81"/>
      <c r="GKU3" s="81"/>
      <c r="GKV3" s="81"/>
      <c r="GKW3" s="81"/>
      <c r="GKX3" s="81"/>
      <c r="GKY3" s="81"/>
      <c r="GKZ3" s="81"/>
      <c r="GLA3" s="81"/>
      <c r="GLB3" s="81"/>
      <c r="GLC3" s="81"/>
      <c r="GLD3" s="81"/>
      <c r="GLE3" s="81"/>
      <c r="GLF3" s="81"/>
      <c r="GLG3" s="81"/>
      <c r="GLH3" s="81"/>
      <c r="GLI3" s="81"/>
      <c r="GLJ3" s="81"/>
      <c r="GLK3" s="81"/>
      <c r="GLL3" s="81"/>
      <c r="GLM3" s="81"/>
      <c r="GLN3" s="81"/>
      <c r="GLO3" s="81"/>
      <c r="GLP3" s="81"/>
      <c r="GLQ3" s="81"/>
      <c r="GLR3" s="81"/>
      <c r="GLS3" s="81"/>
      <c r="GLT3" s="81"/>
      <c r="GLU3" s="81"/>
      <c r="GLV3" s="81"/>
      <c r="GLW3" s="81"/>
      <c r="GLX3" s="81"/>
      <c r="GLY3" s="81"/>
      <c r="GLZ3" s="81"/>
      <c r="GMA3" s="81"/>
      <c r="GMB3" s="81"/>
      <c r="GMC3" s="81"/>
      <c r="GMD3" s="81"/>
      <c r="GME3" s="81"/>
      <c r="GMF3" s="81"/>
      <c r="GMG3" s="81"/>
      <c r="GMH3" s="81"/>
      <c r="GMI3" s="81"/>
      <c r="GMJ3" s="81"/>
      <c r="GMK3" s="81"/>
      <c r="GML3" s="81"/>
      <c r="GMM3" s="81"/>
      <c r="GMN3" s="81"/>
      <c r="GMO3" s="81"/>
      <c r="GMP3" s="81"/>
      <c r="GMQ3" s="81"/>
      <c r="GMR3" s="81"/>
      <c r="GMS3" s="81"/>
      <c r="GMT3" s="81"/>
      <c r="GMU3" s="81"/>
      <c r="GMV3" s="81"/>
      <c r="GMW3" s="81"/>
      <c r="GMX3" s="81"/>
      <c r="GMY3" s="81"/>
      <c r="GMZ3" s="81"/>
      <c r="GNA3" s="81"/>
      <c r="GNB3" s="81"/>
      <c r="GNC3" s="81"/>
      <c r="GND3" s="81"/>
      <c r="GNE3" s="81"/>
      <c r="GNF3" s="81"/>
      <c r="GNG3" s="81"/>
      <c r="GNH3" s="81"/>
      <c r="GNI3" s="81"/>
      <c r="GNJ3" s="81"/>
      <c r="GNK3" s="81"/>
      <c r="GNL3" s="81"/>
      <c r="GNM3" s="81"/>
      <c r="GNN3" s="81"/>
      <c r="GNO3" s="81"/>
      <c r="GNP3" s="81"/>
      <c r="GNQ3" s="81"/>
      <c r="GNR3" s="81"/>
      <c r="GNS3" s="81"/>
      <c r="GNT3" s="81"/>
      <c r="GNU3" s="81"/>
      <c r="GNV3" s="81"/>
      <c r="GNW3" s="81"/>
      <c r="GNX3" s="81"/>
      <c r="GNY3" s="81"/>
      <c r="GNZ3" s="81"/>
      <c r="GOA3" s="81"/>
      <c r="GOB3" s="81"/>
      <c r="GOC3" s="81"/>
      <c r="GOD3" s="81"/>
      <c r="GOE3" s="81"/>
      <c r="GOF3" s="81"/>
      <c r="GOG3" s="81"/>
      <c r="GOH3" s="81"/>
      <c r="GOI3" s="81"/>
      <c r="GOJ3" s="81"/>
      <c r="GOK3" s="81"/>
      <c r="GOL3" s="81"/>
      <c r="GOM3" s="81"/>
      <c r="GON3" s="81"/>
      <c r="GOO3" s="81"/>
      <c r="GOP3" s="81"/>
      <c r="GOQ3" s="81"/>
      <c r="GOR3" s="81"/>
      <c r="GOS3" s="81"/>
      <c r="GOT3" s="81"/>
      <c r="GOU3" s="81"/>
      <c r="GOV3" s="81"/>
      <c r="GOW3" s="81"/>
      <c r="GOX3" s="81"/>
      <c r="GOY3" s="81"/>
      <c r="GOZ3" s="81"/>
      <c r="GPA3" s="81"/>
      <c r="GPB3" s="81"/>
      <c r="GPC3" s="81"/>
      <c r="GPD3" s="81"/>
      <c r="GPE3" s="81"/>
      <c r="GPF3" s="81"/>
      <c r="GPG3" s="81"/>
      <c r="GPH3" s="81"/>
      <c r="GPI3" s="81"/>
      <c r="GPJ3" s="81"/>
      <c r="GPK3" s="81"/>
      <c r="GPL3" s="81"/>
      <c r="GPM3" s="81"/>
      <c r="GPN3" s="81"/>
      <c r="GPO3" s="81"/>
      <c r="GPP3" s="81"/>
      <c r="GPQ3" s="81"/>
      <c r="GPR3" s="81"/>
      <c r="GPS3" s="81"/>
      <c r="GPT3" s="81"/>
      <c r="GPU3" s="81"/>
      <c r="GPV3" s="81"/>
      <c r="GPW3" s="81"/>
      <c r="GPX3" s="81"/>
      <c r="GPY3" s="81"/>
      <c r="GPZ3" s="81"/>
      <c r="GQA3" s="81"/>
      <c r="GQB3" s="81"/>
      <c r="GQC3" s="81"/>
      <c r="GQD3" s="81"/>
      <c r="GQE3" s="81"/>
      <c r="GQF3" s="81"/>
      <c r="GQG3" s="81"/>
      <c r="GQH3" s="81"/>
      <c r="GQI3" s="81"/>
      <c r="GQJ3" s="81"/>
      <c r="GQK3" s="81"/>
      <c r="GQL3" s="81"/>
      <c r="GQM3" s="81"/>
      <c r="GQN3" s="81"/>
      <c r="GQO3" s="81"/>
      <c r="GQP3" s="81"/>
      <c r="GQQ3" s="81"/>
      <c r="GQR3" s="81"/>
      <c r="GQS3" s="81"/>
      <c r="GQT3" s="81"/>
      <c r="GQU3" s="81"/>
      <c r="GQV3" s="81"/>
      <c r="GQW3" s="81"/>
      <c r="GQX3" s="81"/>
      <c r="GQY3" s="81"/>
      <c r="GQZ3" s="81"/>
      <c r="GRA3" s="81"/>
      <c r="GRB3" s="81"/>
      <c r="GRC3" s="81"/>
      <c r="GRD3" s="81"/>
      <c r="GRE3" s="81"/>
      <c r="GRF3" s="81"/>
      <c r="GRG3" s="81"/>
      <c r="GRH3" s="81"/>
      <c r="GRI3" s="81"/>
      <c r="GRJ3" s="81"/>
      <c r="GRK3" s="81"/>
      <c r="GRL3" s="81"/>
      <c r="GRM3" s="81"/>
      <c r="GRN3" s="81"/>
      <c r="GRO3" s="81"/>
      <c r="GRP3" s="81"/>
      <c r="GRQ3" s="81"/>
      <c r="GRR3" s="81"/>
      <c r="GRS3" s="81"/>
      <c r="GRT3" s="81"/>
      <c r="GRU3" s="81"/>
      <c r="GRV3" s="81"/>
      <c r="GRW3" s="81"/>
      <c r="GRX3" s="81"/>
      <c r="GRY3" s="81"/>
      <c r="GRZ3" s="81"/>
      <c r="GSA3" s="81"/>
      <c r="GSB3" s="81"/>
      <c r="GSC3" s="81"/>
      <c r="GSD3" s="81"/>
      <c r="GSE3" s="81"/>
      <c r="GSF3" s="81"/>
      <c r="GSG3" s="81"/>
      <c r="GSH3" s="81"/>
      <c r="GSI3" s="81"/>
      <c r="GSJ3" s="81"/>
      <c r="GSK3" s="81"/>
      <c r="GSL3" s="81"/>
      <c r="GSM3" s="81"/>
      <c r="GSN3" s="81"/>
      <c r="GSO3" s="81"/>
      <c r="GSP3" s="81"/>
      <c r="GSQ3" s="81"/>
      <c r="GSR3" s="81"/>
      <c r="GSS3" s="81"/>
      <c r="GST3" s="81"/>
      <c r="GSU3" s="81"/>
      <c r="GSV3" s="81"/>
      <c r="GSW3" s="81"/>
      <c r="GSX3" s="81"/>
      <c r="GSY3" s="81"/>
      <c r="GSZ3" s="81"/>
      <c r="GTA3" s="81"/>
      <c r="GTB3" s="81"/>
      <c r="GTC3" s="81"/>
      <c r="GTD3" s="81"/>
      <c r="GTE3" s="81"/>
      <c r="GTF3" s="81"/>
      <c r="GTG3" s="81"/>
      <c r="GTH3" s="81"/>
      <c r="GTI3" s="81"/>
      <c r="GTJ3" s="81"/>
      <c r="GTK3" s="81"/>
      <c r="GTL3" s="81"/>
      <c r="GTM3" s="81"/>
      <c r="GTN3" s="81"/>
      <c r="GTO3" s="81"/>
      <c r="GTP3" s="81"/>
      <c r="GTQ3" s="81"/>
      <c r="GTR3" s="81"/>
      <c r="GTS3" s="81"/>
      <c r="GTT3" s="81"/>
      <c r="GTU3" s="81"/>
      <c r="GTV3" s="81"/>
      <c r="GTW3" s="81"/>
      <c r="GTX3" s="81"/>
      <c r="GTY3" s="81"/>
      <c r="GTZ3" s="81"/>
      <c r="GUA3" s="81"/>
      <c r="GUB3" s="81"/>
      <c r="GUC3" s="81"/>
      <c r="GUD3" s="81"/>
      <c r="GUE3" s="81"/>
      <c r="GUF3" s="81"/>
      <c r="GUG3" s="81"/>
      <c r="GUH3" s="81"/>
      <c r="GUI3" s="81"/>
      <c r="GUJ3" s="81"/>
      <c r="GUK3" s="81"/>
      <c r="GUL3" s="81"/>
      <c r="GUM3" s="81"/>
      <c r="GUN3" s="81"/>
      <c r="GUO3" s="81"/>
      <c r="GUP3" s="81"/>
      <c r="GUQ3" s="81"/>
      <c r="GUR3" s="81"/>
      <c r="GUS3" s="81"/>
      <c r="GUT3" s="81"/>
      <c r="GUU3" s="81"/>
      <c r="GUV3" s="81"/>
      <c r="GUW3" s="81"/>
      <c r="GUX3" s="81"/>
      <c r="GUY3" s="81"/>
      <c r="GUZ3" s="81"/>
      <c r="GVA3" s="81"/>
      <c r="GVB3" s="81"/>
      <c r="GVC3" s="81"/>
      <c r="GVD3" s="81"/>
      <c r="GVE3" s="81"/>
      <c r="GVF3" s="81"/>
      <c r="GVG3" s="81"/>
      <c r="GVH3" s="81"/>
      <c r="GVI3" s="81"/>
      <c r="GVJ3" s="81"/>
      <c r="GVK3" s="81"/>
      <c r="GVL3" s="81"/>
      <c r="GVM3" s="81"/>
      <c r="GVN3" s="81"/>
      <c r="GVO3" s="81"/>
      <c r="GVP3" s="81"/>
      <c r="GVQ3" s="81"/>
      <c r="GVR3" s="81"/>
      <c r="GVS3" s="81"/>
      <c r="GVT3" s="81"/>
      <c r="GVU3" s="81"/>
      <c r="GVV3" s="81"/>
      <c r="GVW3" s="81"/>
      <c r="GVX3" s="81"/>
      <c r="GVY3" s="81"/>
      <c r="GVZ3" s="81"/>
      <c r="GWA3" s="81"/>
      <c r="GWB3" s="81"/>
      <c r="GWC3" s="81"/>
      <c r="GWD3" s="81"/>
      <c r="GWE3" s="81"/>
      <c r="GWF3" s="81"/>
      <c r="GWG3" s="81"/>
      <c r="GWH3" s="81"/>
      <c r="GWI3" s="81"/>
      <c r="GWJ3" s="81"/>
      <c r="GWK3" s="81"/>
      <c r="GWL3" s="81"/>
      <c r="GWM3" s="81"/>
      <c r="GWN3" s="81"/>
      <c r="GWO3" s="81"/>
      <c r="GWP3" s="81"/>
      <c r="GWQ3" s="81"/>
      <c r="GWR3" s="81"/>
      <c r="GWS3" s="81"/>
      <c r="GWT3" s="81"/>
      <c r="GWU3" s="81"/>
      <c r="GWV3" s="81"/>
      <c r="GWW3" s="81"/>
      <c r="GWX3" s="81"/>
      <c r="GWY3" s="81"/>
      <c r="GWZ3" s="81"/>
      <c r="GXA3" s="81"/>
      <c r="GXB3" s="81"/>
      <c r="GXC3" s="81"/>
      <c r="GXD3" s="81"/>
      <c r="GXE3" s="81"/>
      <c r="GXF3" s="81"/>
      <c r="GXG3" s="81"/>
      <c r="GXH3" s="81"/>
      <c r="GXI3" s="81"/>
      <c r="GXJ3" s="81"/>
      <c r="GXK3" s="81"/>
      <c r="GXL3" s="81"/>
      <c r="GXM3" s="81"/>
      <c r="GXN3" s="81"/>
      <c r="GXO3" s="81"/>
      <c r="GXP3" s="81"/>
      <c r="GXQ3" s="81"/>
      <c r="GXR3" s="81"/>
      <c r="GXS3" s="81"/>
      <c r="GXT3" s="81"/>
      <c r="GXU3" s="81"/>
      <c r="GXV3" s="81"/>
      <c r="GXW3" s="81"/>
      <c r="GXX3" s="81"/>
      <c r="GXY3" s="81"/>
      <c r="GXZ3" s="81"/>
      <c r="GYA3" s="81"/>
      <c r="GYB3" s="81"/>
      <c r="GYC3" s="81"/>
      <c r="GYD3" s="81"/>
      <c r="GYE3" s="81"/>
      <c r="GYF3" s="81"/>
      <c r="GYG3" s="81"/>
      <c r="GYH3" s="81"/>
      <c r="GYI3" s="81"/>
      <c r="GYJ3" s="81"/>
      <c r="GYK3" s="81"/>
      <c r="GYL3" s="81"/>
      <c r="GYM3" s="81"/>
      <c r="GYN3" s="81"/>
      <c r="GYO3" s="81"/>
      <c r="GYP3" s="81"/>
      <c r="GYQ3" s="81"/>
      <c r="GYR3" s="81"/>
      <c r="GYS3" s="81"/>
      <c r="GYT3" s="81"/>
      <c r="GYU3" s="81"/>
      <c r="GYV3" s="81"/>
      <c r="GYW3" s="81"/>
      <c r="GYX3" s="81"/>
      <c r="GYY3" s="81"/>
      <c r="GYZ3" s="81"/>
      <c r="GZA3" s="81"/>
      <c r="GZB3" s="81"/>
      <c r="GZC3" s="81"/>
      <c r="GZD3" s="81"/>
      <c r="GZE3" s="81"/>
      <c r="GZF3" s="81"/>
      <c r="GZG3" s="81"/>
      <c r="GZH3" s="81"/>
      <c r="GZI3" s="81"/>
      <c r="GZJ3" s="81"/>
      <c r="GZK3" s="81"/>
      <c r="GZL3" s="81"/>
      <c r="GZM3" s="81"/>
      <c r="GZN3" s="81"/>
      <c r="GZO3" s="81"/>
      <c r="GZP3" s="81"/>
      <c r="GZQ3" s="81"/>
      <c r="GZR3" s="81"/>
      <c r="GZS3" s="81"/>
      <c r="GZT3" s="81"/>
      <c r="GZU3" s="81"/>
      <c r="GZV3" s="81"/>
      <c r="GZW3" s="81"/>
      <c r="GZX3" s="81"/>
      <c r="GZY3" s="81"/>
      <c r="GZZ3" s="81"/>
      <c r="HAA3" s="81"/>
      <c r="HAB3" s="81"/>
      <c r="HAC3" s="81"/>
      <c r="HAD3" s="81"/>
      <c r="HAE3" s="81"/>
      <c r="HAF3" s="81"/>
      <c r="HAG3" s="81"/>
      <c r="HAH3" s="81"/>
      <c r="HAI3" s="81"/>
      <c r="HAJ3" s="81"/>
      <c r="HAK3" s="81"/>
      <c r="HAL3" s="81"/>
      <c r="HAM3" s="81"/>
      <c r="HAN3" s="81"/>
      <c r="HAO3" s="81"/>
      <c r="HAP3" s="81"/>
      <c r="HAQ3" s="81"/>
      <c r="HAR3" s="81"/>
      <c r="HAS3" s="81"/>
      <c r="HAT3" s="81"/>
      <c r="HAU3" s="81"/>
      <c r="HAV3" s="81"/>
      <c r="HAW3" s="81"/>
      <c r="HAX3" s="81"/>
      <c r="HAY3" s="81"/>
      <c r="HAZ3" s="81"/>
      <c r="HBA3" s="81"/>
      <c r="HBB3" s="81"/>
      <c r="HBC3" s="81"/>
      <c r="HBD3" s="81"/>
      <c r="HBE3" s="81"/>
      <c r="HBF3" s="81"/>
      <c r="HBG3" s="81"/>
      <c r="HBH3" s="81"/>
      <c r="HBI3" s="81"/>
      <c r="HBJ3" s="81"/>
      <c r="HBK3" s="81"/>
      <c r="HBL3" s="81"/>
      <c r="HBM3" s="81"/>
      <c r="HBN3" s="81"/>
      <c r="HBO3" s="81"/>
      <c r="HBP3" s="81"/>
      <c r="HBQ3" s="81"/>
      <c r="HBR3" s="81"/>
      <c r="HBS3" s="81"/>
      <c r="HBT3" s="81"/>
      <c r="HBU3" s="81"/>
      <c r="HBV3" s="81"/>
      <c r="HBW3" s="81"/>
      <c r="HBX3" s="81"/>
      <c r="HBY3" s="81"/>
      <c r="HBZ3" s="81"/>
      <c r="HCA3" s="81"/>
      <c r="HCB3" s="81"/>
      <c r="HCC3" s="81"/>
      <c r="HCD3" s="81"/>
      <c r="HCE3" s="81"/>
      <c r="HCF3" s="81"/>
      <c r="HCG3" s="81"/>
      <c r="HCH3" s="81"/>
      <c r="HCI3" s="81"/>
      <c r="HCJ3" s="81"/>
      <c r="HCK3" s="81"/>
      <c r="HCL3" s="81"/>
      <c r="HCM3" s="81"/>
      <c r="HCN3" s="81"/>
      <c r="HCO3" s="81"/>
      <c r="HCP3" s="81"/>
      <c r="HCQ3" s="81"/>
      <c r="HCR3" s="81"/>
      <c r="HCS3" s="81"/>
      <c r="HCT3" s="81"/>
      <c r="HCU3" s="81"/>
      <c r="HCV3" s="81"/>
      <c r="HCW3" s="81"/>
      <c r="HCX3" s="81"/>
      <c r="HCY3" s="81"/>
      <c r="HCZ3" s="81"/>
      <c r="HDA3" s="81"/>
      <c r="HDB3" s="81"/>
      <c r="HDC3" s="81"/>
      <c r="HDD3" s="81"/>
      <c r="HDE3" s="81"/>
      <c r="HDF3" s="81"/>
      <c r="HDG3" s="81"/>
      <c r="HDH3" s="81"/>
      <c r="HDI3" s="81"/>
      <c r="HDJ3" s="81"/>
      <c r="HDK3" s="81"/>
      <c r="HDL3" s="81"/>
      <c r="HDM3" s="81"/>
      <c r="HDN3" s="81"/>
      <c r="HDO3" s="81"/>
      <c r="HDP3" s="81"/>
      <c r="HDQ3" s="81"/>
      <c r="HDR3" s="81"/>
      <c r="HDS3" s="81"/>
      <c r="HDT3" s="81"/>
      <c r="HDU3" s="81"/>
      <c r="HDV3" s="81"/>
      <c r="HDW3" s="81"/>
      <c r="HDX3" s="81"/>
      <c r="HDY3" s="81"/>
      <c r="HDZ3" s="81"/>
      <c r="HEA3" s="81"/>
      <c r="HEB3" s="81"/>
      <c r="HEC3" s="81"/>
      <c r="HED3" s="81"/>
      <c r="HEE3" s="81"/>
      <c r="HEF3" s="81"/>
      <c r="HEG3" s="81"/>
      <c r="HEH3" s="81"/>
      <c r="HEI3" s="81"/>
      <c r="HEJ3" s="81"/>
      <c r="HEK3" s="81"/>
      <c r="HEL3" s="81"/>
      <c r="HEM3" s="81"/>
      <c r="HEN3" s="81"/>
      <c r="HEO3" s="81"/>
      <c r="HEP3" s="81"/>
      <c r="HEQ3" s="81"/>
      <c r="HER3" s="81"/>
      <c r="HES3" s="81"/>
      <c r="HET3" s="81"/>
      <c r="HEU3" s="81"/>
      <c r="HEV3" s="81"/>
      <c r="HEW3" s="81"/>
      <c r="HEX3" s="81"/>
      <c r="HEY3" s="81"/>
      <c r="HEZ3" s="81"/>
      <c r="HFA3" s="81"/>
      <c r="HFB3" s="81"/>
      <c r="HFC3" s="81"/>
      <c r="HFD3" s="81"/>
      <c r="HFE3" s="81"/>
      <c r="HFF3" s="81"/>
      <c r="HFG3" s="81"/>
      <c r="HFH3" s="81"/>
      <c r="HFI3" s="81"/>
      <c r="HFJ3" s="81"/>
      <c r="HFK3" s="81"/>
      <c r="HFL3" s="81"/>
      <c r="HFM3" s="81"/>
      <c r="HFN3" s="81"/>
      <c r="HFO3" s="81"/>
      <c r="HFP3" s="81"/>
      <c r="HFQ3" s="81"/>
      <c r="HFR3" s="81"/>
      <c r="HFS3" s="81"/>
      <c r="HFT3" s="81"/>
      <c r="HFU3" s="81"/>
      <c r="HFV3" s="81"/>
      <c r="HFW3" s="81"/>
      <c r="HFX3" s="81"/>
      <c r="HFY3" s="81"/>
      <c r="HFZ3" s="81"/>
      <c r="HGA3" s="81"/>
      <c r="HGB3" s="81"/>
      <c r="HGC3" s="81"/>
      <c r="HGD3" s="81"/>
      <c r="HGE3" s="81"/>
      <c r="HGF3" s="81"/>
      <c r="HGG3" s="81"/>
      <c r="HGH3" s="81"/>
      <c r="HGI3" s="81"/>
      <c r="HGJ3" s="81"/>
      <c r="HGK3" s="81"/>
      <c r="HGL3" s="81"/>
      <c r="HGM3" s="81"/>
      <c r="HGN3" s="81"/>
      <c r="HGO3" s="81"/>
      <c r="HGP3" s="81"/>
      <c r="HGQ3" s="81"/>
      <c r="HGR3" s="81"/>
      <c r="HGS3" s="81"/>
      <c r="HGT3" s="81"/>
      <c r="HGU3" s="81"/>
      <c r="HGV3" s="81"/>
      <c r="HGW3" s="81"/>
      <c r="HGX3" s="81"/>
      <c r="HGY3" s="81"/>
      <c r="HGZ3" s="81"/>
      <c r="HHA3" s="81"/>
      <c r="HHB3" s="81"/>
      <c r="HHC3" s="81"/>
      <c r="HHD3" s="81"/>
      <c r="HHE3" s="81"/>
      <c r="HHF3" s="81"/>
      <c r="HHG3" s="81"/>
      <c r="HHH3" s="81"/>
      <c r="HHI3" s="81"/>
      <c r="HHJ3" s="81"/>
      <c r="HHK3" s="81"/>
      <c r="HHL3" s="81"/>
      <c r="HHM3" s="81"/>
      <c r="HHN3" s="81"/>
      <c r="HHO3" s="81"/>
      <c r="HHP3" s="81"/>
      <c r="HHQ3" s="81"/>
      <c r="HHR3" s="81"/>
      <c r="HHS3" s="81"/>
      <c r="HHT3" s="81"/>
      <c r="HHU3" s="81"/>
      <c r="HHV3" s="81"/>
      <c r="HHW3" s="81"/>
      <c r="HHX3" s="81"/>
      <c r="HHY3" s="81"/>
      <c r="HHZ3" s="81"/>
      <c r="HIA3" s="81"/>
      <c r="HIB3" s="81"/>
      <c r="HIC3" s="81"/>
      <c r="HID3" s="81"/>
      <c r="HIE3" s="81"/>
      <c r="HIF3" s="81"/>
      <c r="HIG3" s="81"/>
      <c r="HIH3" s="81"/>
      <c r="HII3" s="81"/>
      <c r="HIJ3" s="81"/>
      <c r="HIK3" s="81"/>
      <c r="HIL3" s="81"/>
      <c r="HIM3" s="81"/>
      <c r="HIN3" s="81"/>
      <c r="HIO3" s="81"/>
      <c r="HIP3" s="81"/>
      <c r="HIQ3" s="81"/>
      <c r="HIR3" s="81"/>
      <c r="HIS3" s="81"/>
      <c r="HIT3" s="81"/>
      <c r="HIU3" s="81"/>
      <c r="HIV3" s="81"/>
      <c r="HIW3" s="81"/>
      <c r="HIX3" s="81"/>
      <c r="HIY3" s="81"/>
      <c r="HIZ3" s="81"/>
      <c r="HJA3" s="81"/>
      <c r="HJB3" s="81"/>
      <c r="HJC3" s="81"/>
      <c r="HJD3" s="81"/>
      <c r="HJE3" s="81"/>
      <c r="HJF3" s="81"/>
      <c r="HJG3" s="81"/>
      <c r="HJH3" s="81"/>
      <c r="HJI3" s="81"/>
      <c r="HJJ3" s="81"/>
      <c r="HJK3" s="81"/>
      <c r="HJL3" s="81"/>
      <c r="HJM3" s="81"/>
      <c r="HJN3" s="81"/>
      <c r="HJO3" s="81"/>
      <c r="HJP3" s="81"/>
      <c r="HJQ3" s="81"/>
      <c r="HJR3" s="81"/>
      <c r="HJS3" s="81"/>
      <c r="HJT3" s="81"/>
      <c r="HJU3" s="81"/>
      <c r="HJV3" s="81"/>
      <c r="HJW3" s="81"/>
      <c r="HJX3" s="81"/>
      <c r="HJY3" s="81"/>
      <c r="HJZ3" s="81"/>
      <c r="HKA3" s="81"/>
      <c r="HKB3" s="81"/>
      <c r="HKC3" s="81"/>
      <c r="HKD3" s="81"/>
      <c r="HKE3" s="81"/>
      <c r="HKF3" s="81"/>
      <c r="HKG3" s="81"/>
      <c r="HKH3" s="81"/>
      <c r="HKI3" s="81"/>
      <c r="HKJ3" s="81"/>
      <c r="HKK3" s="81"/>
      <c r="HKL3" s="81"/>
      <c r="HKM3" s="81"/>
      <c r="HKN3" s="81"/>
      <c r="HKO3" s="81"/>
      <c r="HKP3" s="81"/>
      <c r="HKQ3" s="81"/>
      <c r="HKR3" s="81"/>
      <c r="HKS3" s="81"/>
      <c r="HKT3" s="81"/>
      <c r="HKU3" s="81"/>
      <c r="HKV3" s="81"/>
      <c r="HKW3" s="81"/>
      <c r="HKX3" s="81"/>
      <c r="HKY3" s="81"/>
      <c r="HKZ3" s="81"/>
      <c r="HLA3" s="81"/>
      <c r="HLB3" s="81"/>
      <c r="HLC3" s="81"/>
      <c r="HLD3" s="81"/>
      <c r="HLE3" s="81"/>
      <c r="HLF3" s="81"/>
      <c r="HLG3" s="81"/>
      <c r="HLH3" s="81"/>
      <c r="HLI3" s="81"/>
      <c r="HLJ3" s="81"/>
      <c r="HLK3" s="81"/>
      <c r="HLL3" s="81"/>
      <c r="HLM3" s="81"/>
      <c r="HLN3" s="81"/>
      <c r="HLO3" s="81"/>
      <c r="HLP3" s="81"/>
      <c r="HLQ3" s="81"/>
      <c r="HLR3" s="81"/>
      <c r="HLS3" s="81"/>
      <c r="HLT3" s="81"/>
      <c r="HLU3" s="81"/>
      <c r="HLV3" s="81"/>
      <c r="HLW3" s="81"/>
      <c r="HLX3" s="81"/>
      <c r="HLY3" s="81"/>
      <c r="HLZ3" s="81"/>
      <c r="HMA3" s="81"/>
      <c r="HMB3" s="81"/>
      <c r="HMC3" s="81"/>
      <c r="HMD3" s="81"/>
      <c r="HME3" s="81"/>
      <c r="HMF3" s="81"/>
      <c r="HMG3" s="81"/>
      <c r="HMH3" s="81"/>
      <c r="HMI3" s="81"/>
      <c r="HMJ3" s="81"/>
      <c r="HMK3" s="81"/>
      <c r="HML3" s="81"/>
      <c r="HMM3" s="81"/>
      <c r="HMN3" s="81"/>
      <c r="HMO3" s="81"/>
      <c r="HMP3" s="81"/>
      <c r="HMQ3" s="81"/>
      <c r="HMR3" s="81"/>
      <c r="HMS3" s="81"/>
      <c r="HMT3" s="81"/>
      <c r="HMU3" s="81"/>
      <c r="HMV3" s="81"/>
      <c r="HMW3" s="81"/>
      <c r="HMX3" s="81"/>
      <c r="HMY3" s="81"/>
      <c r="HMZ3" s="81"/>
      <c r="HNA3" s="81"/>
      <c r="HNB3" s="81"/>
      <c r="HNC3" s="81"/>
      <c r="HND3" s="81"/>
      <c r="HNE3" s="81"/>
      <c r="HNF3" s="81"/>
      <c r="HNG3" s="81"/>
      <c r="HNH3" s="81"/>
      <c r="HNI3" s="81"/>
      <c r="HNJ3" s="81"/>
      <c r="HNK3" s="81"/>
      <c r="HNL3" s="81"/>
      <c r="HNM3" s="81"/>
      <c r="HNN3" s="81"/>
      <c r="HNO3" s="81"/>
      <c r="HNP3" s="81"/>
      <c r="HNQ3" s="81"/>
      <c r="HNR3" s="81"/>
      <c r="HNS3" s="81"/>
      <c r="HNT3" s="81"/>
      <c r="HNU3" s="81"/>
      <c r="HNV3" s="81"/>
      <c r="HNW3" s="81"/>
      <c r="HNX3" s="81"/>
      <c r="HNY3" s="81"/>
      <c r="HNZ3" s="81"/>
      <c r="HOA3" s="81"/>
      <c r="HOB3" s="81"/>
      <c r="HOC3" s="81"/>
      <c r="HOD3" s="81"/>
      <c r="HOE3" s="81"/>
      <c r="HOF3" s="81"/>
      <c r="HOG3" s="81"/>
      <c r="HOH3" s="81"/>
      <c r="HOI3" s="81"/>
      <c r="HOJ3" s="81"/>
      <c r="HOK3" s="81"/>
      <c r="HOL3" s="81"/>
      <c r="HOM3" s="81"/>
      <c r="HON3" s="81"/>
      <c r="HOO3" s="81"/>
      <c r="HOP3" s="81"/>
      <c r="HOQ3" s="81"/>
      <c r="HOR3" s="81"/>
      <c r="HOS3" s="81"/>
      <c r="HOT3" s="81"/>
      <c r="HOU3" s="81"/>
      <c r="HOV3" s="81"/>
      <c r="HOW3" s="81"/>
      <c r="HOX3" s="81"/>
      <c r="HOY3" s="81"/>
      <c r="HOZ3" s="81"/>
      <c r="HPA3" s="81"/>
      <c r="HPB3" s="81"/>
      <c r="HPC3" s="81"/>
      <c r="HPD3" s="81"/>
      <c r="HPE3" s="81"/>
      <c r="HPF3" s="81"/>
      <c r="HPG3" s="81"/>
      <c r="HPH3" s="81"/>
      <c r="HPI3" s="81"/>
      <c r="HPJ3" s="81"/>
      <c r="HPK3" s="81"/>
      <c r="HPL3" s="81"/>
      <c r="HPM3" s="81"/>
      <c r="HPN3" s="81"/>
      <c r="HPO3" s="81"/>
      <c r="HPP3" s="81"/>
      <c r="HPQ3" s="81"/>
      <c r="HPR3" s="81"/>
      <c r="HPS3" s="81"/>
      <c r="HPT3" s="81"/>
      <c r="HPU3" s="81"/>
      <c r="HPV3" s="81"/>
      <c r="HPW3" s="81"/>
      <c r="HPX3" s="81"/>
      <c r="HPY3" s="81"/>
      <c r="HPZ3" s="81"/>
      <c r="HQA3" s="81"/>
      <c r="HQB3" s="81"/>
      <c r="HQC3" s="81"/>
      <c r="HQD3" s="81"/>
      <c r="HQE3" s="81"/>
      <c r="HQF3" s="81"/>
      <c r="HQG3" s="81"/>
      <c r="HQH3" s="81"/>
      <c r="HQI3" s="81"/>
      <c r="HQJ3" s="81"/>
      <c r="HQK3" s="81"/>
      <c r="HQL3" s="81"/>
      <c r="HQM3" s="81"/>
      <c r="HQN3" s="81"/>
      <c r="HQO3" s="81"/>
      <c r="HQP3" s="81"/>
      <c r="HQQ3" s="81"/>
      <c r="HQR3" s="81"/>
      <c r="HQS3" s="81"/>
      <c r="HQT3" s="81"/>
      <c r="HQU3" s="81"/>
      <c r="HQV3" s="81"/>
      <c r="HQW3" s="81"/>
      <c r="HQX3" s="81"/>
      <c r="HQY3" s="81"/>
      <c r="HQZ3" s="81"/>
      <c r="HRA3" s="81"/>
      <c r="HRB3" s="81"/>
      <c r="HRC3" s="81"/>
      <c r="HRD3" s="81"/>
      <c r="HRE3" s="81"/>
      <c r="HRF3" s="81"/>
      <c r="HRG3" s="81"/>
      <c r="HRH3" s="81"/>
      <c r="HRI3" s="81"/>
      <c r="HRJ3" s="81"/>
      <c r="HRK3" s="81"/>
      <c r="HRL3" s="81"/>
      <c r="HRM3" s="81"/>
      <c r="HRN3" s="81"/>
      <c r="HRO3" s="81"/>
      <c r="HRP3" s="81"/>
      <c r="HRQ3" s="81"/>
      <c r="HRR3" s="81"/>
      <c r="HRS3" s="81"/>
      <c r="HRT3" s="81"/>
      <c r="HRU3" s="81"/>
      <c r="HRV3" s="81"/>
      <c r="HRW3" s="81"/>
      <c r="HRX3" s="81"/>
      <c r="HRY3" s="81"/>
      <c r="HRZ3" s="81"/>
      <c r="HSA3" s="81"/>
      <c r="HSB3" s="81"/>
      <c r="HSC3" s="81"/>
      <c r="HSD3" s="81"/>
      <c r="HSE3" s="81"/>
      <c r="HSF3" s="81"/>
      <c r="HSG3" s="81"/>
      <c r="HSH3" s="81"/>
      <c r="HSI3" s="81"/>
      <c r="HSJ3" s="81"/>
      <c r="HSK3" s="81"/>
      <c r="HSL3" s="81"/>
      <c r="HSM3" s="81"/>
      <c r="HSN3" s="81"/>
      <c r="HSO3" s="81"/>
      <c r="HSP3" s="81"/>
      <c r="HSQ3" s="81"/>
      <c r="HSR3" s="81"/>
      <c r="HSS3" s="81"/>
      <c r="HST3" s="81"/>
      <c r="HSU3" s="81"/>
      <c r="HSV3" s="81"/>
      <c r="HSW3" s="81"/>
      <c r="HSX3" s="81"/>
      <c r="HSY3" s="81"/>
      <c r="HSZ3" s="81"/>
      <c r="HTA3" s="81"/>
      <c r="HTB3" s="81"/>
      <c r="HTC3" s="81"/>
      <c r="HTD3" s="81"/>
      <c r="HTE3" s="81"/>
      <c r="HTF3" s="81"/>
      <c r="HTG3" s="81"/>
      <c r="HTH3" s="81"/>
      <c r="HTI3" s="81"/>
      <c r="HTJ3" s="81"/>
      <c r="HTK3" s="81"/>
      <c r="HTL3" s="81"/>
      <c r="HTM3" s="81"/>
      <c r="HTN3" s="81"/>
      <c r="HTO3" s="81"/>
      <c r="HTP3" s="81"/>
      <c r="HTQ3" s="81"/>
      <c r="HTR3" s="81"/>
      <c r="HTS3" s="81"/>
      <c r="HTT3" s="81"/>
      <c r="HTU3" s="81"/>
      <c r="HTV3" s="81"/>
      <c r="HTW3" s="81"/>
      <c r="HTX3" s="81"/>
      <c r="HTY3" s="81"/>
      <c r="HTZ3" s="81"/>
      <c r="HUA3" s="81"/>
      <c r="HUB3" s="81"/>
      <c r="HUC3" s="81"/>
      <c r="HUD3" s="81"/>
      <c r="HUE3" s="81"/>
      <c r="HUF3" s="81"/>
      <c r="HUG3" s="81"/>
      <c r="HUH3" s="81"/>
      <c r="HUI3" s="81"/>
      <c r="HUJ3" s="81"/>
      <c r="HUK3" s="81"/>
      <c r="HUL3" s="81"/>
      <c r="HUM3" s="81"/>
      <c r="HUN3" s="81"/>
      <c r="HUO3" s="81"/>
      <c r="HUP3" s="81"/>
      <c r="HUQ3" s="81"/>
      <c r="HUR3" s="81"/>
      <c r="HUS3" s="81"/>
      <c r="HUT3" s="81"/>
      <c r="HUU3" s="81"/>
      <c r="HUV3" s="81"/>
      <c r="HUW3" s="81"/>
      <c r="HUX3" s="81"/>
      <c r="HUY3" s="81"/>
      <c r="HUZ3" s="81"/>
      <c r="HVA3" s="81"/>
      <c r="HVB3" s="81"/>
      <c r="HVC3" s="81"/>
      <c r="HVD3" s="81"/>
      <c r="HVE3" s="81"/>
      <c r="HVF3" s="81"/>
      <c r="HVG3" s="81"/>
      <c r="HVH3" s="81"/>
      <c r="HVI3" s="81"/>
      <c r="HVJ3" s="81"/>
      <c r="HVK3" s="81"/>
      <c r="HVL3" s="81"/>
      <c r="HVM3" s="81"/>
      <c r="HVN3" s="81"/>
      <c r="HVO3" s="81"/>
      <c r="HVP3" s="81"/>
      <c r="HVQ3" s="81"/>
      <c r="HVR3" s="81"/>
      <c r="HVS3" s="81"/>
      <c r="HVT3" s="81"/>
      <c r="HVU3" s="81"/>
      <c r="HVV3" s="81"/>
      <c r="HVW3" s="81"/>
      <c r="HVX3" s="81"/>
      <c r="HVY3" s="81"/>
      <c r="HVZ3" s="81"/>
      <c r="HWA3" s="81"/>
      <c r="HWB3" s="81"/>
      <c r="HWC3" s="81"/>
      <c r="HWD3" s="81"/>
      <c r="HWE3" s="81"/>
      <c r="HWF3" s="81"/>
      <c r="HWG3" s="81"/>
      <c r="HWH3" s="81"/>
      <c r="HWI3" s="81"/>
      <c r="HWJ3" s="81"/>
      <c r="HWK3" s="81"/>
      <c r="HWL3" s="81"/>
      <c r="HWM3" s="81"/>
      <c r="HWN3" s="81"/>
      <c r="HWO3" s="81"/>
      <c r="HWP3" s="81"/>
      <c r="HWQ3" s="81"/>
      <c r="HWR3" s="81"/>
      <c r="HWS3" s="81"/>
      <c r="HWT3" s="81"/>
      <c r="HWU3" s="81"/>
      <c r="HWV3" s="81"/>
      <c r="HWW3" s="81"/>
      <c r="HWX3" s="81"/>
      <c r="HWY3" s="81"/>
      <c r="HWZ3" s="81"/>
      <c r="HXA3" s="81"/>
      <c r="HXB3" s="81"/>
      <c r="HXC3" s="81"/>
      <c r="HXD3" s="81"/>
      <c r="HXE3" s="81"/>
      <c r="HXF3" s="81"/>
      <c r="HXG3" s="81"/>
      <c r="HXH3" s="81"/>
      <c r="HXI3" s="81"/>
      <c r="HXJ3" s="81"/>
      <c r="HXK3" s="81"/>
      <c r="HXL3" s="81"/>
      <c r="HXM3" s="81"/>
      <c r="HXN3" s="81"/>
      <c r="HXO3" s="81"/>
      <c r="HXP3" s="81"/>
      <c r="HXQ3" s="81"/>
      <c r="HXR3" s="81"/>
      <c r="HXS3" s="81"/>
      <c r="HXT3" s="81"/>
      <c r="HXU3" s="81"/>
      <c r="HXV3" s="81"/>
      <c r="HXW3" s="81"/>
      <c r="HXX3" s="81"/>
      <c r="HXY3" s="81"/>
      <c r="HXZ3" s="81"/>
      <c r="HYA3" s="81"/>
      <c r="HYB3" s="81"/>
      <c r="HYC3" s="81"/>
      <c r="HYD3" s="81"/>
      <c r="HYE3" s="81"/>
      <c r="HYF3" s="81"/>
      <c r="HYG3" s="81"/>
      <c r="HYH3" s="81"/>
      <c r="HYI3" s="81"/>
      <c r="HYJ3" s="81"/>
      <c r="HYK3" s="81"/>
      <c r="HYL3" s="81"/>
      <c r="HYM3" s="81"/>
      <c r="HYN3" s="81"/>
      <c r="HYO3" s="81"/>
      <c r="HYP3" s="81"/>
      <c r="HYQ3" s="81"/>
      <c r="HYR3" s="81"/>
      <c r="HYS3" s="81"/>
      <c r="HYT3" s="81"/>
      <c r="HYU3" s="81"/>
      <c r="HYV3" s="81"/>
      <c r="HYW3" s="81"/>
      <c r="HYX3" s="81"/>
      <c r="HYY3" s="81"/>
      <c r="HYZ3" s="81"/>
      <c r="HZA3" s="81"/>
      <c r="HZB3" s="81"/>
      <c r="HZC3" s="81"/>
      <c r="HZD3" s="81"/>
      <c r="HZE3" s="81"/>
      <c r="HZF3" s="81"/>
      <c r="HZG3" s="81"/>
      <c r="HZH3" s="81"/>
      <c r="HZI3" s="81"/>
      <c r="HZJ3" s="81"/>
      <c r="HZK3" s="81"/>
      <c r="HZL3" s="81"/>
      <c r="HZM3" s="81"/>
      <c r="HZN3" s="81"/>
      <c r="HZO3" s="81"/>
      <c r="HZP3" s="81"/>
      <c r="HZQ3" s="81"/>
      <c r="HZR3" s="81"/>
      <c r="HZS3" s="81"/>
      <c r="HZT3" s="81"/>
      <c r="HZU3" s="81"/>
      <c r="HZV3" s="81"/>
      <c r="HZW3" s="81"/>
      <c r="HZX3" s="81"/>
      <c r="HZY3" s="81"/>
      <c r="HZZ3" s="81"/>
      <c r="IAA3" s="81"/>
      <c r="IAB3" s="81"/>
      <c r="IAC3" s="81"/>
      <c r="IAD3" s="81"/>
      <c r="IAE3" s="81"/>
      <c r="IAF3" s="81"/>
      <c r="IAG3" s="81"/>
      <c r="IAH3" s="81"/>
      <c r="IAI3" s="81"/>
      <c r="IAJ3" s="81"/>
      <c r="IAK3" s="81"/>
      <c r="IAL3" s="81"/>
      <c r="IAM3" s="81"/>
      <c r="IAN3" s="81"/>
      <c r="IAO3" s="81"/>
      <c r="IAP3" s="81"/>
      <c r="IAQ3" s="81"/>
      <c r="IAR3" s="81"/>
      <c r="IAS3" s="81"/>
      <c r="IAT3" s="81"/>
      <c r="IAU3" s="81"/>
      <c r="IAV3" s="81"/>
      <c r="IAW3" s="81"/>
      <c r="IAX3" s="81"/>
      <c r="IAY3" s="81"/>
      <c r="IAZ3" s="81"/>
      <c r="IBA3" s="81"/>
      <c r="IBB3" s="81"/>
      <c r="IBC3" s="81"/>
      <c r="IBD3" s="81"/>
      <c r="IBE3" s="81"/>
      <c r="IBF3" s="81"/>
      <c r="IBG3" s="81"/>
      <c r="IBH3" s="81"/>
      <c r="IBI3" s="81"/>
      <c r="IBJ3" s="81"/>
      <c r="IBK3" s="81"/>
      <c r="IBL3" s="81"/>
      <c r="IBM3" s="81"/>
      <c r="IBN3" s="81"/>
      <c r="IBO3" s="81"/>
      <c r="IBP3" s="81"/>
      <c r="IBQ3" s="81"/>
      <c r="IBR3" s="81"/>
      <c r="IBS3" s="81"/>
      <c r="IBT3" s="81"/>
      <c r="IBU3" s="81"/>
      <c r="IBV3" s="81"/>
      <c r="IBW3" s="81"/>
      <c r="IBX3" s="81"/>
      <c r="IBY3" s="81"/>
      <c r="IBZ3" s="81"/>
      <c r="ICA3" s="81"/>
      <c r="ICB3" s="81"/>
      <c r="ICC3" s="81"/>
      <c r="ICD3" s="81"/>
      <c r="ICE3" s="81"/>
      <c r="ICF3" s="81"/>
      <c r="ICG3" s="81"/>
      <c r="ICH3" s="81"/>
      <c r="ICI3" s="81"/>
      <c r="ICJ3" s="81"/>
      <c r="ICK3" s="81"/>
      <c r="ICL3" s="81"/>
      <c r="ICM3" s="81"/>
      <c r="ICN3" s="81"/>
      <c r="ICO3" s="81"/>
      <c r="ICP3" s="81"/>
      <c r="ICQ3" s="81"/>
      <c r="ICR3" s="81"/>
      <c r="ICS3" s="81"/>
      <c r="ICT3" s="81"/>
      <c r="ICU3" s="81"/>
      <c r="ICV3" s="81"/>
      <c r="ICW3" s="81"/>
      <c r="ICX3" s="81"/>
      <c r="ICY3" s="81"/>
      <c r="ICZ3" s="81"/>
      <c r="IDA3" s="81"/>
      <c r="IDB3" s="81"/>
      <c r="IDC3" s="81"/>
      <c r="IDD3" s="81"/>
      <c r="IDE3" s="81"/>
      <c r="IDF3" s="81"/>
      <c r="IDG3" s="81"/>
      <c r="IDH3" s="81"/>
      <c r="IDI3" s="81"/>
      <c r="IDJ3" s="81"/>
      <c r="IDK3" s="81"/>
      <c r="IDL3" s="81"/>
      <c r="IDM3" s="81"/>
      <c r="IDN3" s="81"/>
      <c r="IDO3" s="81"/>
      <c r="IDP3" s="81"/>
      <c r="IDQ3" s="81"/>
      <c r="IDR3" s="81"/>
      <c r="IDS3" s="81"/>
      <c r="IDT3" s="81"/>
      <c r="IDU3" s="81"/>
      <c r="IDV3" s="81"/>
      <c r="IDW3" s="81"/>
      <c r="IDX3" s="81"/>
      <c r="IDY3" s="81"/>
      <c r="IDZ3" s="81"/>
      <c r="IEA3" s="81"/>
      <c r="IEB3" s="81"/>
      <c r="IEC3" s="81"/>
      <c r="IED3" s="81"/>
      <c r="IEE3" s="81"/>
      <c r="IEF3" s="81"/>
      <c r="IEG3" s="81"/>
      <c r="IEH3" s="81"/>
      <c r="IEI3" s="81"/>
      <c r="IEJ3" s="81"/>
      <c r="IEK3" s="81"/>
      <c r="IEL3" s="81"/>
      <c r="IEM3" s="81"/>
      <c r="IEN3" s="81"/>
      <c r="IEO3" s="81"/>
      <c r="IEP3" s="81"/>
      <c r="IEQ3" s="81"/>
      <c r="IER3" s="81"/>
      <c r="IES3" s="81"/>
      <c r="IET3" s="81"/>
      <c r="IEU3" s="81"/>
      <c r="IEV3" s="81"/>
      <c r="IEW3" s="81"/>
      <c r="IEX3" s="81"/>
      <c r="IEY3" s="81"/>
      <c r="IEZ3" s="81"/>
      <c r="IFA3" s="81"/>
      <c r="IFB3" s="81"/>
      <c r="IFC3" s="81"/>
      <c r="IFD3" s="81"/>
      <c r="IFE3" s="81"/>
      <c r="IFF3" s="81"/>
      <c r="IFG3" s="81"/>
      <c r="IFH3" s="81"/>
      <c r="IFI3" s="81"/>
      <c r="IFJ3" s="81"/>
      <c r="IFK3" s="81"/>
      <c r="IFL3" s="81"/>
      <c r="IFM3" s="81"/>
      <c r="IFN3" s="81"/>
      <c r="IFO3" s="81"/>
      <c r="IFP3" s="81"/>
      <c r="IFQ3" s="81"/>
      <c r="IFR3" s="81"/>
      <c r="IFS3" s="81"/>
      <c r="IFT3" s="81"/>
      <c r="IFU3" s="81"/>
      <c r="IFV3" s="81"/>
      <c r="IFW3" s="81"/>
      <c r="IFX3" s="81"/>
      <c r="IFY3" s="81"/>
      <c r="IFZ3" s="81"/>
      <c r="IGA3" s="81"/>
      <c r="IGB3" s="81"/>
      <c r="IGC3" s="81"/>
      <c r="IGD3" s="81"/>
      <c r="IGE3" s="81"/>
      <c r="IGF3" s="81"/>
      <c r="IGG3" s="81"/>
      <c r="IGH3" s="81"/>
      <c r="IGI3" s="81"/>
      <c r="IGJ3" s="81"/>
      <c r="IGK3" s="81"/>
      <c r="IGL3" s="81"/>
      <c r="IGM3" s="81"/>
      <c r="IGN3" s="81"/>
      <c r="IGO3" s="81"/>
      <c r="IGP3" s="81"/>
      <c r="IGQ3" s="81"/>
      <c r="IGR3" s="81"/>
      <c r="IGS3" s="81"/>
      <c r="IGT3" s="81"/>
      <c r="IGU3" s="81"/>
      <c r="IGV3" s="81"/>
      <c r="IGW3" s="81"/>
      <c r="IGX3" s="81"/>
      <c r="IGY3" s="81"/>
      <c r="IGZ3" s="81"/>
      <c r="IHA3" s="81"/>
      <c r="IHB3" s="81"/>
      <c r="IHC3" s="81"/>
      <c r="IHD3" s="81"/>
      <c r="IHE3" s="81"/>
      <c r="IHF3" s="81"/>
      <c r="IHG3" s="81"/>
      <c r="IHH3" s="81"/>
      <c r="IHI3" s="81"/>
      <c r="IHJ3" s="81"/>
      <c r="IHK3" s="81"/>
      <c r="IHL3" s="81"/>
      <c r="IHM3" s="81"/>
      <c r="IHN3" s="81"/>
      <c r="IHO3" s="81"/>
      <c r="IHP3" s="81"/>
      <c r="IHQ3" s="81"/>
      <c r="IHR3" s="81"/>
      <c r="IHS3" s="81"/>
      <c r="IHT3" s="81"/>
      <c r="IHU3" s="81"/>
      <c r="IHV3" s="81"/>
      <c r="IHW3" s="81"/>
      <c r="IHX3" s="81"/>
      <c r="IHY3" s="81"/>
      <c r="IHZ3" s="81"/>
      <c r="IIA3" s="81"/>
      <c r="IIB3" s="81"/>
      <c r="IIC3" s="81"/>
      <c r="IID3" s="81"/>
      <c r="IIE3" s="81"/>
      <c r="IIF3" s="81"/>
      <c r="IIG3" s="81"/>
      <c r="IIH3" s="81"/>
      <c r="III3" s="81"/>
      <c r="IIJ3" s="81"/>
      <c r="IIK3" s="81"/>
      <c r="IIL3" s="81"/>
      <c r="IIM3" s="81"/>
      <c r="IIN3" s="81"/>
      <c r="IIO3" s="81"/>
      <c r="IIP3" s="81"/>
      <c r="IIQ3" s="81"/>
      <c r="IIR3" s="81"/>
      <c r="IIS3" s="81"/>
      <c r="IIT3" s="81"/>
      <c r="IIU3" s="81"/>
      <c r="IIV3" s="81"/>
      <c r="IIW3" s="81"/>
      <c r="IIX3" s="81"/>
      <c r="IIY3" s="81"/>
      <c r="IIZ3" s="81"/>
      <c r="IJA3" s="81"/>
      <c r="IJB3" s="81"/>
      <c r="IJC3" s="81"/>
      <c r="IJD3" s="81"/>
      <c r="IJE3" s="81"/>
      <c r="IJF3" s="81"/>
      <c r="IJG3" s="81"/>
      <c r="IJH3" s="81"/>
      <c r="IJI3" s="81"/>
      <c r="IJJ3" s="81"/>
      <c r="IJK3" s="81"/>
      <c r="IJL3" s="81"/>
      <c r="IJM3" s="81"/>
      <c r="IJN3" s="81"/>
      <c r="IJO3" s="81"/>
      <c r="IJP3" s="81"/>
      <c r="IJQ3" s="81"/>
      <c r="IJR3" s="81"/>
      <c r="IJS3" s="81"/>
      <c r="IJT3" s="81"/>
      <c r="IJU3" s="81"/>
      <c r="IJV3" s="81"/>
      <c r="IJW3" s="81"/>
      <c r="IJX3" s="81"/>
      <c r="IJY3" s="81"/>
      <c r="IJZ3" s="81"/>
      <c r="IKA3" s="81"/>
      <c r="IKB3" s="81"/>
      <c r="IKC3" s="81"/>
      <c r="IKD3" s="81"/>
      <c r="IKE3" s="81"/>
      <c r="IKF3" s="81"/>
      <c r="IKG3" s="81"/>
      <c r="IKH3" s="81"/>
      <c r="IKI3" s="81"/>
      <c r="IKJ3" s="81"/>
      <c r="IKK3" s="81"/>
      <c r="IKL3" s="81"/>
      <c r="IKM3" s="81"/>
      <c r="IKN3" s="81"/>
      <c r="IKO3" s="81"/>
      <c r="IKP3" s="81"/>
      <c r="IKQ3" s="81"/>
      <c r="IKR3" s="81"/>
      <c r="IKS3" s="81"/>
      <c r="IKT3" s="81"/>
      <c r="IKU3" s="81"/>
      <c r="IKV3" s="81"/>
      <c r="IKW3" s="81"/>
      <c r="IKX3" s="81"/>
      <c r="IKY3" s="81"/>
      <c r="IKZ3" s="81"/>
      <c r="ILA3" s="81"/>
      <c r="ILB3" s="81"/>
      <c r="ILC3" s="81"/>
      <c r="ILD3" s="81"/>
      <c r="ILE3" s="81"/>
      <c r="ILF3" s="81"/>
      <c r="ILG3" s="81"/>
      <c r="ILH3" s="81"/>
      <c r="ILI3" s="81"/>
      <c r="ILJ3" s="81"/>
      <c r="ILK3" s="81"/>
      <c r="ILL3" s="81"/>
      <c r="ILM3" s="81"/>
      <c r="ILN3" s="81"/>
      <c r="ILO3" s="81"/>
      <c r="ILP3" s="81"/>
      <c r="ILQ3" s="81"/>
      <c r="ILR3" s="81"/>
      <c r="ILS3" s="81"/>
      <c r="ILT3" s="81"/>
      <c r="ILU3" s="81"/>
      <c r="ILV3" s="81"/>
      <c r="ILW3" s="81"/>
      <c r="ILX3" s="81"/>
      <c r="ILY3" s="81"/>
      <c r="ILZ3" s="81"/>
      <c r="IMA3" s="81"/>
      <c r="IMB3" s="81"/>
      <c r="IMC3" s="81"/>
      <c r="IMD3" s="81"/>
      <c r="IME3" s="81"/>
      <c r="IMF3" s="81"/>
      <c r="IMG3" s="81"/>
      <c r="IMH3" s="81"/>
      <c r="IMI3" s="81"/>
      <c r="IMJ3" s="81"/>
      <c r="IMK3" s="81"/>
      <c r="IML3" s="81"/>
      <c r="IMM3" s="81"/>
      <c r="IMN3" s="81"/>
      <c r="IMO3" s="81"/>
      <c r="IMP3" s="81"/>
      <c r="IMQ3" s="81"/>
      <c r="IMR3" s="81"/>
      <c r="IMS3" s="81"/>
      <c r="IMT3" s="81"/>
      <c r="IMU3" s="81"/>
      <c r="IMV3" s="81"/>
      <c r="IMW3" s="81"/>
      <c r="IMX3" s="81"/>
      <c r="IMY3" s="81"/>
      <c r="IMZ3" s="81"/>
      <c r="INA3" s="81"/>
      <c r="INB3" s="81"/>
      <c r="INC3" s="81"/>
      <c r="IND3" s="81"/>
      <c r="INE3" s="81"/>
      <c r="INF3" s="81"/>
      <c r="ING3" s="81"/>
      <c r="INH3" s="81"/>
      <c r="INI3" s="81"/>
      <c r="INJ3" s="81"/>
      <c r="INK3" s="81"/>
      <c r="INL3" s="81"/>
      <c r="INM3" s="81"/>
      <c r="INN3" s="81"/>
      <c r="INO3" s="81"/>
      <c r="INP3" s="81"/>
      <c r="INQ3" s="81"/>
      <c r="INR3" s="81"/>
      <c r="INS3" s="81"/>
      <c r="INT3" s="81"/>
      <c r="INU3" s="81"/>
      <c r="INV3" s="81"/>
      <c r="INW3" s="81"/>
      <c r="INX3" s="81"/>
      <c r="INY3" s="81"/>
      <c r="INZ3" s="81"/>
      <c r="IOA3" s="81"/>
      <c r="IOB3" s="81"/>
      <c r="IOC3" s="81"/>
      <c r="IOD3" s="81"/>
      <c r="IOE3" s="81"/>
      <c r="IOF3" s="81"/>
      <c r="IOG3" s="81"/>
      <c r="IOH3" s="81"/>
      <c r="IOI3" s="81"/>
      <c r="IOJ3" s="81"/>
      <c r="IOK3" s="81"/>
      <c r="IOL3" s="81"/>
      <c r="IOM3" s="81"/>
      <c r="ION3" s="81"/>
      <c r="IOO3" s="81"/>
      <c r="IOP3" s="81"/>
      <c r="IOQ3" s="81"/>
      <c r="IOR3" s="81"/>
      <c r="IOS3" s="81"/>
      <c r="IOT3" s="81"/>
      <c r="IOU3" s="81"/>
      <c r="IOV3" s="81"/>
      <c r="IOW3" s="81"/>
      <c r="IOX3" s="81"/>
      <c r="IOY3" s="81"/>
      <c r="IOZ3" s="81"/>
      <c r="IPA3" s="81"/>
      <c r="IPB3" s="81"/>
      <c r="IPC3" s="81"/>
      <c r="IPD3" s="81"/>
      <c r="IPE3" s="81"/>
      <c r="IPF3" s="81"/>
      <c r="IPG3" s="81"/>
      <c r="IPH3" s="81"/>
      <c r="IPI3" s="81"/>
      <c r="IPJ3" s="81"/>
      <c r="IPK3" s="81"/>
      <c r="IPL3" s="81"/>
      <c r="IPM3" s="81"/>
      <c r="IPN3" s="81"/>
      <c r="IPO3" s="81"/>
      <c r="IPP3" s="81"/>
      <c r="IPQ3" s="81"/>
      <c r="IPR3" s="81"/>
      <c r="IPS3" s="81"/>
      <c r="IPT3" s="81"/>
      <c r="IPU3" s="81"/>
      <c r="IPV3" s="81"/>
      <c r="IPW3" s="81"/>
      <c r="IPX3" s="81"/>
      <c r="IPY3" s="81"/>
      <c r="IPZ3" s="81"/>
      <c r="IQA3" s="81"/>
      <c r="IQB3" s="81"/>
      <c r="IQC3" s="81"/>
      <c r="IQD3" s="81"/>
      <c r="IQE3" s="81"/>
      <c r="IQF3" s="81"/>
      <c r="IQG3" s="81"/>
      <c r="IQH3" s="81"/>
      <c r="IQI3" s="81"/>
      <c r="IQJ3" s="81"/>
      <c r="IQK3" s="81"/>
      <c r="IQL3" s="81"/>
      <c r="IQM3" s="81"/>
      <c r="IQN3" s="81"/>
      <c r="IQO3" s="81"/>
      <c r="IQP3" s="81"/>
      <c r="IQQ3" s="81"/>
      <c r="IQR3" s="81"/>
      <c r="IQS3" s="81"/>
      <c r="IQT3" s="81"/>
      <c r="IQU3" s="81"/>
      <c r="IQV3" s="81"/>
      <c r="IQW3" s="81"/>
      <c r="IQX3" s="81"/>
      <c r="IQY3" s="81"/>
      <c r="IQZ3" s="81"/>
      <c r="IRA3" s="81"/>
      <c r="IRB3" s="81"/>
      <c r="IRC3" s="81"/>
      <c r="IRD3" s="81"/>
      <c r="IRE3" s="81"/>
      <c r="IRF3" s="81"/>
      <c r="IRG3" s="81"/>
      <c r="IRH3" s="81"/>
      <c r="IRI3" s="81"/>
      <c r="IRJ3" s="81"/>
      <c r="IRK3" s="81"/>
      <c r="IRL3" s="81"/>
      <c r="IRM3" s="81"/>
      <c r="IRN3" s="81"/>
      <c r="IRO3" s="81"/>
      <c r="IRP3" s="81"/>
      <c r="IRQ3" s="81"/>
      <c r="IRR3" s="81"/>
      <c r="IRS3" s="81"/>
      <c r="IRT3" s="81"/>
      <c r="IRU3" s="81"/>
      <c r="IRV3" s="81"/>
      <c r="IRW3" s="81"/>
      <c r="IRX3" s="81"/>
      <c r="IRY3" s="81"/>
      <c r="IRZ3" s="81"/>
      <c r="ISA3" s="81"/>
      <c r="ISB3" s="81"/>
      <c r="ISC3" s="81"/>
      <c r="ISD3" s="81"/>
      <c r="ISE3" s="81"/>
      <c r="ISF3" s="81"/>
      <c r="ISG3" s="81"/>
      <c r="ISH3" s="81"/>
      <c r="ISI3" s="81"/>
      <c r="ISJ3" s="81"/>
      <c r="ISK3" s="81"/>
      <c r="ISL3" s="81"/>
      <c r="ISM3" s="81"/>
      <c r="ISN3" s="81"/>
      <c r="ISO3" s="81"/>
      <c r="ISP3" s="81"/>
      <c r="ISQ3" s="81"/>
      <c r="ISR3" s="81"/>
      <c r="ISS3" s="81"/>
      <c r="IST3" s="81"/>
      <c r="ISU3" s="81"/>
      <c r="ISV3" s="81"/>
      <c r="ISW3" s="81"/>
      <c r="ISX3" s="81"/>
      <c r="ISY3" s="81"/>
      <c r="ISZ3" s="81"/>
      <c r="ITA3" s="81"/>
      <c r="ITB3" s="81"/>
      <c r="ITC3" s="81"/>
      <c r="ITD3" s="81"/>
      <c r="ITE3" s="81"/>
      <c r="ITF3" s="81"/>
      <c r="ITG3" s="81"/>
      <c r="ITH3" s="81"/>
      <c r="ITI3" s="81"/>
      <c r="ITJ3" s="81"/>
      <c r="ITK3" s="81"/>
      <c r="ITL3" s="81"/>
      <c r="ITM3" s="81"/>
      <c r="ITN3" s="81"/>
      <c r="ITO3" s="81"/>
      <c r="ITP3" s="81"/>
      <c r="ITQ3" s="81"/>
      <c r="ITR3" s="81"/>
      <c r="ITS3" s="81"/>
      <c r="ITT3" s="81"/>
      <c r="ITU3" s="81"/>
      <c r="ITV3" s="81"/>
      <c r="ITW3" s="81"/>
      <c r="ITX3" s="81"/>
      <c r="ITY3" s="81"/>
      <c r="ITZ3" s="81"/>
      <c r="IUA3" s="81"/>
      <c r="IUB3" s="81"/>
      <c r="IUC3" s="81"/>
      <c r="IUD3" s="81"/>
      <c r="IUE3" s="81"/>
      <c r="IUF3" s="81"/>
      <c r="IUG3" s="81"/>
      <c r="IUH3" s="81"/>
      <c r="IUI3" s="81"/>
      <c r="IUJ3" s="81"/>
      <c r="IUK3" s="81"/>
      <c r="IUL3" s="81"/>
      <c r="IUM3" s="81"/>
      <c r="IUN3" s="81"/>
      <c r="IUO3" s="81"/>
      <c r="IUP3" s="81"/>
      <c r="IUQ3" s="81"/>
      <c r="IUR3" s="81"/>
      <c r="IUS3" s="81"/>
      <c r="IUT3" s="81"/>
      <c r="IUU3" s="81"/>
      <c r="IUV3" s="81"/>
      <c r="IUW3" s="81"/>
      <c r="IUX3" s="81"/>
      <c r="IUY3" s="81"/>
      <c r="IUZ3" s="81"/>
      <c r="IVA3" s="81"/>
      <c r="IVB3" s="81"/>
      <c r="IVC3" s="81"/>
      <c r="IVD3" s="81"/>
      <c r="IVE3" s="81"/>
      <c r="IVF3" s="81"/>
      <c r="IVG3" s="81"/>
      <c r="IVH3" s="81"/>
      <c r="IVI3" s="81"/>
      <c r="IVJ3" s="81"/>
      <c r="IVK3" s="81"/>
      <c r="IVL3" s="81"/>
      <c r="IVM3" s="81"/>
      <c r="IVN3" s="81"/>
      <c r="IVO3" s="81"/>
      <c r="IVP3" s="81"/>
      <c r="IVQ3" s="81"/>
      <c r="IVR3" s="81"/>
      <c r="IVS3" s="81"/>
      <c r="IVT3" s="81"/>
      <c r="IVU3" s="81"/>
      <c r="IVV3" s="81"/>
      <c r="IVW3" s="81"/>
      <c r="IVX3" s="81"/>
      <c r="IVY3" s="81"/>
      <c r="IVZ3" s="81"/>
      <c r="IWA3" s="81"/>
      <c r="IWB3" s="81"/>
      <c r="IWC3" s="81"/>
      <c r="IWD3" s="81"/>
      <c r="IWE3" s="81"/>
      <c r="IWF3" s="81"/>
      <c r="IWG3" s="81"/>
      <c r="IWH3" s="81"/>
      <c r="IWI3" s="81"/>
      <c r="IWJ3" s="81"/>
      <c r="IWK3" s="81"/>
      <c r="IWL3" s="81"/>
      <c r="IWM3" s="81"/>
      <c r="IWN3" s="81"/>
      <c r="IWO3" s="81"/>
      <c r="IWP3" s="81"/>
      <c r="IWQ3" s="81"/>
      <c r="IWR3" s="81"/>
      <c r="IWS3" s="81"/>
      <c r="IWT3" s="81"/>
      <c r="IWU3" s="81"/>
      <c r="IWV3" s="81"/>
      <c r="IWW3" s="81"/>
      <c r="IWX3" s="81"/>
      <c r="IWY3" s="81"/>
      <c r="IWZ3" s="81"/>
      <c r="IXA3" s="81"/>
      <c r="IXB3" s="81"/>
      <c r="IXC3" s="81"/>
      <c r="IXD3" s="81"/>
      <c r="IXE3" s="81"/>
      <c r="IXF3" s="81"/>
      <c r="IXG3" s="81"/>
      <c r="IXH3" s="81"/>
      <c r="IXI3" s="81"/>
      <c r="IXJ3" s="81"/>
      <c r="IXK3" s="81"/>
      <c r="IXL3" s="81"/>
      <c r="IXM3" s="81"/>
      <c r="IXN3" s="81"/>
      <c r="IXO3" s="81"/>
      <c r="IXP3" s="81"/>
      <c r="IXQ3" s="81"/>
      <c r="IXR3" s="81"/>
      <c r="IXS3" s="81"/>
      <c r="IXT3" s="81"/>
      <c r="IXU3" s="81"/>
      <c r="IXV3" s="81"/>
      <c r="IXW3" s="81"/>
      <c r="IXX3" s="81"/>
      <c r="IXY3" s="81"/>
      <c r="IXZ3" s="81"/>
      <c r="IYA3" s="81"/>
      <c r="IYB3" s="81"/>
      <c r="IYC3" s="81"/>
      <c r="IYD3" s="81"/>
      <c r="IYE3" s="81"/>
      <c r="IYF3" s="81"/>
      <c r="IYG3" s="81"/>
      <c r="IYH3" s="81"/>
      <c r="IYI3" s="81"/>
      <c r="IYJ3" s="81"/>
      <c r="IYK3" s="81"/>
      <c r="IYL3" s="81"/>
      <c r="IYM3" s="81"/>
      <c r="IYN3" s="81"/>
      <c r="IYO3" s="81"/>
      <c r="IYP3" s="81"/>
      <c r="IYQ3" s="81"/>
      <c r="IYR3" s="81"/>
      <c r="IYS3" s="81"/>
      <c r="IYT3" s="81"/>
      <c r="IYU3" s="81"/>
      <c r="IYV3" s="81"/>
      <c r="IYW3" s="81"/>
      <c r="IYX3" s="81"/>
      <c r="IYY3" s="81"/>
      <c r="IYZ3" s="81"/>
      <c r="IZA3" s="81"/>
      <c r="IZB3" s="81"/>
      <c r="IZC3" s="81"/>
      <c r="IZD3" s="81"/>
      <c r="IZE3" s="81"/>
      <c r="IZF3" s="81"/>
      <c r="IZG3" s="81"/>
      <c r="IZH3" s="81"/>
      <c r="IZI3" s="81"/>
      <c r="IZJ3" s="81"/>
      <c r="IZK3" s="81"/>
      <c r="IZL3" s="81"/>
      <c r="IZM3" s="81"/>
      <c r="IZN3" s="81"/>
      <c r="IZO3" s="81"/>
      <c r="IZP3" s="81"/>
      <c r="IZQ3" s="81"/>
      <c r="IZR3" s="81"/>
      <c r="IZS3" s="81"/>
      <c r="IZT3" s="81"/>
      <c r="IZU3" s="81"/>
      <c r="IZV3" s="81"/>
      <c r="IZW3" s="81"/>
      <c r="IZX3" s="81"/>
      <c r="IZY3" s="81"/>
      <c r="IZZ3" s="81"/>
      <c r="JAA3" s="81"/>
      <c r="JAB3" s="81"/>
      <c r="JAC3" s="81"/>
      <c r="JAD3" s="81"/>
      <c r="JAE3" s="81"/>
      <c r="JAF3" s="81"/>
      <c r="JAG3" s="81"/>
      <c r="JAH3" s="81"/>
      <c r="JAI3" s="81"/>
      <c r="JAJ3" s="81"/>
      <c r="JAK3" s="81"/>
      <c r="JAL3" s="81"/>
      <c r="JAM3" s="81"/>
      <c r="JAN3" s="81"/>
      <c r="JAO3" s="81"/>
      <c r="JAP3" s="81"/>
      <c r="JAQ3" s="81"/>
      <c r="JAR3" s="81"/>
      <c r="JAS3" s="81"/>
      <c r="JAT3" s="81"/>
      <c r="JAU3" s="81"/>
      <c r="JAV3" s="81"/>
      <c r="JAW3" s="81"/>
      <c r="JAX3" s="81"/>
      <c r="JAY3" s="81"/>
      <c r="JAZ3" s="81"/>
      <c r="JBA3" s="81"/>
      <c r="JBB3" s="81"/>
      <c r="JBC3" s="81"/>
      <c r="JBD3" s="81"/>
      <c r="JBE3" s="81"/>
      <c r="JBF3" s="81"/>
      <c r="JBG3" s="81"/>
      <c r="JBH3" s="81"/>
      <c r="JBI3" s="81"/>
      <c r="JBJ3" s="81"/>
      <c r="JBK3" s="81"/>
      <c r="JBL3" s="81"/>
      <c r="JBM3" s="81"/>
      <c r="JBN3" s="81"/>
      <c r="JBO3" s="81"/>
      <c r="JBP3" s="81"/>
      <c r="JBQ3" s="81"/>
      <c r="JBR3" s="81"/>
      <c r="JBS3" s="81"/>
      <c r="JBT3" s="81"/>
      <c r="JBU3" s="81"/>
      <c r="JBV3" s="81"/>
      <c r="JBW3" s="81"/>
      <c r="JBX3" s="81"/>
      <c r="JBY3" s="81"/>
      <c r="JBZ3" s="81"/>
      <c r="JCA3" s="81"/>
      <c r="JCB3" s="81"/>
      <c r="JCC3" s="81"/>
      <c r="JCD3" s="81"/>
      <c r="JCE3" s="81"/>
      <c r="JCF3" s="81"/>
      <c r="JCG3" s="81"/>
      <c r="JCH3" s="81"/>
      <c r="JCI3" s="81"/>
      <c r="JCJ3" s="81"/>
      <c r="JCK3" s="81"/>
      <c r="JCL3" s="81"/>
      <c r="JCM3" s="81"/>
      <c r="JCN3" s="81"/>
      <c r="JCO3" s="81"/>
      <c r="JCP3" s="81"/>
      <c r="JCQ3" s="81"/>
      <c r="JCR3" s="81"/>
      <c r="JCS3" s="81"/>
      <c r="JCT3" s="81"/>
      <c r="JCU3" s="81"/>
      <c r="JCV3" s="81"/>
      <c r="JCW3" s="81"/>
      <c r="JCX3" s="81"/>
      <c r="JCY3" s="81"/>
      <c r="JCZ3" s="81"/>
      <c r="JDA3" s="81"/>
      <c r="JDB3" s="81"/>
      <c r="JDC3" s="81"/>
      <c r="JDD3" s="81"/>
      <c r="JDE3" s="81"/>
      <c r="JDF3" s="81"/>
      <c r="JDG3" s="81"/>
      <c r="JDH3" s="81"/>
      <c r="JDI3" s="81"/>
      <c r="JDJ3" s="81"/>
      <c r="JDK3" s="81"/>
      <c r="JDL3" s="81"/>
      <c r="JDM3" s="81"/>
      <c r="JDN3" s="81"/>
      <c r="JDO3" s="81"/>
      <c r="JDP3" s="81"/>
      <c r="JDQ3" s="81"/>
      <c r="JDR3" s="81"/>
      <c r="JDS3" s="81"/>
      <c r="JDT3" s="81"/>
      <c r="JDU3" s="81"/>
      <c r="JDV3" s="81"/>
      <c r="JDW3" s="81"/>
      <c r="JDX3" s="81"/>
      <c r="JDY3" s="81"/>
      <c r="JDZ3" s="81"/>
      <c r="JEA3" s="81"/>
      <c r="JEB3" s="81"/>
      <c r="JEC3" s="81"/>
      <c r="JED3" s="81"/>
      <c r="JEE3" s="81"/>
      <c r="JEF3" s="81"/>
      <c r="JEG3" s="81"/>
      <c r="JEH3" s="81"/>
      <c r="JEI3" s="81"/>
      <c r="JEJ3" s="81"/>
      <c r="JEK3" s="81"/>
      <c r="JEL3" s="81"/>
      <c r="JEM3" s="81"/>
      <c r="JEN3" s="81"/>
      <c r="JEO3" s="81"/>
      <c r="JEP3" s="81"/>
      <c r="JEQ3" s="81"/>
      <c r="JER3" s="81"/>
      <c r="JES3" s="81"/>
      <c r="JET3" s="81"/>
      <c r="JEU3" s="81"/>
      <c r="JEV3" s="81"/>
      <c r="JEW3" s="81"/>
      <c r="JEX3" s="81"/>
      <c r="JEY3" s="81"/>
      <c r="JEZ3" s="81"/>
      <c r="JFA3" s="81"/>
      <c r="JFB3" s="81"/>
      <c r="JFC3" s="81"/>
      <c r="JFD3" s="81"/>
      <c r="JFE3" s="81"/>
      <c r="JFF3" s="81"/>
      <c r="JFG3" s="81"/>
      <c r="JFH3" s="81"/>
      <c r="JFI3" s="81"/>
      <c r="JFJ3" s="81"/>
      <c r="JFK3" s="81"/>
      <c r="JFL3" s="81"/>
      <c r="JFM3" s="81"/>
      <c r="JFN3" s="81"/>
      <c r="JFO3" s="81"/>
      <c r="JFP3" s="81"/>
      <c r="JFQ3" s="81"/>
      <c r="JFR3" s="81"/>
      <c r="JFS3" s="81"/>
      <c r="JFT3" s="81"/>
      <c r="JFU3" s="81"/>
      <c r="JFV3" s="81"/>
      <c r="JFW3" s="81"/>
      <c r="JFX3" s="81"/>
      <c r="JFY3" s="81"/>
      <c r="JFZ3" s="81"/>
      <c r="JGA3" s="81"/>
      <c r="JGB3" s="81"/>
      <c r="JGC3" s="81"/>
      <c r="JGD3" s="81"/>
      <c r="JGE3" s="81"/>
      <c r="JGF3" s="81"/>
      <c r="JGG3" s="81"/>
      <c r="JGH3" s="81"/>
      <c r="JGI3" s="81"/>
      <c r="JGJ3" s="81"/>
      <c r="JGK3" s="81"/>
      <c r="JGL3" s="81"/>
      <c r="JGM3" s="81"/>
      <c r="JGN3" s="81"/>
      <c r="JGO3" s="81"/>
      <c r="JGP3" s="81"/>
      <c r="JGQ3" s="81"/>
      <c r="JGR3" s="81"/>
      <c r="JGS3" s="81"/>
      <c r="JGT3" s="81"/>
      <c r="JGU3" s="81"/>
      <c r="JGV3" s="81"/>
      <c r="JGW3" s="81"/>
      <c r="JGX3" s="81"/>
      <c r="JGY3" s="81"/>
      <c r="JGZ3" s="81"/>
      <c r="JHA3" s="81"/>
      <c r="JHB3" s="81"/>
      <c r="JHC3" s="81"/>
      <c r="JHD3" s="81"/>
      <c r="JHE3" s="81"/>
      <c r="JHF3" s="81"/>
      <c r="JHG3" s="81"/>
      <c r="JHH3" s="81"/>
      <c r="JHI3" s="81"/>
      <c r="JHJ3" s="81"/>
      <c r="JHK3" s="81"/>
      <c r="JHL3" s="81"/>
      <c r="JHM3" s="81"/>
      <c r="JHN3" s="81"/>
      <c r="JHO3" s="81"/>
      <c r="JHP3" s="81"/>
      <c r="JHQ3" s="81"/>
      <c r="JHR3" s="81"/>
      <c r="JHS3" s="81"/>
      <c r="JHT3" s="81"/>
      <c r="JHU3" s="81"/>
      <c r="JHV3" s="81"/>
      <c r="JHW3" s="81"/>
      <c r="JHX3" s="81"/>
      <c r="JHY3" s="81"/>
      <c r="JHZ3" s="81"/>
      <c r="JIA3" s="81"/>
      <c r="JIB3" s="81"/>
      <c r="JIC3" s="81"/>
      <c r="JID3" s="81"/>
      <c r="JIE3" s="81"/>
      <c r="JIF3" s="81"/>
      <c r="JIG3" s="81"/>
      <c r="JIH3" s="81"/>
      <c r="JII3" s="81"/>
      <c r="JIJ3" s="81"/>
      <c r="JIK3" s="81"/>
      <c r="JIL3" s="81"/>
      <c r="JIM3" s="81"/>
      <c r="JIN3" s="81"/>
      <c r="JIO3" s="81"/>
      <c r="JIP3" s="81"/>
      <c r="JIQ3" s="81"/>
      <c r="JIR3" s="81"/>
      <c r="JIS3" s="81"/>
      <c r="JIT3" s="81"/>
      <c r="JIU3" s="81"/>
      <c r="JIV3" s="81"/>
      <c r="JIW3" s="81"/>
      <c r="JIX3" s="81"/>
      <c r="JIY3" s="81"/>
      <c r="JIZ3" s="81"/>
      <c r="JJA3" s="81"/>
      <c r="JJB3" s="81"/>
      <c r="JJC3" s="81"/>
      <c r="JJD3" s="81"/>
      <c r="JJE3" s="81"/>
      <c r="JJF3" s="81"/>
      <c r="JJG3" s="81"/>
      <c r="JJH3" s="81"/>
      <c r="JJI3" s="81"/>
      <c r="JJJ3" s="81"/>
      <c r="JJK3" s="81"/>
      <c r="JJL3" s="81"/>
      <c r="JJM3" s="81"/>
      <c r="JJN3" s="81"/>
      <c r="JJO3" s="81"/>
      <c r="JJP3" s="81"/>
      <c r="JJQ3" s="81"/>
      <c r="JJR3" s="81"/>
      <c r="JJS3" s="81"/>
      <c r="JJT3" s="81"/>
      <c r="JJU3" s="81"/>
      <c r="JJV3" s="81"/>
      <c r="JJW3" s="81"/>
      <c r="JJX3" s="81"/>
      <c r="JJY3" s="81"/>
      <c r="JJZ3" s="81"/>
      <c r="JKA3" s="81"/>
      <c r="JKB3" s="81"/>
      <c r="JKC3" s="81"/>
      <c r="JKD3" s="81"/>
      <c r="JKE3" s="81"/>
      <c r="JKF3" s="81"/>
      <c r="JKG3" s="81"/>
      <c r="JKH3" s="81"/>
      <c r="JKI3" s="81"/>
      <c r="JKJ3" s="81"/>
      <c r="JKK3" s="81"/>
      <c r="JKL3" s="81"/>
      <c r="JKM3" s="81"/>
      <c r="JKN3" s="81"/>
      <c r="JKO3" s="81"/>
      <c r="JKP3" s="81"/>
      <c r="JKQ3" s="81"/>
      <c r="JKR3" s="81"/>
      <c r="JKS3" s="81"/>
      <c r="JKT3" s="81"/>
      <c r="JKU3" s="81"/>
      <c r="JKV3" s="81"/>
      <c r="JKW3" s="81"/>
      <c r="JKX3" s="81"/>
      <c r="JKY3" s="81"/>
      <c r="JKZ3" s="81"/>
      <c r="JLA3" s="81"/>
      <c r="JLB3" s="81"/>
      <c r="JLC3" s="81"/>
      <c r="JLD3" s="81"/>
      <c r="JLE3" s="81"/>
      <c r="JLF3" s="81"/>
      <c r="JLG3" s="81"/>
      <c r="JLH3" s="81"/>
      <c r="JLI3" s="81"/>
      <c r="JLJ3" s="81"/>
      <c r="JLK3" s="81"/>
      <c r="JLL3" s="81"/>
      <c r="JLM3" s="81"/>
      <c r="JLN3" s="81"/>
      <c r="JLO3" s="81"/>
      <c r="JLP3" s="81"/>
      <c r="JLQ3" s="81"/>
      <c r="JLR3" s="81"/>
      <c r="JLS3" s="81"/>
      <c r="JLT3" s="81"/>
      <c r="JLU3" s="81"/>
      <c r="JLV3" s="81"/>
      <c r="JLW3" s="81"/>
      <c r="JLX3" s="81"/>
      <c r="JLY3" s="81"/>
      <c r="JLZ3" s="81"/>
      <c r="JMA3" s="81"/>
      <c r="JMB3" s="81"/>
      <c r="JMC3" s="81"/>
      <c r="JMD3" s="81"/>
      <c r="JME3" s="81"/>
      <c r="JMF3" s="81"/>
      <c r="JMG3" s="81"/>
      <c r="JMH3" s="81"/>
      <c r="JMI3" s="81"/>
      <c r="JMJ3" s="81"/>
      <c r="JMK3" s="81"/>
      <c r="JML3" s="81"/>
      <c r="JMM3" s="81"/>
      <c r="JMN3" s="81"/>
      <c r="JMO3" s="81"/>
      <c r="JMP3" s="81"/>
      <c r="JMQ3" s="81"/>
      <c r="JMR3" s="81"/>
      <c r="JMS3" s="81"/>
      <c r="JMT3" s="81"/>
      <c r="JMU3" s="81"/>
      <c r="JMV3" s="81"/>
      <c r="JMW3" s="81"/>
      <c r="JMX3" s="81"/>
      <c r="JMY3" s="81"/>
      <c r="JMZ3" s="81"/>
      <c r="JNA3" s="81"/>
      <c r="JNB3" s="81"/>
      <c r="JNC3" s="81"/>
      <c r="JND3" s="81"/>
      <c r="JNE3" s="81"/>
      <c r="JNF3" s="81"/>
      <c r="JNG3" s="81"/>
      <c r="JNH3" s="81"/>
      <c r="JNI3" s="81"/>
      <c r="JNJ3" s="81"/>
      <c r="JNK3" s="81"/>
      <c r="JNL3" s="81"/>
      <c r="JNM3" s="81"/>
      <c r="JNN3" s="81"/>
      <c r="JNO3" s="81"/>
      <c r="JNP3" s="81"/>
      <c r="JNQ3" s="81"/>
      <c r="JNR3" s="81"/>
      <c r="JNS3" s="81"/>
      <c r="JNT3" s="81"/>
      <c r="JNU3" s="81"/>
      <c r="JNV3" s="81"/>
      <c r="JNW3" s="81"/>
      <c r="JNX3" s="81"/>
      <c r="JNY3" s="81"/>
      <c r="JNZ3" s="81"/>
      <c r="JOA3" s="81"/>
      <c r="JOB3" s="81"/>
      <c r="JOC3" s="81"/>
      <c r="JOD3" s="81"/>
      <c r="JOE3" s="81"/>
      <c r="JOF3" s="81"/>
      <c r="JOG3" s="81"/>
      <c r="JOH3" s="81"/>
      <c r="JOI3" s="81"/>
      <c r="JOJ3" s="81"/>
      <c r="JOK3" s="81"/>
      <c r="JOL3" s="81"/>
      <c r="JOM3" s="81"/>
      <c r="JON3" s="81"/>
      <c r="JOO3" s="81"/>
      <c r="JOP3" s="81"/>
      <c r="JOQ3" s="81"/>
      <c r="JOR3" s="81"/>
      <c r="JOS3" s="81"/>
      <c r="JOT3" s="81"/>
      <c r="JOU3" s="81"/>
      <c r="JOV3" s="81"/>
      <c r="JOW3" s="81"/>
      <c r="JOX3" s="81"/>
      <c r="JOY3" s="81"/>
      <c r="JOZ3" s="81"/>
      <c r="JPA3" s="81"/>
      <c r="JPB3" s="81"/>
      <c r="JPC3" s="81"/>
      <c r="JPD3" s="81"/>
      <c r="JPE3" s="81"/>
      <c r="JPF3" s="81"/>
      <c r="JPG3" s="81"/>
      <c r="JPH3" s="81"/>
      <c r="JPI3" s="81"/>
      <c r="JPJ3" s="81"/>
      <c r="JPK3" s="81"/>
      <c r="JPL3" s="81"/>
      <c r="JPM3" s="81"/>
      <c r="JPN3" s="81"/>
      <c r="JPO3" s="81"/>
      <c r="JPP3" s="81"/>
      <c r="JPQ3" s="81"/>
      <c r="JPR3" s="81"/>
      <c r="JPS3" s="81"/>
      <c r="JPT3" s="81"/>
      <c r="JPU3" s="81"/>
      <c r="JPV3" s="81"/>
      <c r="JPW3" s="81"/>
      <c r="JPX3" s="81"/>
      <c r="JPY3" s="81"/>
      <c r="JPZ3" s="81"/>
      <c r="JQA3" s="81"/>
      <c r="JQB3" s="81"/>
      <c r="JQC3" s="81"/>
      <c r="JQD3" s="81"/>
      <c r="JQE3" s="81"/>
      <c r="JQF3" s="81"/>
      <c r="JQG3" s="81"/>
      <c r="JQH3" s="81"/>
      <c r="JQI3" s="81"/>
      <c r="JQJ3" s="81"/>
      <c r="JQK3" s="81"/>
      <c r="JQL3" s="81"/>
      <c r="JQM3" s="81"/>
      <c r="JQN3" s="81"/>
      <c r="JQO3" s="81"/>
      <c r="JQP3" s="81"/>
      <c r="JQQ3" s="81"/>
      <c r="JQR3" s="81"/>
      <c r="JQS3" s="81"/>
      <c r="JQT3" s="81"/>
      <c r="JQU3" s="81"/>
      <c r="JQV3" s="81"/>
      <c r="JQW3" s="81"/>
      <c r="JQX3" s="81"/>
      <c r="JQY3" s="81"/>
      <c r="JQZ3" s="81"/>
      <c r="JRA3" s="81"/>
      <c r="JRB3" s="81"/>
      <c r="JRC3" s="81"/>
      <c r="JRD3" s="81"/>
      <c r="JRE3" s="81"/>
      <c r="JRF3" s="81"/>
      <c r="JRG3" s="81"/>
      <c r="JRH3" s="81"/>
      <c r="JRI3" s="81"/>
      <c r="JRJ3" s="81"/>
      <c r="JRK3" s="81"/>
      <c r="JRL3" s="81"/>
      <c r="JRM3" s="81"/>
      <c r="JRN3" s="81"/>
      <c r="JRO3" s="81"/>
      <c r="JRP3" s="81"/>
      <c r="JRQ3" s="81"/>
      <c r="JRR3" s="81"/>
      <c r="JRS3" s="81"/>
      <c r="JRT3" s="81"/>
      <c r="JRU3" s="81"/>
      <c r="JRV3" s="81"/>
      <c r="JRW3" s="81"/>
      <c r="JRX3" s="81"/>
      <c r="JRY3" s="81"/>
      <c r="JRZ3" s="81"/>
      <c r="JSA3" s="81"/>
      <c r="JSB3" s="81"/>
      <c r="JSC3" s="81"/>
      <c r="JSD3" s="81"/>
      <c r="JSE3" s="81"/>
      <c r="JSF3" s="81"/>
      <c r="JSG3" s="81"/>
      <c r="JSH3" s="81"/>
      <c r="JSI3" s="81"/>
      <c r="JSJ3" s="81"/>
      <c r="JSK3" s="81"/>
      <c r="JSL3" s="81"/>
      <c r="JSM3" s="81"/>
      <c r="JSN3" s="81"/>
      <c r="JSO3" s="81"/>
      <c r="JSP3" s="81"/>
      <c r="JSQ3" s="81"/>
      <c r="JSR3" s="81"/>
      <c r="JSS3" s="81"/>
      <c r="JST3" s="81"/>
      <c r="JSU3" s="81"/>
      <c r="JSV3" s="81"/>
      <c r="JSW3" s="81"/>
      <c r="JSX3" s="81"/>
      <c r="JSY3" s="81"/>
      <c r="JSZ3" s="81"/>
      <c r="JTA3" s="81"/>
      <c r="JTB3" s="81"/>
      <c r="JTC3" s="81"/>
      <c r="JTD3" s="81"/>
      <c r="JTE3" s="81"/>
      <c r="JTF3" s="81"/>
      <c r="JTG3" s="81"/>
      <c r="JTH3" s="81"/>
      <c r="JTI3" s="81"/>
      <c r="JTJ3" s="81"/>
      <c r="JTK3" s="81"/>
      <c r="JTL3" s="81"/>
      <c r="JTM3" s="81"/>
      <c r="JTN3" s="81"/>
      <c r="JTO3" s="81"/>
      <c r="JTP3" s="81"/>
      <c r="JTQ3" s="81"/>
      <c r="JTR3" s="81"/>
      <c r="JTS3" s="81"/>
      <c r="JTT3" s="81"/>
      <c r="JTU3" s="81"/>
      <c r="JTV3" s="81"/>
      <c r="JTW3" s="81"/>
      <c r="JTX3" s="81"/>
      <c r="JTY3" s="81"/>
      <c r="JTZ3" s="81"/>
      <c r="JUA3" s="81"/>
      <c r="JUB3" s="81"/>
      <c r="JUC3" s="81"/>
      <c r="JUD3" s="81"/>
      <c r="JUE3" s="81"/>
      <c r="JUF3" s="81"/>
      <c r="JUG3" s="81"/>
      <c r="JUH3" s="81"/>
      <c r="JUI3" s="81"/>
      <c r="JUJ3" s="81"/>
      <c r="JUK3" s="81"/>
      <c r="JUL3" s="81"/>
      <c r="JUM3" s="81"/>
      <c r="JUN3" s="81"/>
      <c r="JUO3" s="81"/>
      <c r="JUP3" s="81"/>
      <c r="JUQ3" s="81"/>
      <c r="JUR3" s="81"/>
      <c r="JUS3" s="81"/>
      <c r="JUT3" s="81"/>
      <c r="JUU3" s="81"/>
      <c r="JUV3" s="81"/>
      <c r="JUW3" s="81"/>
      <c r="JUX3" s="81"/>
      <c r="JUY3" s="81"/>
      <c r="JUZ3" s="81"/>
      <c r="JVA3" s="81"/>
      <c r="JVB3" s="81"/>
      <c r="JVC3" s="81"/>
      <c r="JVD3" s="81"/>
      <c r="JVE3" s="81"/>
      <c r="JVF3" s="81"/>
      <c r="JVG3" s="81"/>
      <c r="JVH3" s="81"/>
      <c r="JVI3" s="81"/>
      <c r="JVJ3" s="81"/>
      <c r="JVK3" s="81"/>
      <c r="JVL3" s="81"/>
      <c r="JVM3" s="81"/>
      <c r="JVN3" s="81"/>
      <c r="JVO3" s="81"/>
      <c r="JVP3" s="81"/>
      <c r="JVQ3" s="81"/>
      <c r="JVR3" s="81"/>
      <c r="JVS3" s="81"/>
      <c r="JVT3" s="81"/>
      <c r="JVU3" s="81"/>
      <c r="JVV3" s="81"/>
      <c r="JVW3" s="81"/>
      <c r="JVX3" s="81"/>
      <c r="JVY3" s="81"/>
      <c r="JVZ3" s="81"/>
      <c r="JWA3" s="81"/>
      <c r="JWB3" s="81"/>
      <c r="JWC3" s="81"/>
      <c r="JWD3" s="81"/>
      <c r="JWE3" s="81"/>
      <c r="JWF3" s="81"/>
      <c r="JWG3" s="81"/>
      <c r="JWH3" s="81"/>
      <c r="JWI3" s="81"/>
      <c r="JWJ3" s="81"/>
      <c r="JWK3" s="81"/>
      <c r="JWL3" s="81"/>
      <c r="JWM3" s="81"/>
      <c r="JWN3" s="81"/>
      <c r="JWO3" s="81"/>
      <c r="JWP3" s="81"/>
      <c r="JWQ3" s="81"/>
      <c r="JWR3" s="81"/>
      <c r="JWS3" s="81"/>
      <c r="JWT3" s="81"/>
      <c r="JWU3" s="81"/>
      <c r="JWV3" s="81"/>
      <c r="JWW3" s="81"/>
      <c r="JWX3" s="81"/>
      <c r="JWY3" s="81"/>
      <c r="JWZ3" s="81"/>
      <c r="JXA3" s="81"/>
      <c r="JXB3" s="81"/>
      <c r="JXC3" s="81"/>
      <c r="JXD3" s="81"/>
      <c r="JXE3" s="81"/>
      <c r="JXF3" s="81"/>
      <c r="JXG3" s="81"/>
      <c r="JXH3" s="81"/>
      <c r="JXI3" s="81"/>
      <c r="JXJ3" s="81"/>
      <c r="JXK3" s="81"/>
      <c r="JXL3" s="81"/>
      <c r="JXM3" s="81"/>
      <c r="JXN3" s="81"/>
      <c r="JXO3" s="81"/>
      <c r="JXP3" s="81"/>
      <c r="JXQ3" s="81"/>
      <c r="JXR3" s="81"/>
      <c r="JXS3" s="81"/>
      <c r="JXT3" s="81"/>
      <c r="JXU3" s="81"/>
      <c r="JXV3" s="81"/>
      <c r="JXW3" s="81"/>
      <c r="JXX3" s="81"/>
      <c r="JXY3" s="81"/>
      <c r="JXZ3" s="81"/>
      <c r="JYA3" s="81"/>
      <c r="JYB3" s="81"/>
      <c r="JYC3" s="81"/>
      <c r="JYD3" s="81"/>
      <c r="JYE3" s="81"/>
      <c r="JYF3" s="81"/>
      <c r="JYG3" s="81"/>
      <c r="JYH3" s="81"/>
      <c r="JYI3" s="81"/>
      <c r="JYJ3" s="81"/>
      <c r="JYK3" s="81"/>
      <c r="JYL3" s="81"/>
      <c r="JYM3" s="81"/>
      <c r="JYN3" s="81"/>
      <c r="JYO3" s="81"/>
      <c r="JYP3" s="81"/>
      <c r="JYQ3" s="81"/>
      <c r="JYR3" s="81"/>
      <c r="JYS3" s="81"/>
      <c r="JYT3" s="81"/>
      <c r="JYU3" s="81"/>
      <c r="JYV3" s="81"/>
      <c r="JYW3" s="81"/>
      <c r="JYX3" s="81"/>
      <c r="JYY3" s="81"/>
      <c r="JYZ3" s="81"/>
      <c r="JZA3" s="81"/>
      <c r="JZB3" s="81"/>
      <c r="JZC3" s="81"/>
      <c r="JZD3" s="81"/>
      <c r="JZE3" s="81"/>
      <c r="JZF3" s="81"/>
      <c r="JZG3" s="81"/>
      <c r="JZH3" s="81"/>
      <c r="JZI3" s="81"/>
      <c r="JZJ3" s="81"/>
      <c r="JZK3" s="81"/>
      <c r="JZL3" s="81"/>
      <c r="JZM3" s="81"/>
      <c r="JZN3" s="81"/>
      <c r="JZO3" s="81"/>
      <c r="JZP3" s="81"/>
      <c r="JZQ3" s="81"/>
      <c r="JZR3" s="81"/>
      <c r="JZS3" s="81"/>
      <c r="JZT3" s="81"/>
      <c r="JZU3" s="81"/>
      <c r="JZV3" s="81"/>
      <c r="JZW3" s="81"/>
      <c r="JZX3" s="81"/>
      <c r="JZY3" s="81"/>
      <c r="JZZ3" s="81"/>
      <c r="KAA3" s="81"/>
      <c r="KAB3" s="81"/>
      <c r="KAC3" s="81"/>
      <c r="KAD3" s="81"/>
      <c r="KAE3" s="81"/>
      <c r="KAF3" s="81"/>
      <c r="KAG3" s="81"/>
      <c r="KAH3" s="81"/>
      <c r="KAI3" s="81"/>
      <c r="KAJ3" s="81"/>
      <c r="KAK3" s="81"/>
      <c r="KAL3" s="81"/>
      <c r="KAM3" s="81"/>
      <c r="KAN3" s="81"/>
      <c r="KAO3" s="81"/>
      <c r="KAP3" s="81"/>
      <c r="KAQ3" s="81"/>
      <c r="KAR3" s="81"/>
      <c r="KAS3" s="81"/>
      <c r="KAT3" s="81"/>
      <c r="KAU3" s="81"/>
      <c r="KAV3" s="81"/>
      <c r="KAW3" s="81"/>
      <c r="KAX3" s="81"/>
      <c r="KAY3" s="81"/>
      <c r="KAZ3" s="81"/>
      <c r="KBA3" s="81"/>
      <c r="KBB3" s="81"/>
      <c r="KBC3" s="81"/>
      <c r="KBD3" s="81"/>
      <c r="KBE3" s="81"/>
      <c r="KBF3" s="81"/>
      <c r="KBG3" s="81"/>
      <c r="KBH3" s="81"/>
      <c r="KBI3" s="81"/>
      <c r="KBJ3" s="81"/>
      <c r="KBK3" s="81"/>
      <c r="KBL3" s="81"/>
      <c r="KBM3" s="81"/>
      <c r="KBN3" s="81"/>
      <c r="KBO3" s="81"/>
      <c r="KBP3" s="81"/>
      <c r="KBQ3" s="81"/>
      <c r="KBR3" s="81"/>
      <c r="KBS3" s="81"/>
      <c r="KBT3" s="81"/>
      <c r="KBU3" s="81"/>
      <c r="KBV3" s="81"/>
      <c r="KBW3" s="81"/>
      <c r="KBX3" s="81"/>
      <c r="KBY3" s="81"/>
      <c r="KBZ3" s="81"/>
      <c r="KCA3" s="81"/>
      <c r="KCB3" s="81"/>
      <c r="KCC3" s="81"/>
      <c r="KCD3" s="81"/>
      <c r="KCE3" s="81"/>
      <c r="KCF3" s="81"/>
      <c r="KCG3" s="81"/>
      <c r="KCH3" s="81"/>
      <c r="KCI3" s="81"/>
      <c r="KCJ3" s="81"/>
      <c r="KCK3" s="81"/>
      <c r="KCL3" s="81"/>
      <c r="KCM3" s="81"/>
      <c r="KCN3" s="81"/>
      <c r="KCO3" s="81"/>
      <c r="KCP3" s="81"/>
      <c r="KCQ3" s="81"/>
      <c r="KCR3" s="81"/>
      <c r="KCS3" s="81"/>
      <c r="KCT3" s="81"/>
      <c r="KCU3" s="81"/>
      <c r="KCV3" s="81"/>
      <c r="KCW3" s="81"/>
      <c r="KCX3" s="81"/>
      <c r="KCY3" s="81"/>
      <c r="KCZ3" s="81"/>
      <c r="KDA3" s="81"/>
      <c r="KDB3" s="81"/>
      <c r="KDC3" s="81"/>
      <c r="KDD3" s="81"/>
      <c r="KDE3" s="81"/>
      <c r="KDF3" s="81"/>
      <c r="KDG3" s="81"/>
      <c r="KDH3" s="81"/>
      <c r="KDI3" s="81"/>
      <c r="KDJ3" s="81"/>
      <c r="KDK3" s="81"/>
      <c r="KDL3" s="81"/>
      <c r="KDM3" s="81"/>
      <c r="KDN3" s="81"/>
      <c r="KDO3" s="81"/>
      <c r="KDP3" s="81"/>
      <c r="KDQ3" s="81"/>
      <c r="KDR3" s="81"/>
      <c r="KDS3" s="81"/>
      <c r="KDT3" s="81"/>
      <c r="KDU3" s="81"/>
      <c r="KDV3" s="81"/>
      <c r="KDW3" s="81"/>
      <c r="KDX3" s="81"/>
      <c r="KDY3" s="81"/>
      <c r="KDZ3" s="81"/>
      <c r="KEA3" s="81"/>
      <c r="KEB3" s="81"/>
      <c r="KEC3" s="81"/>
      <c r="KED3" s="81"/>
      <c r="KEE3" s="81"/>
      <c r="KEF3" s="81"/>
      <c r="KEG3" s="81"/>
      <c r="KEH3" s="81"/>
      <c r="KEI3" s="81"/>
      <c r="KEJ3" s="81"/>
      <c r="KEK3" s="81"/>
      <c r="KEL3" s="81"/>
      <c r="KEM3" s="81"/>
      <c r="KEN3" s="81"/>
      <c r="KEO3" s="81"/>
      <c r="KEP3" s="81"/>
      <c r="KEQ3" s="81"/>
      <c r="KER3" s="81"/>
      <c r="KES3" s="81"/>
      <c r="KET3" s="81"/>
      <c r="KEU3" s="81"/>
      <c r="KEV3" s="81"/>
      <c r="KEW3" s="81"/>
      <c r="KEX3" s="81"/>
      <c r="KEY3" s="81"/>
      <c r="KEZ3" s="81"/>
      <c r="KFA3" s="81"/>
      <c r="KFB3" s="81"/>
      <c r="KFC3" s="81"/>
      <c r="KFD3" s="81"/>
      <c r="KFE3" s="81"/>
      <c r="KFF3" s="81"/>
      <c r="KFG3" s="81"/>
      <c r="KFH3" s="81"/>
      <c r="KFI3" s="81"/>
      <c r="KFJ3" s="81"/>
      <c r="KFK3" s="81"/>
      <c r="KFL3" s="81"/>
      <c r="KFM3" s="81"/>
      <c r="KFN3" s="81"/>
      <c r="KFO3" s="81"/>
      <c r="KFP3" s="81"/>
      <c r="KFQ3" s="81"/>
      <c r="KFR3" s="81"/>
      <c r="KFS3" s="81"/>
      <c r="KFT3" s="81"/>
      <c r="KFU3" s="81"/>
      <c r="KFV3" s="81"/>
      <c r="KFW3" s="81"/>
      <c r="KFX3" s="81"/>
      <c r="KFY3" s="81"/>
      <c r="KFZ3" s="81"/>
      <c r="KGA3" s="81"/>
      <c r="KGB3" s="81"/>
      <c r="KGC3" s="81"/>
      <c r="KGD3" s="81"/>
      <c r="KGE3" s="81"/>
      <c r="KGF3" s="81"/>
      <c r="KGG3" s="81"/>
      <c r="KGH3" s="81"/>
      <c r="KGI3" s="81"/>
      <c r="KGJ3" s="81"/>
      <c r="KGK3" s="81"/>
      <c r="KGL3" s="81"/>
      <c r="KGM3" s="81"/>
      <c r="KGN3" s="81"/>
      <c r="KGO3" s="81"/>
      <c r="KGP3" s="81"/>
      <c r="KGQ3" s="81"/>
      <c r="KGR3" s="81"/>
      <c r="KGS3" s="81"/>
      <c r="KGT3" s="81"/>
      <c r="KGU3" s="81"/>
      <c r="KGV3" s="81"/>
      <c r="KGW3" s="81"/>
      <c r="KGX3" s="81"/>
      <c r="KGY3" s="81"/>
      <c r="KGZ3" s="81"/>
      <c r="KHA3" s="81"/>
      <c r="KHB3" s="81"/>
      <c r="KHC3" s="81"/>
      <c r="KHD3" s="81"/>
      <c r="KHE3" s="81"/>
      <c r="KHF3" s="81"/>
      <c r="KHG3" s="81"/>
      <c r="KHH3" s="81"/>
      <c r="KHI3" s="81"/>
      <c r="KHJ3" s="81"/>
      <c r="KHK3" s="81"/>
      <c r="KHL3" s="81"/>
      <c r="KHM3" s="81"/>
      <c r="KHN3" s="81"/>
      <c r="KHO3" s="81"/>
      <c r="KHP3" s="81"/>
      <c r="KHQ3" s="81"/>
      <c r="KHR3" s="81"/>
      <c r="KHS3" s="81"/>
      <c r="KHT3" s="81"/>
      <c r="KHU3" s="81"/>
      <c r="KHV3" s="81"/>
      <c r="KHW3" s="81"/>
      <c r="KHX3" s="81"/>
      <c r="KHY3" s="81"/>
      <c r="KHZ3" s="81"/>
      <c r="KIA3" s="81"/>
      <c r="KIB3" s="81"/>
      <c r="KIC3" s="81"/>
      <c r="KID3" s="81"/>
      <c r="KIE3" s="81"/>
      <c r="KIF3" s="81"/>
      <c r="KIG3" s="81"/>
      <c r="KIH3" s="81"/>
      <c r="KII3" s="81"/>
      <c r="KIJ3" s="81"/>
      <c r="KIK3" s="81"/>
      <c r="KIL3" s="81"/>
      <c r="KIM3" s="81"/>
      <c r="KIN3" s="81"/>
      <c r="KIO3" s="81"/>
      <c r="KIP3" s="81"/>
      <c r="KIQ3" s="81"/>
      <c r="KIR3" s="81"/>
      <c r="KIS3" s="81"/>
      <c r="KIT3" s="81"/>
      <c r="KIU3" s="81"/>
      <c r="KIV3" s="81"/>
      <c r="KIW3" s="81"/>
      <c r="KIX3" s="81"/>
      <c r="KIY3" s="81"/>
      <c r="KIZ3" s="81"/>
      <c r="KJA3" s="81"/>
      <c r="KJB3" s="81"/>
      <c r="KJC3" s="81"/>
      <c r="KJD3" s="81"/>
      <c r="KJE3" s="81"/>
      <c r="KJF3" s="81"/>
      <c r="KJG3" s="81"/>
      <c r="KJH3" s="81"/>
      <c r="KJI3" s="81"/>
      <c r="KJJ3" s="81"/>
      <c r="KJK3" s="81"/>
      <c r="KJL3" s="81"/>
      <c r="KJM3" s="81"/>
      <c r="KJN3" s="81"/>
      <c r="KJO3" s="81"/>
      <c r="KJP3" s="81"/>
      <c r="KJQ3" s="81"/>
      <c r="KJR3" s="81"/>
      <c r="KJS3" s="81"/>
      <c r="KJT3" s="81"/>
      <c r="KJU3" s="81"/>
      <c r="KJV3" s="81"/>
      <c r="KJW3" s="81"/>
      <c r="KJX3" s="81"/>
      <c r="KJY3" s="81"/>
      <c r="KJZ3" s="81"/>
      <c r="KKA3" s="81"/>
      <c r="KKB3" s="81"/>
      <c r="KKC3" s="81"/>
      <c r="KKD3" s="81"/>
      <c r="KKE3" s="81"/>
      <c r="KKF3" s="81"/>
      <c r="KKG3" s="81"/>
      <c r="KKH3" s="81"/>
      <c r="KKI3" s="81"/>
      <c r="KKJ3" s="81"/>
      <c r="KKK3" s="81"/>
      <c r="KKL3" s="81"/>
      <c r="KKM3" s="81"/>
      <c r="KKN3" s="81"/>
      <c r="KKO3" s="81"/>
      <c r="KKP3" s="81"/>
      <c r="KKQ3" s="81"/>
      <c r="KKR3" s="81"/>
      <c r="KKS3" s="81"/>
      <c r="KKT3" s="81"/>
      <c r="KKU3" s="81"/>
      <c r="KKV3" s="81"/>
      <c r="KKW3" s="81"/>
      <c r="KKX3" s="81"/>
      <c r="KKY3" s="81"/>
      <c r="KKZ3" s="81"/>
      <c r="KLA3" s="81"/>
      <c r="KLB3" s="81"/>
      <c r="KLC3" s="81"/>
      <c r="KLD3" s="81"/>
      <c r="KLE3" s="81"/>
      <c r="KLF3" s="81"/>
      <c r="KLG3" s="81"/>
      <c r="KLH3" s="81"/>
      <c r="KLI3" s="81"/>
      <c r="KLJ3" s="81"/>
      <c r="KLK3" s="81"/>
      <c r="KLL3" s="81"/>
      <c r="KLM3" s="81"/>
      <c r="KLN3" s="81"/>
      <c r="KLO3" s="81"/>
      <c r="KLP3" s="81"/>
      <c r="KLQ3" s="81"/>
      <c r="KLR3" s="81"/>
      <c r="KLS3" s="81"/>
      <c r="KLT3" s="81"/>
      <c r="KLU3" s="81"/>
      <c r="KLV3" s="81"/>
      <c r="KLW3" s="81"/>
      <c r="KLX3" s="81"/>
      <c r="KLY3" s="81"/>
      <c r="KLZ3" s="81"/>
      <c r="KMA3" s="81"/>
      <c r="KMB3" s="81"/>
      <c r="KMC3" s="81"/>
      <c r="KMD3" s="81"/>
      <c r="KME3" s="81"/>
      <c r="KMF3" s="81"/>
      <c r="KMG3" s="81"/>
      <c r="KMH3" s="81"/>
      <c r="KMI3" s="81"/>
      <c r="KMJ3" s="81"/>
      <c r="KMK3" s="81"/>
      <c r="KML3" s="81"/>
      <c r="KMM3" s="81"/>
      <c r="KMN3" s="81"/>
      <c r="KMO3" s="81"/>
      <c r="KMP3" s="81"/>
      <c r="KMQ3" s="81"/>
      <c r="KMR3" s="81"/>
      <c r="KMS3" s="81"/>
      <c r="KMT3" s="81"/>
      <c r="KMU3" s="81"/>
      <c r="KMV3" s="81"/>
      <c r="KMW3" s="81"/>
      <c r="KMX3" s="81"/>
      <c r="KMY3" s="81"/>
      <c r="KMZ3" s="81"/>
      <c r="KNA3" s="81"/>
      <c r="KNB3" s="81"/>
      <c r="KNC3" s="81"/>
      <c r="KND3" s="81"/>
      <c r="KNE3" s="81"/>
      <c r="KNF3" s="81"/>
      <c r="KNG3" s="81"/>
      <c r="KNH3" s="81"/>
      <c r="KNI3" s="81"/>
      <c r="KNJ3" s="81"/>
      <c r="KNK3" s="81"/>
      <c r="KNL3" s="81"/>
      <c r="KNM3" s="81"/>
      <c r="KNN3" s="81"/>
      <c r="KNO3" s="81"/>
      <c r="KNP3" s="81"/>
      <c r="KNQ3" s="81"/>
      <c r="KNR3" s="81"/>
      <c r="KNS3" s="81"/>
      <c r="KNT3" s="81"/>
      <c r="KNU3" s="81"/>
      <c r="KNV3" s="81"/>
      <c r="KNW3" s="81"/>
      <c r="KNX3" s="81"/>
      <c r="KNY3" s="81"/>
      <c r="KNZ3" s="81"/>
      <c r="KOA3" s="81"/>
      <c r="KOB3" s="81"/>
      <c r="KOC3" s="81"/>
      <c r="KOD3" s="81"/>
      <c r="KOE3" s="81"/>
      <c r="KOF3" s="81"/>
      <c r="KOG3" s="81"/>
      <c r="KOH3" s="81"/>
      <c r="KOI3" s="81"/>
      <c r="KOJ3" s="81"/>
      <c r="KOK3" s="81"/>
      <c r="KOL3" s="81"/>
      <c r="KOM3" s="81"/>
      <c r="KON3" s="81"/>
      <c r="KOO3" s="81"/>
      <c r="KOP3" s="81"/>
      <c r="KOQ3" s="81"/>
      <c r="KOR3" s="81"/>
      <c r="KOS3" s="81"/>
      <c r="KOT3" s="81"/>
      <c r="KOU3" s="81"/>
      <c r="KOV3" s="81"/>
      <c r="KOW3" s="81"/>
      <c r="KOX3" s="81"/>
      <c r="KOY3" s="81"/>
      <c r="KOZ3" s="81"/>
      <c r="KPA3" s="81"/>
      <c r="KPB3" s="81"/>
      <c r="KPC3" s="81"/>
      <c r="KPD3" s="81"/>
      <c r="KPE3" s="81"/>
      <c r="KPF3" s="81"/>
      <c r="KPG3" s="81"/>
      <c r="KPH3" s="81"/>
      <c r="KPI3" s="81"/>
      <c r="KPJ3" s="81"/>
      <c r="KPK3" s="81"/>
      <c r="KPL3" s="81"/>
      <c r="KPM3" s="81"/>
      <c r="KPN3" s="81"/>
      <c r="KPO3" s="81"/>
      <c r="KPP3" s="81"/>
      <c r="KPQ3" s="81"/>
      <c r="KPR3" s="81"/>
      <c r="KPS3" s="81"/>
      <c r="KPT3" s="81"/>
      <c r="KPU3" s="81"/>
      <c r="KPV3" s="81"/>
      <c r="KPW3" s="81"/>
      <c r="KPX3" s="81"/>
      <c r="KPY3" s="81"/>
      <c r="KPZ3" s="81"/>
      <c r="KQA3" s="81"/>
      <c r="KQB3" s="81"/>
      <c r="KQC3" s="81"/>
      <c r="KQD3" s="81"/>
      <c r="KQE3" s="81"/>
      <c r="KQF3" s="81"/>
      <c r="KQG3" s="81"/>
      <c r="KQH3" s="81"/>
      <c r="KQI3" s="81"/>
      <c r="KQJ3" s="81"/>
      <c r="KQK3" s="81"/>
      <c r="KQL3" s="81"/>
      <c r="KQM3" s="81"/>
      <c r="KQN3" s="81"/>
      <c r="KQO3" s="81"/>
      <c r="KQP3" s="81"/>
      <c r="KQQ3" s="81"/>
      <c r="KQR3" s="81"/>
      <c r="KQS3" s="81"/>
      <c r="KQT3" s="81"/>
      <c r="KQU3" s="81"/>
      <c r="KQV3" s="81"/>
      <c r="KQW3" s="81"/>
      <c r="KQX3" s="81"/>
      <c r="KQY3" s="81"/>
      <c r="KQZ3" s="81"/>
      <c r="KRA3" s="81"/>
      <c r="KRB3" s="81"/>
      <c r="KRC3" s="81"/>
      <c r="KRD3" s="81"/>
      <c r="KRE3" s="81"/>
      <c r="KRF3" s="81"/>
      <c r="KRG3" s="81"/>
      <c r="KRH3" s="81"/>
      <c r="KRI3" s="81"/>
      <c r="KRJ3" s="81"/>
      <c r="KRK3" s="81"/>
      <c r="KRL3" s="81"/>
      <c r="KRM3" s="81"/>
      <c r="KRN3" s="81"/>
      <c r="KRO3" s="81"/>
      <c r="KRP3" s="81"/>
      <c r="KRQ3" s="81"/>
      <c r="KRR3" s="81"/>
      <c r="KRS3" s="81"/>
      <c r="KRT3" s="81"/>
      <c r="KRU3" s="81"/>
      <c r="KRV3" s="81"/>
      <c r="KRW3" s="81"/>
      <c r="KRX3" s="81"/>
      <c r="KRY3" s="81"/>
      <c r="KRZ3" s="81"/>
      <c r="KSA3" s="81"/>
      <c r="KSB3" s="81"/>
      <c r="KSC3" s="81"/>
      <c r="KSD3" s="81"/>
      <c r="KSE3" s="81"/>
      <c r="KSF3" s="81"/>
      <c r="KSG3" s="81"/>
      <c r="KSH3" s="81"/>
      <c r="KSI3" s="81"/>
      <c r="KSJ3" s="81"/>
      <c r="KSK3" s="81"/>
      <c r="KSL3" s="81"/>
      <c r="KSM3" s="81"/>
      <c r="KSN3" s="81"/>
      <c r="KSO3" s="81"/>
      <c r="KSP3" s="81"/>
      <c r="KSQ3" s="81"/>
      <c r="KSR3" s="81"/>
      <c r="KSS3" s="81"/>
      <c r="KST3" s="81"/>
      <c r="KSU3" s="81"/>
      <c r="KSV3" s="81"/>
      <c r="KSW3" s="81"/>
      <c r="KSX3" s="81"/>
      <c r="KSY3" s="81"/>
      <c r="KSZ3" s="81"/>
      <c r="KTA3" s="81"/>
      <c r="KTB3" s="81"/>
      <c r="KTC3" s="81"/>
      <c r="KTD3" s="81"/>
      <c r="KTE3" s="81"/>
      <c r="KTF3" s="81"/>
      <c r="KTG3" s="81"/>
      <c r="KTH3" s="81"/>
      <c r="KTI3" s="81"/>
      <c r="KTJ3" s="81"/>
      <c r="KTK3" s="81"/>
      <c r="KTL3" s="81"/>
      <c r="KTM3" s="81"/>
      <c r="KTN3" s="81"/>
      <c r="KTO3" s="81"/>
      <c r="KTP3" s="81"/>
      <c r="KTQ3" s="81"/>
      <c r="KTR3" s="81"/>
      <c r="KTS3" s="81"/>
      <c r="KTT3" s="81"/>
      <c r="KTU3" s="81"/>
      <c r="KTV3" s="81"/>
      <c r="KTW3" s="81"/>
      <c r="KTX3" s="81"/>
      <c r="KTY3" s="81"/>
      <c r="KTZ3" s="81"/>
      <c r="KUA3" s="81"/>
      <c r="KUB3" s="81"/>
      <c r="KUC3" s="81"/>
      <c r="KUD3" s="81"/>
      <c r="KUE3" s="81"/>
      <c r="KUF3" s="81"/>
      <c r="KUG3" s="81"/>
      <c r="KUH3" s="81"/>
      <c r="KUI3" s="81"/>
      <c r="KUJ3" s="81"/>
      <c r="KUK3" s="81"/>
      <c r="KUL3" s="81"/>
      <c r="KUM3" s="81"/>
      <c r="KUN3" s="81"/>
      <c r="KUO3" s="81"/>
      <c r="KUP3" s="81"/>
      <c r="KUQ3" s="81"/>
      <c r="KUR3" s="81"/>
      <c r="KUS3" s="81"/>
      <c r="KUT3" s="81"/>
      <c r="KUU3" s="81"/>
      <c r="KUV3" s="81"/>
      <c r="KUW3" s="81"/>
      <c r="KUX3" s="81"/>
      <c r="KUY3" s="81"/>
      <c r="KUZ3" s="81"/>
      <c r="KVA3" s="81"/>
      <c r="KVB3" s="81"/>
      <c r="KVC3" s="81"/>
      <c r="KVD3" s="81"/>
      <c r="KVE3" s="81"/>
      <c r="KVF3" s="81"/>
      <c r="KVG3" s="81"/>
      <c r="KVH3" s="81"/>
      <c r="KVI3" s="81"/>
      <c r="KVJ3" s="81"/>
      <c r="KVK3" s="81"/>
      <c r="KVL3" s="81"/>
      <c r="KVM3" s="81"/>
      <c r="KVN3" s="81"/>
      <c r="KVO3" s="81"/>
      <c r="KVP3" s="81"/>
      <c r="KVQ3" s="81"/>
      <c r="KVR3" s="81"/>
      <c r="KVS3" s="81"/>
      <c r="KVT3" s="81"/>
      <c r="KVU3" s="81"/>
      <c r="KVV3" s="81"/>
      <c r="KVW3" s="81"/>
      <c r="KVX3" s="81"/>
      <c r="KVY3" s="81"/>
      <c r="KVZ3" s="81"/>
      <c r="KWA3" s="81"/>
      <c r="KWB3" s="81"/>
      <c r="KWC3" s="81"/>
      <c r="KWD3" s="81"/>
      <c r="KWE3" s="81"/>
      <c r="KWF3" s="81"/>
      <c r="KWG3" s="81"/>
      <c r="KWH3" s="81"/>
      <c r="KWI3" s="81"/>
      <c r="KWJ3" s="81"/>
      <c r="KWK3" s="81"/>
      <c r="KWL3" s="81"/>
      <c r="KWM3" s="81"/>
      <c r="KWN3" s="81"/>
      <c r="KWO3" s="81"/>
      <c r="KWP3" s="81"/>
      <c r="KWQ3" s="81"/>
      <c r="KWR3" s="81"/>
      <c r="KWS3" s="81"/>
      <c r="KWT3" s="81"/>
      <c r="KWU3" s="81"/>
      <c r="KWV3" s="81"/>
      <c r="KWW3" s="81"/>
      <c r="KWX3" s="81"/>
      <c r="KWY3" s="81"/>
      <c r="KWZ3" s="81"/>
      <c r="KXA3" s="81"/>
      <c r="KXB3" s="81"/>
      <c r="KXC3" s="81"/>
      <c r="KXD3" s="81"/>
      <c r="KXE3" s="81"/>
      <c r="KXF3" s="81"/>
      <c r="KXG3" s="81"/>
      <c r="KXH3" s="81"/>
      <c r="KXI3" s="81"/>
      <c r="KXJ3" s="81"/>
      <c r="KXK3" s="81"/>
      <c r="KXL3" s="81"/>
      <c r="KXM3" s="81"/>
      <c r="KXN3" s="81"/>
      <c r="KXO3" s="81"/>
      <c r="KXP3" s="81"/>
      <c r="KXQ3" s="81"/>
      <c r="KXR3" s="81"/>
      <c r="KXS3" s="81"/>
      <c r="KXT3" s="81"/>
      <c r="KXU3" s="81"/>
      <c r="KXV3" s="81"/>
      <c r="KXW3" s="81"/>
      <c r="KXX3" s="81"/>
      <c r="KXY3" s="81"/>
      <c r="KXZ3" s="81"/>
      <c r="KYA3" s="81"/>
      <c r="KYB3" s="81"/>
      <c r="KYC3" s="81"/>
      <c r="KYD3" s="81"/>
      <c r="KYE3" s="81"/>
      <c r="KYF3" s="81"/>
      <c r="KYG3" s="81"/>
      <c r="KYH3" s="81"/>
      <c r="KYI3" s="81"/>
      <c r="KYJ3" s="81"/>
      <c r="KYK3" s="81"/>
      <c r="KYL3" s="81"/>
      <c r="KYM3" s="81"/>
      <c r="KYN3" s="81"/>
      <c r="KYO3" s="81"/>
      <c r="KYP3" s="81"/>
      <c r="KYQ3" s="81"/>
      <c r="KYR3" s="81"/>
      <c r="KYS3" s="81"/>
      <c r="KYT3" s="81"/>
      <c r="KYU3" s="81"/>
      <c r="KYV3" s="81"/>
      <c r="KYW3" s="81"/>
      <c r="KYX3" s="81"/>
      <c r="KYY3" s="81"/>
      <c r="KYZ3" s="81"/>
      <c r="KZA3" s="81"/>
      <c r="KZB3" s="81"/>
      <c r="KZC3" s="81"/>
      <c r="KZD3" s="81"/>
      <c r="KZE3" s="81"/>
      <c r="KZF3" s="81"/>
      <c r="KZG3" s="81"/>
      <c r="KZH3" s="81"/>
      <c r="KZI3" s="81"/>
      <c r="KZJ3" s="81"/>
      <c r="KZK3" s="81"/>
      <c r="KZL3" s="81"/>
      <c r="KZM3" s="81"/>
      <c r="KZN3" s="81"/>
      <c r="KZO3" s="81"/>
      <c r="KZP3" s="81"/>
      <c r="KZQ3" s="81"/>
      <c r="KZR3" s="81"/>
      <c r="KZS3" s="81"/>
      <c r="KZT3" s="81"/>
      <c r="KZU3" s="81"/>
      <c r="KZV3" s="81"/>
      <c r="KZW3" s="81"/>
      <c r="KZX3" s="81"/>
      <c r="KZY3" s="81"/>
      <c r="KZZ3" s="81"/>
      <c r="LAA3" s="81"/>
      <c r="LAB3" s="81"/>
      <c r="LAC3" s="81"/>
      <c r="LAD3" s="81"/>
      <c r="LAE3" s="81"/>
      <c r="LAF3" s="81"/>
      <c r="LAG3" s="81"/>
      <c r="LAH3" s="81"/>
      <c r="LAI3" s="81"/>
      <c r="LAJ3" s="81"/>
      <c r="LAK3" s="81"/>
      <c r="LAL3" s="81"/>
      <c r="LAM3" s="81"/>
      <c r="LAN3" s="81"/>
      <c r="LAO3" s="81"/>
      <c r="LAP3" s="81"/>
      <c r="LAQ3" s="81"/>
      <c r="LAR3" s="81"/>
      <c r="LAS3" s="81"/>
      <c r="LAT3" s="81"/>
      <c r="LAU3" s="81"/>
      <c r="LAV3" s="81"/>
      <c r="LAW3" s="81"/>
      <c r="LAX3" s="81"/>
      <c r="LAY3" s="81"/>
      <c r="LAZ3" s="81"/>
      <c r="LBA3" s="81"/>
      <c r="LBB3" s="81"/>
      <c r="LBC3" s="81"/>
      <c r="LBD3" s="81"/>
      <c r="LBE3" s="81"/>
      <c r="LBF3" s="81"/>
      <c r="LBG3" s="81"/>
      <c r="LBH3" s="81"/>
      <c r="LBI3" s="81"/>
      <c r="LBJ3" s="81"/>
      <c r="LBK3" s="81"/>
      <c r="LBL3" s="81"/>
      <c r="LBM3" s="81"/>
      <c r="LBN3" s="81"/>
      <c r="LBO3" s="81"/>
      <c r="LBP3" s="81"/>
      <c r="LBQ3" s="81"/>
      <c r="LBR3" s="81"/>
      <c r="LBS3" s="81"/>
      <c r="LBT3" s="81"/>
      <c r="LBU3" s="81"/>
      <c r="LBV3" s="81"/>
      <c r="LBW3" s="81"/>
      <c r="LBX3" s="81"/>
      <c r="LBY3" s="81"/>
      <c r="LBZ3" s="81"/>
      <c r="LCA3" s="81"/>
      <c r="LCB3" s="81"/>
      <c r="LCC3" s="81"/>
      <c r="LCD3" s="81"/>
      <c r="LCE3" s="81"/>
      <c r="LCF3" s="81"/>
      <c r="LCG3" s="81"/>
      <c r="LCH3" s="81"/>
      <c r="LCI3" s="81"/>
      <c r="LCJ3" s="81"/>
      <c r="LCK3" s="81"/>
      <c r="LCL3" s="81"/>
      <c r="LCM3" s="81"/>
      <c r="LCN3" s="81"/>
      <c r="LCO3" s="81"/>
      <c r="LCP3" s="81"/>
      <c r="LCQ3" s="81"/>
      <c r="LCR3" s="81"/>
      <c r="LCS3" s="81"/>
      <c r="LCT3" s="81"/>
      <c r="LCU3" s="81"/>
      <c r="LCV3" s="81"/>
      <c r="LCW3" s="81"/>
      <c r="LCX3" s="81"/>
      <c r="LCY3" s="81"/>
      <c r="LCZ3" s="81"/>
      <c r="LDA3" s="81"/>
      <c r="LDB3" s="81"/>
      <c r="LDC3" s="81"/>
      <c r="LDD3" s="81"/>
      <c r="LDE3" s="81"/>
      <c r="LDF3" s="81"/>
      <c r="LDG3" s="81"/>
      <c r="LDH3" s="81"/>
      <c r="LDI3" s="81"/>
      <c r="LDJ3" s="81"/>
      <c r="LDK3" s="81"/>
      <c r="LDL3" s="81"/>
      <c r="LDM3" s="81"/>
      <c r="LDN3" s="81"/>
      <c r="LDO3" s="81"/>
      <c r="LDP3" s="81"/>
      <c r="LDQ3" s="81"/>
      <c r="LDR3" s="81"/>
      <c r="LDS3" s="81"/>
      <c r="LDT3" s="81"/>
      <c r="LDU3" s="81"/>
      <c r="LDV3" s="81"/>
      <c r="LDW3" s="81"/>
      <c r="LDX3" s="81"/>
      <c r="LDY3" s="81"/>
      <c r="LDZ3" s="81"/>
      <c r="LEA3" s="81"/>
      <c r="LEB3" s="81"/>
      <c r="LEC3" s="81"/>
      <c r="LED3" s="81"/>
      <c r="LEE3" s="81"/>
      <c r="LEF3" s="81"/>
      <c r="LEG3" s="81"/>
      <c r="LEH3" s="81"/>
      <c r="LEI3" s="81"/>
      <c r="LEJ3" s="81"/>
      <c r="LEK3" s="81"/>
      <c r="LEL3" s="81"/>
      <c r="LEM3" s="81"/>
      <c r="LEN3" s="81"/>
      <c r="LEO3" s="81"/>
      <c r="LEP3" s="81"/>
      <c r="LEQ3" s="81"/>
      <c r="LER3" s="81"/>
      <c r="LES3" s="81"/>
      <c r="LET3" s="81"/>
      <c r="LEU3" s="81"/>
      <c r="LEV3" s="81"/>
      <c r="LEW3" s="81"/>
      <c r="LEX3" s="81"/>
      <c r="LEY3" s="81"/>
      <c r="LEZ3" s="81"/>
      <c r="LFA3" s="81"/>
      <c r="LFB3" s="81"/>
      <c r="LFC3" s="81"/>
      <c r="LFD3" s="81"/>
      <c r="LFE3" s="81"/>
      <c r="LFF3" s="81"/>
      <c r="LFG3" s="81"/>
      <c r="LFH3" s="81"/>
      <c r="LFI3" s="81"/>
      <c r="LFJ3" s="81"/>
      <c r="LFK3" s="81"/>
      <c r="LFL3" s="81"/>
      <c r="LFM3" s="81"/>
      <c r="LFN3" s="81"/>
      <c r="LFO3" s="81"/>
      <c r="LFP3" s="81"/>
      <c r="LFQ3" s="81"/>
      <c r="LFR3" s="81"/>
      <c r="LFS3" s="81"/>
      <c r="LFT3" s="81"/>
      <c r="LFU3" s="81"/>
      <c r="LFV3" s="81"/>
      <c r="LFW3" s="81"/>
      <c r="LFX3" s="81"/>
      <c r="LFY3" s="81"/>
      <c r="LFZ3" s="81"/>
      <c r="LGA3" s="81"/>
      <c r="LGB3" s="81"/>
      <c r="LGC3" s="81"/>
      <c r="LGD3" s="81"/>
      <c r="LGE3" s="81"/>
      <c r="LGF3" s="81"/>
      <c r="LGG3" s="81"/>
      <c r="LGH3" s="81"/>
      <c r="LGI3" s="81"/>
      <c r="LGJ3" s="81"/>
      <c r="LGK3" s="81"/>
      <c r="LGL3" s="81"/>
      <c r="LGM3" s="81"/>
      <c r="LGN3" s="81"/>
      <c r="LGO3" s="81"/>
      <c r="LGP3" s="81"/>
      <c r="LGQ3" s="81"/>
      <c r="LGR3" s="81"/>
      <c r="LGS3" s="81"/>
      <c r="LGT3" s="81"/>
      <c r="LGU3" s="81"/>
      <c r="LGV3" s="81"/>
      <c r="LGW3" s="81"/>
      <c r="LGX3" s="81"/>
      <c r="LGY3" s="81"/>
      <c r="LGZ3" s="81"/>
      <c r="LHA3" s="81"/>
      <c r="LHB3" s="81"/>
      <c r="LHC3" s="81"/>
      <c r="LHD3" s="81"/>
      <c r="LHE3" s="81"/>
      <c r="LHF3" s="81"/>
      <c r="LHG3" s="81"/>
      <c r="LHH3" s="81"/>
      <c r="LHI3" s="81"/>
      <c r="LHJ3" s="81"/>
      <c r="LHK3" s="81"/>
      <c r="LHL3" s="81"/>
      <c r="LHM3" s="81"/>
      <c r="LHN3" s="81"/>
      <c r="LHO3" s="81"/>
      <c r="LHP3" s="81"/>
      <c r="LHQ3" s="81"/>
      <c r="LHR3" s="81"/>
      <c r="LHS3" s="81"/>
      <c r="LHT3" s="81"/>
      <c r="LHU3" s="81"/>
      <c r="LHV3" s="81"/>
      <c r="LHW3" s="81"/>
      <c r="LHX3" s="81"/>
      <c r="LHY3" s="81"/>
      <c r="LHZ3" s="81"/>
      <c r="LIA3" s="81"/>
      <c r="LIB3" s="81"/>
      <c r="LIC3" s="81"/>
      <c r="LID3" s="81"/>
      <c r="LIE3" s="81"/>
      <c r="LIF3" s="81"/>
      <c r="LIG3" s="81"/>
      <c r="LIH3" s="81"/>
      <c r="LII3" s="81"/>
      <c r="LIJ3" s="81"/>
      <c r="LIK3" s="81"/>
      <c r="LIL3" s="81"/>
      <c r="LIM3" s="81"/>
      <c r="LIN3" s="81"/>
      <c r="LIO3" s="81"/>
      <c r="LIP3" s="81"/>
      <c r="LIQ3" s="81"/>
      <c r="LIR3" s="81"/>
      <c r="LIS3" s="81"/>
      <c r="LIT3" s="81"/>
      <c r="LIU3" s="81"/>
      <c r="LIV3" s="81"/>
      <c r="LIW3" s="81"/>
      <c r="LIX3" s="81"/>
      <c r="LIY3" s="81"/>
      <c r="LIZ3" s="81"/>
      <c r="LJA3" s="81"/>
      <c r="LJB3" s="81"/>
      <c r="LJC3" s="81"/>
      <c r="LJD3" s="81"/>
      <c r="LJE3" s="81"/>
      <c r="LJF3" s="81"/>
      <c r="LJG3" s="81"/>
      <c r="LJH3" s="81"/>
      <c r="LJI3" s="81"/>
      <c r="LJJ3" s="81"/>
      <c r="LJK3" s="81"/>
      <c r="LJL3" s="81"/>
      <c r="LJM3" s="81"/>
      <c r="LJN3" s="81"/>
      <c r="LJO3" s="81"/>
      <c r="LJP3" s="81"/>
      <c r="LJQ3" s="81"/>
      <c r="LJR3" s="81"/>
      <c r="LJS3" s="81"/>
      <c r="LJT3" s="81"/>
      <c r="LJU3" s="81"/>
      <c r="LJV3" s="81"/>
      <c r="LJW3" s="81"/>
      <c r="LJX3" s="81"/>
      <c r="LJY3" s="81"/>
      <c r="LJZ3" s="81"/>
      <c r="LKA3" s="81"/>
      <c r="LKB3" s="81"/>
      <c r="LKC3" s="81"/>
      <c r="LKD3" s="81"/>
      <c r="LKE3" s="81"/>
      <c r="LKF3" s="81"/>
      <c r="LKG3" s="81"/>
      <c r="LKH3" s="81"/>
      <c r="LKI3" s="81"/>
      <c r="LKJ3" s="81"/>
      <c r="LKK3" s="81"/>
      <c r="LKL3" s="81"/>
      <c r="LKM3" s="81"/>
      <c r="LKN3" s="81"/>
      <c r="LKO3" s="81"/>
      <c r="LKP3" s="81"/>
      <c r="LKQ3" s="81"/>
      <c r="LKR3" s="81"/>
      <c r="LKS3" s="81"/>
      <c r="LKT3" s="81"/>
      <c r="LKU3" s="81"/>
      <c r="LKV3" s="81"/>
      <c r="LKW3" s="81"/>
      <c r="LKX3" s="81"/>
      <c r="LKY3" s="81"/>
      <c r="LKZ3" s="81"/>
      <c r="LLA3" s="81"/>
      <c r="LLB3" s="81"/>
      <c r="LLC3" s="81"/>
      <c r="LLD3" s="81"/>
      <c r="LLE3" s="81"/>
      <c r="LLF3" s="81"/>
      <c r="LLG3" s="81"/>
      <c r="LLH3" s="81"/>
      <c r="LLI3" s="81"/>
      <c r="LLJ3" s="81"/>
      <c r="LLK3" s="81"/>
      <c r="LLL3" s="81"/>
      <c r="LLM3" s="81"/>
      <c r="LLN3" s="81"/>
      <c r="LLO3" s="81"/>
      <c r="LLP3" s="81"/>
      <c r="LLQ3" s="81"/>
      <c r="LLR3" s="81"/>
      <c r="LLS3" s="81"/>
      <c r="LLT3" s="81"/>
      <c r="LLU3" s="81"/>
      <c r="LLV3" s="81"/>
      <c r="LLW3" s="81"/>
      <c r="LLX3" s="81"/>
      <c r="LLY3" s="81"/>
      <c r="LLZ3" s="81"/>
      <c r="LMA3" s="81"/>
      <c r="LMB3" s="81"/>
      <c r="LMC3" s="81"/>
      <c r="LMD3" s="81"/>
      <c r="LME3" s="81"/>
      <c r="LMF3" s="81"/>
      <c r="LMG3" s="81"/>
      <c r="LMH3" s="81"/>
      <c r="LMI3" s="81"/>
      <c r="LMJ3" s="81"/>
      <c r="LMK3" s="81"/>
      <c r="LML3" s="81"/>
      <c r="LMM3" s="81"/>
      <c r="LMN3" s="81"/>
      <c r="LMO3" s="81"/>
      <c r="LMP3" s="81"/>
      <c r="LMQ3" s="81"/>
      <c r="LMR3" s="81"/>
      <c r="LMS3" s="81"/>
      <c r="LMT3" s="81"/>
      <c r="LMU3" s="81"/>
      <c r="LMV3" s="81"/>
      <c r="LMW3" s="81"/>
      <c r="LMX3" s="81"/>
      <c r="LMY3" s="81"/>
      <c r="LMZ3" s="81"/>
      <c r="LNA3" s="81"/>
      <c r="LNB3" s="81"/>
      <c r="LNC3" s="81"/>
      <c r="LND3" s="81"/>
      <c r="LNE3" s="81"/>
      <c r="LNF3" s="81"/>
      <c r="LNG3" s="81"/>
      <c r="LNH3" s="81"/>
      <c r="LNI3" s="81"/>
      <c r="LNJ3" s="81"/>
      <c r="LNK3" s="81"/>
      <c r="LNL3" s="81"/>
      <c r="LNM3" s="81"/>
      <c r="LNN3" s="81"/>
      <c r="LNO3" s="81"/>
      <c r="LNP3" s="81"/>
      <c r="LNQ3" s="81"/>
      <c r="LNR3" s="81"/>
      <c r="LNS3" s="81"/>
      <c r="LNT3" s="81"/>
      <c r="LNU3" s="81"/>
      <c r="LNV3" s="81"/>
      <c r="LNW3" s="81"/>
      <c r="LNX3" s="81"/>
      <c r="LNY3" s="81"/>
      <c r="LNZ3" s="81"/>
      <c r="LOA3" s="81"/>
      <c r="LOB3" s="81"/>
      <c r="LOC3" s="81"/>
      <c r="LOD3" s="81"/>
      <c r="LOE3" s="81"/>
      <c r="LOF3" s="81"/>
      <c r="LOG3" s="81"/>
      <c r="LOH3" s="81"/>
      <c r="LOI3" s="81"/>
      <c r="LOJ3" s="81"/>
      <c r="LOK3" s="81"/>
      <c r="LOL3" s="81"/>
      <c r="LOM3" s="81"/>
      <c r="LON3" s="81"/>
      <c r="LOO3" s="81"/>
      <c r="LOP3" s="81"/>
      <c r="LOQ3" s="81"/>
      <c r="LOR3" s="81"/>
      <c r="LOS3" s="81"/>
      <c r="LOT3" s="81"/>
      <c r="LOU3" s="81"/>
      <c r="LOV3" s="81"/>
      <c r="LOW3" s="81"/>
      <c r="LOX3" s="81"/>
      <c r="LOY3" s="81"/>
      <c r="LOZ3" s="81"/>
      <c r="LPA3" s="81"/>
      <c r="LPB3" s="81"/>
      <c r="LPC3" s="81"/>
      <c r="LPD3" s="81"/>
      <c r="LPE3" s="81"/>
      <c r="LPF3" s="81"/>
      <c r="LPG3" s="81"/>
      <c r="LPH3" s="81"/>
      <c r="LPI3" s="81"/>
      <c r="LPJ3" s="81"/>
      <c r="LPK3" s="81"/>
      <c r="LPL3" s="81"/>
      <c r="LPM3" s="81"/>
      <c r="LPN3" s="81"/>
      <c r="LPO3" s="81"/>
      <c r="LPP3" s="81"/>
      <c r="LPQ3" s="81"/>
      <c r="LPR3" s="81"/>
      <c r="LPS3" s="81"/>
      <c r="LPT3" s="81"/>
      <c r="LPU3" s="81"/>
      <c r="LPV3" s="81"/>
      <c r="LPW3" s="81"/>
      <c r="LPX3" s="81"/>
      <c r="LPY3" s="81"/>
      <c r="LPZ3" s="81"/>
      <c r="LQA3" s="81"/>
      <c r="LQB3" s="81"/>
      <c r="LQC3" s="81"/>
      <c r="LQD3" s="81"/>
      <c r="LQE3" s="81"/>
      <c r="LQF3" s="81"/>
      <c r="LQG3" s="81"/>
      <c r="LQH3" s="81"/>
      <c r="LQI3" s="81"/>
      <c r="LQJ3" s="81"/>
      <c r="LQK3" s="81"/>
      <c r="LQL3" s="81"/>
      <c r="LQM3" s="81"/>
      <c r="LQN3" s="81"/>
      <c r="LQO3" s="81"/>
      <c r="LQP3" s="81"/>
      <c r="LQQ3" s="81"/>
      <c r="LQR3" s="81"/>
      <c r="LQS3" s="81"/>
      <c r="LQT3" s="81"/>
      <c r="LQU3" s="81"/>
      <c r="LQV3" s="81"/>
      <c r="LQW3" s="81"/>
      <c r="LQX3" s="81"/>
      <c r="LQY3" s="81"/>
      <c r="LQZ3" s="81"/>
      <c r="LRA3" s="81"/>
      <c r="LRB3" s="81"/>
      <c r="LRC3" s="81"/>
      <c r="LRD3" s="81"/>
      <c r="LRE3" s="81"/>
      <c r="LRF3" s="81"/>
      <c r="LRG3" s="81"/>
      <c r="LRH3" s="81"/>
      <c r="LRI3" s="81"/>
      <c r="LRJ3" s="81"/>
      <c r="LRK3" s="81"/>
      <c r="LRL3" s="81"/>
      <c r="LRM3" s="81"/>
      <c r="LRN3" s="81"/>
      <c r="LRO3" s="81"/>
      <c r="LRP3" s="81"/>
      <c r="LRQ3" s="81"/>
      <c r="LRR3" s="81"/>
      <c r="LRS3" s="81"/>
      <c r="LRT3" s="81"/>
      <c r="LRU3" s="81"/>
      <c r="LRV3" s="81"/>
      <c r="LRW3" s="81"/>
      <c r="LRX3" s="81"/>
      <c r="LRY3" s="81"/>
      <c r="LRZ3" s="81"/>
      <c r="LSA3" s="81"/>
      <c r="LSB3" s="81"/>
      <c r="LSC3" s="81"/>
      <c r="LSD3" s="81"/>
      <c r="LSE3" s="81"/>
      <c r="LSF3" s="81"/>
      <c r="LSG3" s="81"/>
      <c r="LSH3" s="81"/>
      <c r="LSI3" s="81"/>
      <c r="LSJ3" s="81"/>
      <c r="LSK3" s="81"/>
      <c r="LSL3" s="81"/>
      <c r="LSM3" s="81"/>
      <c r="LSN3" s="81"/>
      <c r="LSO3" s="81"/>
      <c r="LSP3" s="81"/>
      <c r="LSQ3" s="81"/>
      <c r="LSR3" s="81"/>
      <c r="LSS3" s="81"/>
      <c r="LST3" s="81"/>
      <c r="LSU3" s="81"/>
      <c r="LSV3" s="81"/>
      <c r="LSW3" s="81"/>
      <c r="LSX3" s="81"/>
      <c r="LSY3" s="81"/>
      <c r="LSZ3" s="81"/>
      <c r="LTA3" s="81"/>
      <c r="LTB3" s="81"/>
      <c r="LTC3" s="81"/>
      <c r="LTD3" s="81"/>
      <c r="LTE3" s="81"/>
      <c r="LTF3" s="81"/>
      <c r="LTG3" s="81"/>
      <c r="LTH3" s="81"/>
      <c r="LTI3" s="81"/>
      <c r="LTJ3" s="81"/>
      <c r="LTK3" s="81"/>
      <c r="LTL3" s="81"/>
      <c r="LTM3" s="81"/>
      <c r="LTN3" s="81"/>
      <c r="LTO3" s="81"/>
      <c r="LTP3" s="81"/>
      <c r="LTQ3" s="81"/>
      <c r="LTR3" s="81"/>
      <c r="LTS3" s="81"/>
      <c r="LTT3" s="81"/>
      <c r="LTU3" s="81"/>
      <c r="LTV3" s="81"/>
      <c r="LTW3" s="81"/>
      <c r="LTX3" s="81"/>
      <c r="LTY3" s="81"/>
      <c r="LTZ3" s="81"/>
      <c r="LUA3" s="81"/>
      <c r="LUB3" s="81"/>
      <c r="LUC3" s="81"/>
      <c r="LUD3" s="81"/>
      <c r="LUE3" s="81"/>
      <c r="LUF3" s="81"/>
      <c r="LUG3" s="81"/>
      <c r="LUH3" s="81"/>
      <c r="LUI3" s="81"/>
      <c r="LUJ3" s="81"/>
      <c r="LUK3" s="81"/>
      <c r="LUL3" s="81"/>
      <c r="LUM3" s="81"/>
      <c r="LUN3" s="81"/>
      <c r="LUO3" s="81"/>
      <c r="LUP3" s="81"/>
      <c r="LUQ3" s="81"/>
      <c r="LUR3" s="81"/>
      <c r="LUS3" s="81"/>
      <c r="LUT3" s="81"/>
      <c r="LUU3" s="81"/>
      <c r="LUV3" s="81"/>
      <c r="LUW3" s="81"/>
      <c r="LUX3" s="81"/>
      <c r="LUY3" s="81"/>
      <c r="LUZ3" s="81"/>
      <c r="LVA3" s="81"/>
      <c r="LVB3" s="81"/>
      <c r="LVC3" s="81"/>
      <c r="LVD3" s="81"/>
      <c r="LVE3" s="81"/>
      <c r="LVF3" s="81"/>
      <c r="LVG3" s="81"/>
      <c r="LVH3" s="81"/>
      <c r="LVI3" s="81"/>
      <c r="LVJ3" s="81"/>
      <c r="LVK3" s="81"/>
      <c r="LVL3" s="81"/>
      <c r="LVM3" s="81"/>
      <c r="LVN3" s="81"/>
      <c r="LVO3" s="81"/>
      <c r="LVP3" s="81"/>
      <c r="LVQ3" s="81"/>
      <c r="LVR3" s="81"/>
      <c r="LVS3" s="81"/>
      <c r="LVT3" s="81"/>
      <c r="LVU3" s="81"/>
      <c r="LVV3" s="81"/>
      <c r="LVW3" s="81"/>
      <c r="LVX3" s="81"/>
      <c r="LVY3" s="81"/>
      <c r="LVZ3" s="81"/>
      <c r="LWA3" s="81"/>
      <c r="LWB3" s="81"/>
      <c r="LWC3" s="81"/>
      <c r="LWD3" s="81"/>
      <c r="LWE3" s="81"/>
      <c r="LWF3" s="81"/>
      <c r="LWG3" s="81"/>
      <c r="LWH3" s="81"/>
      <c r="LWI3" s="81"/>
      <c r="LWJ3" s="81"/>
      <c r="LWK3" s="81"/>
      <c r="LWL3" s="81"/>
      <c r="LWM3" s="81"/>
      <c r="LWN3" s="81"/>
      <c r="LWO3" s="81"/>
      <c r="LWP3" s="81"/>
      <c r="LWQ3" s="81"/>
      <c r="LWR3" s="81"/>
      <c r="LWS3" s="81"/>
      <c r="LWT3" s="81"/>
      <c r="LWU3" s="81"/>
      <c r="LWV3" s="81"/>
      <c r="LWW3" s="81"/>
      <c r="LWX3" s="81"/>
      <c r="LWY3" s="81"/>
      <c r="LWZ3" s="81"/>
      <c r="LXA3" s="81"/>
      <c r="LXB3" s="81"/>
      <c r="LXC3" s="81"/>
      <c r="LXD3" s="81"/>
      <c r="LXE3" s="81"/>
      <c r="LXF3" s="81"/>
      <c r="LXG3" s="81"/>
      <c r="LXH3" s="81"/>
      <c r="LXI3" s="81"/>
      <c r="LXJ3" s="81"/>
      <c r="LXK3" s="81"/>
      <c r="LXL3" s="81"/>
      <c r="LXM3" s="81"/>
      <c r="LXN3" s="81"/>
      <c r="LXO3" s="81"/>
      <c r="LXP3" s="81"/>
      <c r="LXQ3" s="81"/>
      <c r="LXR3" s="81"/>
      <c r="LXS3" s="81"/>
      <c r="LXT3" s="81"/>
      <c r="LXU3" s="81"/>
      <c r="LXV3" s="81"/>
      <c r="LXW3" s="81"/>
      <c r="LXX3" s="81"/>
      <c r="LXY3" s="81"/>
      <c r="LXZ3" s="81"/>
      <c r="LYA3" s="81"/>
      <c r="LYB3" s="81"/>
      <c r="LYC3" s="81"/>
      <c r="LYD3" s="81"/>
      <c r="LYE3" s="81"/>
      <c r="LYF3" s="81"/>
      <c r="LYG3" s="81"/>
      <c r="LYH3" s="81"/>
      <c r="LYI3" s="81"/>
      <c r="LYJ3" s="81"/>
      <c r="LYK3" s="81"/>
      <c r="LYL3" s="81"/>
      <c r="LYM3" s="81"/>
      <c r="LYN3" s="81"/>
      <c r="LYO3" s="81"/>
      <c r="LYP3" s="81"/>
      <c r="LYQ3" s="81"/>
      <c r="LYR3" s="81"/>
      <c r="LYS3" s="81"/>
      <c r="LYT3" s="81"/>
      <c r="LYU3" s="81"/>
      <c r="LYV3" s="81"/>
      <c r="LYW3" s="81"/>
      <c r="LYX3" s="81"/>
      <c r="LYY3" s="81"/>
      <c r="LYZ3" s="81"/>
      <c r="LZA3" s="81"/>
      <c r="LZB3" s="81"/>
      <c r="LZC3" s="81"/>
      <c r="LZD3" s="81"/>
      <c r="LZE3" s="81"/>
      <c r="LZF3" s="81"/>
      <c r="LZG3" s="81"/>
      <c r="LZH3" s="81"/>
      <c r="LZI3" s="81"/>
      <c r="LZJ3" s="81"/>
      <c r="LZK3" s="81"/>
      <c r="LZL3" s="81"/>
      <c r="LZM3" s="81"/>
      <c r="LZN3" s="81"/>
      <c r="LZO3" s="81"/>
      <c r="LZP3" s="81"/>
      <c r="LZQ3" s="81"/>
      <c r="LZR3" s="81"/>
      <c r="LZS3" s="81"/>
      <c r="LZT3" s="81"/>
      <c r="LZU3" s="81"/>
      <c r="LZV3" s="81"/>
      <c r="LZW3" s="81"/>
      <c r="LZX3" s="81"/>
      <c r="LZY3" s="81"/>
      <c r="LZZ3" s="81"/>
      <c r="MAA3" s="81"/>
      <c r="MAB3" s="81"/>
      <c r="MAC3" s="81"/>
      <c r="MAD3" s="81"/>
      <c r="MAE3" s="81"/>
      <c r="MAF3" s="81"/>
      <c r="MAG3" s="81"/>
      <c r="MAH3" s="81"/>
      <c r="MAI3" s="81"/>
      <c r="MAJ3" s="81"/>
      <c r="MAK3" s="81"/>
      <c r="MAL3" s="81"/>
      <c r="MAM3" s="81"/>
      <c r="MAN3" s="81"/>
      <c r="MAO3" s="81"/>
      <c r="MAP3" s="81"/>
      <c r="MAQ3" s="81"/>
      <c r="MAR3" s="81"/>
      <c r="MAS3" s="81"/>
      <c r="MAT3" s="81"/>
      <c r="MAU3" s="81"/>
      <c r="MAV3" s="81"/>
      <c r="MAW3" s="81"/>
      <c r="MAX3" s="81"/>
      <c r="MAY3" s="81"/>
      <c r="MAZ3" s="81"/>
      <c r="MBA3" s="81"/>
      <c r="MBB3" s="81"/>
      <c r="MBC3" s="81"/>
      <c r="MBD3" s="81"/>
      <c r="MBE3" s="81"/>
      <c r="MBF3" s="81"/>
      <c r="MBG3" s="81"/>
      <c r="MBH3" s="81"/>
      <c r="MBI3" s="81"/>
      <c r="MBJ3" s="81"/>
      <c r="MBK3" s="81"/>
      <c r="MBL3" s="81"/>
      <c r="MBM3" s="81"/>
      <c r="MBN3" s="81"/>
      <c r="MBO3" s="81"/>
      <c r="MBP3" s="81"/>
      <c r="MBQ3" s="81"/>
      <c r="MBR3" s="81"/>
      <c r="MBS3" s="81"/>
      <c r="MBT3" s="81"/>
      <c r="MBU3" s="81"/>
      <c r="MBV3" s="81"/>
      <c r="MBW3" s="81"/>
      <c r="MBX3" s="81"/>
      <c r="MBY3" s="81"/>
      <c r="MBZ3" s="81"/>
      <c r="MCA3" s="81"/>
      <c r="MCB3" s="81"/>
      <c r="MCC3" s="81"/>
      <c r="MCD3" s="81"/>
      <c r="MCE3" s="81"/>
      <c r="MCF3" s="81"/>
      <c r="MCG3" s="81"/>
      <c r="MCH3" s="81"/>
      <c r="MCI3" s="81"/>
      <c r="MCJ3" s="81"/>
      <c r="MCK3" s="81"/>
      <c r="MCL3" s="81"/>
      <c r="MCM3" s="81"/>
      <c r="MCN3" s="81"/>
      <c r="MCO3" s="81"/>
      <c r="MCP3" s="81"/>
      <c r="MCQ3" s="81"/>
      <c r="MCR3" s="81"/>
      <c r="MCS3" s="81"/>
      <c r="MCT3" s="81"/>
      <c r="MCU3" s="81"/>
      <c r="MCV3" s="81"/>
      <c r="MCW3" s="81"/>
      <c r="MCX3" s="81"/>
      <c r="MCY3" s="81"/>
      <c r="MCZ3" s="81"/>
      <c r="MDA3" s="81"/>
      <c r="MDB3" s="81"/>
      <c r="MDC3" s="81"/>
      <c r="MDD3" s="81"/>
      <c r="MDE3" s="81"/>
      <c r="MDF3" s="81"/>
      <c r="MDG3" s="81"/>
      <c r="MDH3" s="81"/>
      <c r="MDI3" s="81"/>
      <c r="MDJ3" s="81"/>
      <c r="MDK3" s="81"/>
      <c r="MDL3" s="81"/>
      <c r="MDM3" s="81"/>
      <c r="MDN3" s="81"/>
      <c r="MDO3" s="81"/>
      <c r="MDP3" s="81"/>
      <c r="MDQ3" s="81"/>
      <c r="MDR3" s="81"/>
      <c r="MDS3" s="81"/>
      <c r="MDT3" s="81"/>
      <c r="MDU3" s="81"/>
      <c r="MDV3" s="81"/>
      <c r="MDW3" s="81"/>
      <c r="MDX3" s="81"/>
      <c r="MDY3" s="81"/>
      <c r="MDZ3" s="81"/>
      <c r="MEA3" s="81"/>
      <c r="MEB3" s="81"/>
      <c r="MEC3" s="81"/>
      <c r="MED3" s="81"/>
      <c r="MEE3" s="81"/>
      <c r="MEF3" s="81"/>
      <c r="MEG3" s="81"/>
      <c r="MEH3" s="81"/>
      <c r="MEI3" s="81"/>
      <c r="MEJ3" s="81"/>
      <c r="MEK3" s="81"/>
      <c r="MEL3" s="81"/>
      <c r="MEM3" s="81"/>
      <c r="MEN3" s="81"/>
      <c r="MEO3" s="81"/>
      <c r="MEP3" s="81"/>
      <c r="MEQ3" s="81"/>
      <c r="MER3" s="81"/>
      <c r="MES3" s="81"/>
      <c r="MET3" s="81"/>
      <c r="MEU3" s="81"/>
      <c r="MEV3" s="81"/>
      <c r="MEW3" s="81"/>
      <c r="MEX3" s="81"/>
      <c r="MEY3" s="81"/>
      <c r="MEZ3" s="81"/>
      <c r="MFA3" s="81"/>
      <c r="MFB3" s="81"/>
      <c r="MFC3" s="81"/>
      <c r="MFD3" s="81"/>
      <c r="MFE3" s="81"/>
      <c r="MFF3" s="81"/>
      <c r="MFG3" s="81"/>
      <c r="MFH3" s="81"/>
      <c r="MFI3" s="81"/>
      <c r="MFJ3" s="81"/>
      <c r="MFK3" s="81"/>
      <c r="MFL3" s="81"/>
      <c r="MFM3" s="81"/>
      <c r="MFN3" s="81"/>
      <c r="MFO3" s="81"/>
      <c r="MFP3" s="81"/>
      <c r="MFQ3" s="81"/>
      <c r="MFR3" s="81"/>
      <c r="MFS3" s="81"/>
      <c r="MFT3" s="81"/>
      <c r="MFU3" s="81"/>
      <c r="MFV3" s="81"/>
      <c r="MFW3" s="81"/>
      <c r="MFX3" s="81"/>
      <c r="MFY3" s="81"/>
      <c r="MFZ3" s="81"/>
      <c r="MGA3" s="81"/>
      <c r="MGB3" s="81"/>
      <c r="MGC3" s="81"/>
      <c r="MGD3" s="81"/>
      <c r="MGE3" s="81"/>
      <c r="MGF3" s="81"/>
      <c r="MGG3" s="81"/>
      <c r="MGH3" s="81"/>
      <c r="MGI3" s="81"/>
      <c r="MGJ3" s="81"/>
      <c r="MGK3" s="81"/>
      <c r="MGL3" s="81"/>
      <c r="MGM3" s="81"/>
      <c r="MGN3" s="81"/>
      <c r="MGO3" s="81"/>
      <c r="MGP3" s="81"/>
      <c r="MGQ3" s="81"/>
      <c r="MGR3" s="81"/>
      <c r="MGS3" s="81"/>
      <c r="MGT3" s="81"/>
      <c r="MGU3" s="81"/>
      <c r="MGV3" s="81"/>
      <c r="MGW3" s="81"/>
      <c r="MGX3" s="81"/>
      <c r="MGY3" s="81"/>
      <c r="MGZ3" s="81"/>
      <c r="MHA3" s="81"/>
      <c r="MHB3" s="81"/>
      <c r="MHC3" s="81"/>
      <c r="MHD3" s="81"/>
      <c r="MHE3" s="81"/>
      <c r="MHF3" s="81"/>
      <c r="MHG3" s="81"/>
      <c r="MHH3" s="81"/>
      <c r="MHI3" s="81"/>
      <c r="MHJ3" s="81"/>
      <c r="MHK3" s="81"/>
      <c r="MHL3" s="81"/>
      <c r="MHM3" s="81"/>
      <c r="MHN3" s="81"/>
      <c r="MHO3" s="81"/>
      <c r="MHP3" s="81"/>
      <c r="MHQ3" s="81"/>
      <c r="MHR3" s="81"/>
      <c r="MHS3" s="81"/>
      <c r="MHT3" s="81"/>
      <c r="MHU3" s="81"/>
      <c r="MHV3" s="81"/>
      <c r="MHW3" s="81"/>
      <c r="MHX3" s="81"/>
      <c r="MHY3" s="81"/>
      <c r="MHZ3" s="81"/>
      <c r="MIA3" s="81"/>
      <c r="MIB3" s="81"/>
      <c r="MIC3" s="81"/>
      <c r="MID3" s="81"/>
      <c r="MIE3" s="81"/>
      <c r="MIF3" s="81"/>
      <c r="MIG3" s="81"/>
      <c r="MIH3" s="81"/>
      <c r="MII3" s="81"/>
      <c r="MIJ3" s="81"/>
      <c r="MIK3" s="81"/>
      <c r="MIL3" s="81"/>
      <c r="MIM3" s="81"/>
      <c r="MIN3" s="81"/>
      <c r="MIO3" s="81"/>
      <c r="MIP3" s="81"/>
      <c r="MIQ3" s="81"/>
      <c r="MIR3" s="81"/>
      <c r="MIS3" s="81"/>
      <c r="MIT3" s="81"/>
      <c r="MIU3" s="81"/>
      <c r="MIV3" s="81"/>
      <c r="MIW3" s="81"/>
      <c r="MIX3" s="81"/>
      <c r="MIY3" s="81"/>
      <c r="MIZ3" s="81"/>
      <c r="MJA3" s="81"/>
      <c r="MJB3" s="81"/>
      <c r="MJC3" s="81"/>
      <c r="MJD3" s="81"/>
      <c r="MJE3" s="81"/>
      <c r="MJF3" s="81"/>
      <c r="MJG3" s="81"/>
      <c r="MJH3" s="81"/>
      <c r="MJI3" s="81"/>
      <c r="MJJ3" s="81"/>
      <c r="MJK3" s="81"/>
      <c r="MJL3" s="81"/>
      <c r="MJM3" s="81"/>
      <c r="MJN3" s="81"/>
      <c r="MJO3" s="81"/>
      <c r="MJP3" s="81"/>
      <c r="MJQ3" s="81"/>
      <c r="MJR3" s="81"/>
      <c r="MJS3" s="81"/>
      <c r="MJT3" s="81"/>
      <c r="MJU3" s="81"/>
      <c r="MJV3" s="81"/>
      <c r="MJW3" s="81"/>
      <c r="MJX3" s="81"/>
      <c r="MJY3" s="81"/>
      <c r="MJZ3" s="81"/>
      <c r="MKA3" s="81"/>
      <c r="MKB3" s="81"/>
      <c r="MKC3" s="81"/>
      <c r="MKD3" s="81"/>
      <c r="MKE3" s="81"/>
      <c r="MKF3" s="81"/>
      <c r="MKG3" s="81"/>
      <c r="MKH3" s="81"/>
      <c r="MKI3" s="81"/>
      <c r="MKJ3" s="81"/>
      <c r="MKK3" s="81"/>
      <c r="MKL3" s="81"/>
      <c r="MKM3" s="81"/>
      <c r="MKN3" s="81"/>
      <c r="MKO3" s="81"/>
      <c r="MKP3" s="81"/>
      <c r="MKQ3" s="81"/>
      <c r="MKR3" s="81"/>
      <c r="MKS3" s="81"/>
      <c r="MKT3" s="81"/>
      <c r="MKU3" s="81"/>
      <c r="MKV3" s="81"/>
      <c r="MKW3" s="81"/>
      <c r="MKX3" s="81"/>
      <c r="MKY3" s="81"/>
      <c r="MKZ3" s="81"/>
      <c r="MLA3" s="81"/>
      <c r="MLB3" s="81"/>
      <c r="MLC3" s="81"/>
      <c r="MLD3" s="81"/>
      <c r="MLE3" s="81"/>
      <c r="MLF3" s="81"/>
      <c r="MLG3" s="81"/>
      <c r="MLH3" s="81"/>
      <c r="MLI3" s="81"/>
      <c r="MLJ3" s="81"/>
      <c r="MLK3" s="81"/>
      <c r="MLL3" s="81"/>
      <c r="MLM3" s="81"/>
      <c r="MLN3" s="81"/>
      <c r="MLO3" s="81"/>
      <c r="MLP3" s="81"/>
      <c r="MLQ3" s="81"/>
      <c r="MLR3" s="81"/>
      <c r="MLS3" s="81"/>
      <c r="MLT3" s="81"/>
      <c r="MLU3" s="81"/>
      <c r="MLV3" s="81"/>
      <c r="MLW3" s="81"/>
      <c r="MLX3" s="81"/>
      <c r="MLY3" s="81"/>
      <c r="MLZ3" s="81"/>
      <c r="MMA3" s="81"/>
      <c r="MMB3" s="81"/>
      <c r="MMC3" s="81"/>
      <c r="MMD3" s="81"/>
      <c r="MME3" s="81"/>
      <c r="MMF3" s="81"/>
      <c r="MMG3" s="81"/>
      <c r="MMH3" s="81"/>
      <c r="MMI3" s="81"/>
      <c r="MMJ3" s="81"/>
      <c r="MMK3" s="81"/>
      <c r="MML3" s="81"/>
      <c r="MMM3" s="81"/>
      <c r="MMN3" s="81"/>
      <c r="MMO3" s="81"/>
      <c r="MMP3" s="81"/>
      <c r="MMQ3" s="81"/>
      <c r="MMR3" s="81"/>
      <c r="MMS3" s="81"/>
      <c r="MMT3" s="81"/>
      <c r="MMU3" s="81"/>
      <c r="MMV3" s="81"/>
      <c r="MMW3" s="81"/>
      <c r="MMX3" s="81"/>
      <c r="MMY3" s="81"/>
      <c r="MMZ3" s="81"/>
      <c r="MNA3" s="81"/>
      <c r="MNB3" s="81"/>
      <c r="MNC3" s="81"/>
      <c r="MND3" s="81"/>
      <c r="MNE3" s="81"/>
      <c r="MNF3" s="81"/>
      <c r="MNG3" s="81"/>
      <c r="MNH3" s="81"/>
      <c r="MNI3" s="81"/>
      <c r="MNJ3" s="81"/>
      <c r="MNK3" s="81"/>
      <c r="MNL3" s="81"/>
      <c r="MNM3" s="81"/>
      <c r="MNN3" s="81"/>
      <c r="MNO3" s="81"/>
      <c r="MNP3" s="81"/>
      <c r="MNQ3" s="81"/>
      <c r="MNR3" s="81"/>
      <c r="MNS3" s="81"/>
      <c r="MNT3" s="81"/>
      <c r="MNU3" s="81"/>
      <c r="MNV3" s="81"/>
      <c r="MNW3" s="81"/>
      <c r="MNX3" s="81"/>
      <c r="MNY3" s="81"/>
      <c r="MNZ3" s="81"/>
      <c r="MOA3" s="81"/>
      <c r="MOB3" s="81"/>
      <c r="MOC3" s="81"/>
      <c r="MOD3" s="81"/>
      <c r="MOE3" s="81"/>
      <c r="MOF3" s="81"/>
      <c r="MOG3" s="81"/>
      <c r="MOH3" s="81"/>
      <c r="MOI3" s="81"/>
      <c r="MOJ3" s="81"/>
      <c r="MOK3" s="81"/>
      <c r="MOL3" s="81"/>
      <c r="MOM3" s="81"/>
      <c r="MON3" s="81"/>
      <c r="MOO3" s="81"/>
      <c r="MOP3" s="81"/>
      <c r="MOQ3" s="81"/>
      <c r="MOR3" s="81"/>
      <c r="MOS3" s="81"/>
      <c r="MOT3" s="81"/>
      <c r="MOU3" s="81"/>
      <c r="MOV3" s="81"/>
      <c r="MOW3" s="81"/>
      <c r="MOX3" s="81"/>
      <c r="MOY3" s="81"/>
      <c r="MOZ3" s="81"/>
      <c r="MPA3" s="81"/>
      <c r="MPB3" s="81"/>
      <c r="MPC3" s="81"/>
      <c r="MPD3" s="81"/>
      <c r="MPE3" s="81"/>
      <c r="MPF3" s="81"/>
      <c r="MPG3" s="81"/>
      <c r="MPH3" s="81"/>
      <c r="MPI3" s="81"/>
      <c r="MPJ3" s="81"/>
      <c r="MPK3" s="81"/>
      <c r="MPL3" s="81"/>
      <c r="MPM3" s="81"/>
      <c r="MPN3" s="81"/>
      <c r="MPO3" s="81"/>
      <c r="MPP3" s="81"/>
      <c r="MPQ3" s="81"/>
      <c r="MPR3" s="81"/>
      <c r="MPS3" s="81"/>
      <c r="MPT3" s="81"/>
      <c r="MPU3" s="81"/>
      <c r="MPV3" s="81"/>
      <c r="MPW3" s="81"/>
      <c r="MPX3" s="81"/>
      <c r="MPY3" s="81"/>
      <c r="MPZ3" s="81"/>
      <c r="MQA3" s="81"/>
      <c r="MQB3" s="81"/>
      <c r="MQC3" s="81"/>
      <c r="MQD3" s="81"/>
      <c r="MQE3" s="81"/>
      <c r="MQF3" s="81"/>
      <c r="MQG3" s="81"/>
      <c r="MQH3" s="81"/>
      <c r="MQI3" s="81"/>
      <c r="MQJ3" s="81"/>
      <c r="MQK3" s="81"/>
      <c r="MQL3" s="81"/>
      <c r="MQM3" s="81"/>
      <c r="MQN3" s="81"/>
      <c r="MQO3" s="81"/>
      <c r="MQP3" s="81"/>
      <c r="MQQ3" s="81"/>
      <c r="MQR3" s="81"/>
      <c r="MQS3" s="81"/>
      <c r="MQT3" s="81"/>
      <c r="MQU3" s="81"/>
      <c r="MQV3" s="81"/>
      <c r="MQW3" s="81"/>
      <c r="MQX3" s="81"/>
      <c r="MQY3" s="81"/>
      <c r="MQZ3" s="81"/>
      <c r="MRA3" s="81"/>
      <c r="MRB3" s="81"/>
      <c r="MRC3" s="81"/>
      <c r="MRD3" s="81"/>
      <c r="MRE3" s="81"/>
      <c r="MRF3" s="81"/>
      <c r="MRG3" s="81"/>
      <c r="MRH3" s="81"/>
      <c r="MRI3" s="81"/>
      <c r="MRJ3" s="81"/>
      <c r="MRK3" s="81"/>
      <c r="MRL3" s="81"/>
      <c r="MRM3" s="81"/>
      <c r="MRN3" s="81"/>
      <c r="MRO3" s="81"/>
      <c r="MRP3" s="81"/>
      <c r="MRQ3" s="81"/>
      <c r="MRR3" s="81"/>
      <c r="MRS3" s="81"/>
      <c r="MRT3" s="81"/>
      <c r="MRU3" s="81"/>
      <c r="MRV3" s="81"/>
      <c r="MRW3" s="81"/>
      <c r="MRX3" s="81"/>
      <c r="MRY3" s="81"/>
      <c r="MRZ3" s="81"/>
      <c r="MSA3" s="81"/>
      <c r="MSB3" s="81"/>
      <c r="MSC3" s="81"/>
      <c r="MSD3" s="81"/>
      <c r="MSE3" s="81"/>
      <c r="MSF3" s="81"/>
      <c r="MSG3" s="81"/>
      <c r="MSH3" s="81"/>
      <c r="MSI3" s="81"/>
      <c r="MSJ3" s="81"/>
      <c r="MSK3" s="81"/>
      <c r="MSL3" s="81"/>
      <c r="MSM3" s="81"/>
      <c r="MSN3" s="81"/>
      <c r="MSO3" s="81"/>
      <c r="MSP3" s="81"/>
      <c r="MSQ3" s="81"/>
      <c r="MSR3" s="81"/>
      <c r="MSS3" s="81"/>
      <c r="MST3" s="81"/>
      <c r="MSU3" s="81"/>
      <c r="MSV3" s="81"/>
      <c r="MSW3" s="81"/>
      <c r="MSX3" s="81"/>
      <c r="MSY3" s="81"/>
      <c r="MSZ3" s="81"/>
      <c r="MTA3" s="81"/>
      <c r="MTB3" s="81"/>
      <c r="MTC3" s="81"/>
      <c r="MTD3" s="81"/>
      <c r="MTE3" s="81"/>
      <c r="MTF3" s="81"/>
      <c r="MTG3" s="81"/>
      <c r="MTH3" s="81"/>
      <c r="MTI3" s="81"/>
      <c r="MTJ3" s="81"/>
      <c r="MTK3" s="81"/>
      <c r="MTL3" s="81"/>
      <c r="MTM3" s="81"/>
      <c r="MTN3" s="81"/>
      <c r="MTO3" s="81"/>
      <c r="MTP3" s="81"/>
      <c r="MTQ3" s="81"/>
      <c r="MTR3" s="81"/>
      <c r="MTS3" s="81"/>
      <c r="MTT3" s="81"/>
      <c r="MTU3" s="81"/>
      <c r="MTV3" s="81"/>
      <c r="MTW3" s="81"/>
      <c r="MTX3" s="81"/>
      <c r="MTY3" s="81"/>
      <c r="MTZ3" s="81"/>
      <c r="MUA3" s="81"/>
      <c r="MUB3" s="81"/>
      <c r="MUC3" s="81"/>
      <c r="MUD3" s="81"/>
      <c r="MUE3" s="81"/>
      <c r="MUF3" s="81"/>
      <c r="MUG3" s="81"/>
      <c r="MUH3" s="81"/>
      <c r="MUI3" s="81"/>
      <c r="MUJ3" s="81"/>
      <c r="MUK3" s="81"/>
      <c r="MUL3" s="81"/>
      <c r="MUM3" s="81"/>
      <c r="MUN3" s="81"/>
      <c r="MUO3" s="81"/>
      <c r="MUP3" s="81"/>
      <c r="MUQ3" s="81"/>
      <c r="MUR3" s="81"/>
      <c r="MUS3" s="81"/>
      <c r="MUT3" s="81"/>
      <c r="MUU3" s="81"/>
      <c r="MUV3" s="81"/>
      <c r="MUW3" s="81"/>
      <c r="MUX3" s="81"/>
      <c r="MUY3" s="81"/>
      <c r="MUZ3" s="81"/>
      <c r="MVA3" s="81"/>
      <c r="MVB3" s="81"/>
      <c r="MVC3" s="81"/>
      <c r="MVD3" s="81"/>
      <c r="MVE3" s="81"/>
      <c r="MVF3" s="81"/>
      <c r="MVG3" s="81"/>
      <c r="MVH3" s="81"/>
      <c r="MVI3" s="81"/>
      <c r="MVJ3" s="81"/>
      <c r="MVK3" s="81"/>
      <c r="MVL3" s="81"/>
      <c r="MVM3" s="81"/>
      <c r="MVN3" s="81"/>
      <c r="MVO3" s="81"/>
      <c r="MVP3" s="81"/>
      <c r="MVQ3" s="81"/>
      <c r="MVR3" s="81"/>
      <c r="MVS3" s="81"/>
      <c r="MVT3" s="81"/>
      <c r="MVU3" s="81"/>
      <c r="MVV3" s="81"/>
      <c r="MVW3" s="81"/>
      <c r="MVX3" s="81"/>
      <c r="MVY3" s="81"/>
      <c r="MVZ3" s="81"/>
      <c r="MWA3" s="81"/>
      <c r="MWB3" s="81"/>
      <c r="MWC3" s="81"/>
      <c r="MWD3" s="81"/>
      <c r="MWE3" s="81"/>
      <c r="MWF3" s="81"/>
      <c r="MWG3" s="81"/>
      <c r="MWH3" s="81"/>
      <c r="MWI3" s="81"/>
      <c r="MWJ3" s="81"/>
      <c r="MWK3" s="81"/>
      <c r="MWL3" s="81"/>
      <c r="MWM3" s="81"/>
      <c r="MWN3" s="81"/>
      <c r="MWO3" s="81"/>
      <c r="MWP3" s="81"/>
      <c r="MWQ3" s="81"/>
      <c r="MWR3" s="81"/>
      <c r="MWS3" s="81"/>
      <c r="MWT3" s="81"/>
      <c r="MWU3" s="81"/>
      <c r="MWV3" s="81"/>
      <c r="MWW3" s="81"/>
      <c r="MWX3" s="81"/>
      <c r="MWY3" s="81"/>
      <c r="MWZ3" s="81"/>
      <c r="MXA3" s="81"/>
      <c r="MXB3" s="81"/>
      <c r="MXC3" s="81"/>
      <c r="MXD3" s="81"/>
      <c r="MXE3" s="81"/>
      <c r="MXF3" s="81"/>
      <c r="MXG3" s="81"/>
      <c r="MXH3" s="81"/>
      <c r="MXI3" s="81"/>
      <c r="MXJ3" s="81"/>
      <c r="MXK3" s="81"/>
      <c r="MXL3" s="81"/>
      <c r="MXM3" s="81"/>
      <c r="MXN3" s="81"/>
      <c r="MXO3" s="81"/>
      <c r="MXP3" s="81"/>
      <c r="MXQ3" s="81"/>
      <c r="MXR3" s="81"/>
      <c r="MXS3" s="81"/>
      <c r="MXT3" s="81"/>
      <c r="MXU3" s="81"/>
      <c r="MXV3" s="81"/>
      <c r="MXW3" s="81"/>
      <c r="MXX3" s="81"/>
      <c r="MXY3" s="81"/>
      <c r="MXZ3" s="81"/>
      <c r="MYA3" s="81"/>
      <c r="MYB3" s="81"/>
      <c r="MYC3" s="81"/>
      <c r="MYD3" s="81"/>
      <c r="MYE3" s="81"/>
      <c r="MYF3" s="81"/>
      <c r="MYG3" s="81"/>
      <c r="MYH3" s="81"/>
      <c r="MYI3" s="81"/>
      <c r="MYJ3" s="81"/>
      <c r="MYK3" s="81"/>
      <c r="MYL3" s="81"/>
      <c r="MYM3" s="81"/>
      <c r="MYN3" s="81"/>
      <c r="MYO3" s="81"/>
      <c r="MYP3" s="81"/>
      <c r="MYQ3" s="81"/>
      <c r="MYR3" s="81"/>
      <c r="MYS3" s="81"/>
      <c r="MYT3" s="81"/>
      <c r="MYU3" s="81"/>
      <c r="MYV3" s="81"/>
      <c r="MYW3" s="81"/>
      <c r="MYX3" s="81"/>
      <c r="MYY3" s="81"/>
      <c r="MYZ3" s="81"/>
      <c r="MZA3" s="81"/>
      <c r="MZB3" s="81"/>
      <c r="MZC3" s="81"/>
      <c r="MZD3" s="81"/>
      <c r="MZE3" s="81"/>
      <c r="MZF3" s="81"/>
      <c r="MZG3" s="81"/>
      <c r="MZH3" s="81"/>
      <c r="MZI3" s="81"/>
      <c r="MZJ3" s="81"/>
      <c r="MZK3" s="81"/>
      <c r="MZL3" s="81"/>
      <c r="MZM3" s="81"/>
      <c r="MZN3" s="81"/>
      <c r="MZO3" s="81"/>
      <c r="MZP3" s="81"/>
      <c r="MZQ3" s="81"/>
      <c r="MZR3" s="81"/>
      <c r="MZS3" s="81"/>
      <c r="MZT3" s="81"/>
      <c r="MZU3" s="81"/>
      <c r="MZV3" s="81"/>
      <c r="MZW3" s="81"/>
      <c r="MZX3" s="81"/>
      <c r="MZY3" s="81"/>
      <c r="MZZ3" s="81"/>
      <c r="NAA3" s="81"/>
      <c r="NAB3" s="81"/>
      <c r="NAC3" s="81"/>
      <c r="NAD3" s="81"/>
      <c r="NAE3" s="81"/>
      <c r="NAF3" s="81"/>
      <c r="NAG3" s="81"/>
      <c r="NAH3" s="81"/>
      <c r="NAI3" s="81"/>
      <c r="NAJ3" s="81"/>
      <c r="NAK3" s="81"/>
      <c r="NAL3" s="81"/>
      <c r="NAM3" s="81"/>
      <c r="NAN3" s="81"/>
      <c r="NAO3" s="81"/>
      <c r="NAP3" s="81"/>
      <c r="NAQ3" s="81"/>
      <c r="NAR3" s="81"/>
      <c r="NAS3" s="81"/>
      <c r="NAT3" s="81"/>
      <c r="NAU3" s="81"/>
      <c r="NAV3" s="81"/>
      <c r="NAW3" s="81"/>
      <c r="NAX3" s="81"/>
      <c r="NAY3" s="81"/>
      <c r="NAZ3" s="81"/>
      <c r="NBA3" s="81"/>
      <c r="NBB3" s="81"/>
      <c r="NBC3" s="81"/>
      <c r="NBD3" s="81"/>
      <c r="NBE3" s="81"/>
      <c r="NBF3" s="81"/>
      <c r="NBG3" s="81"/>
      <c r="NBH3" s="81"/>
      <c r="NBI3" s="81"/>
      <c r="NBJ3" s="81"/>
      <c r="NBK3" s="81"/>
      <c r="NBL3" s="81"/>
      <c r="NBM3" s="81"/>
      <c r="NBN3" s="81"/>
      <c r="NBO3" s="81"/>
      <c r="NBP3" s="81"/>
      <c r="NBQ3" s="81"/>
      <c r="NBR3" s="81"/>
      <c r="NBS3" s="81"/>
      <c r="NBT3" s="81"/>
      <c r="NBU3" s="81"/>
      <c r="NBV3" s="81"/>
      <c r="NBW3" s="81"/>
      <c r="NBX3" s="81"/>
      <c r="NBY3" s="81"/>
      <c r="NBZ3" s="81"/>
      <c r="NCA3" s="81"/>
      <c r="NCB3" s="81"/>
      <c r="NCC3" s="81"/>
      <c r="NCD3" s="81"/>
      <c r="NCE3" s="81"/>
      <c r="NCF3" s="81"/>
      <c r="NCG3" s="81"/>
      <c r="NCH3" s="81"/>
      <c r="NCI3" s="81"/>
      <c r="NCJ3" s="81"/>
      <c r="NCK3" s="81"/>
      <c r="NCL3" s="81"/>
      <c r="NCM3" s="81"/>
      <c r="NCN3" s="81"/>
      <c r="NCO3" s="81"/>
      <c r="NCP3" s="81"/>
      <c r="NCQ3" s="81"/>
      <c r="NCR3" s="81"/>
      <c r="NCS3" s="81"/>
      <c r="NCT3" s="81"/>
      <c r="NCU3" s="81"/>
      <c r="NCV3" s="81"/>
      <c r="NCW3" s="81"/>
      <c r="NCX3" s="81"/>
      <c r="NCY3" s="81"/>
      <c r="NCZ3" s="81"/>
      <c r="NDA3" s="81"/>
      <c r="NDB3" s="81"/>
      <c r="NDC3" s="81"/>
      <c r="NDD3" s="81"/>
      <c r="NDE3" s="81"/>
      <c r="NDF3" s="81"/>
      <c r="NDG3" s="81"/>
      <c r="NDH3" s="81"/>
      <c r="NDI3" s="81"/>
      <c r="NDJ3" s="81"/>
      <c r="NDK3" s="81"/>
      <c r="NDL3" s="81"/>
      <c r="NDM3" s="81"/>
      <c r="NDN3" s="81"/>
      <c r="NDO3" s="81"/>
      <c r="NDP3" s="81"/>
      <c r="NDQ3" s="81"/>
      <c r="NDR3" s="81"/>
      <c r="NDS3" s="81"/>
      <c r="NDT3" s="81"/>
      <c r="NDU3" s="81"/>
      <c r="NDV3" s="81"/>
      <c r="NDW3" s="81"/>
      <c r="NDX3" s="81"/>
      <c r="NDY3" s="81"/>
      <c r="NDZ3" s="81"/>
      <c r="NEA3" s="81"/>
      <c r="NEB3" s="81"/>
      <c r="NEC3" s="81"/>
      <c r="NED3" s="81"/>
      <c r="NEE3" s="81"/>
      <c r="NEF3" s="81"/>
      <c r="NEG3" s="81"/>
      <c r="NEH3" s="81"/>
      <c r="NEI3" s="81"/>
      <c r="NEJ3" s="81"/>
      <c r="NEK3" s="81"/>
      <c r="NEL3" s="81"/>
      <c r="NEM3" s="81"/>
      <c r="NEN3" s="81"/>
      <c r="NEO3" s="81"/>
      <c r="NEP3" s="81"/>
      <c r="NEQ3" s="81"/>
      <c r="NER3" s="81"/>
      <c r="NES3" s="81"/>
      <c r="NET3" s="81"/>
      <c r="NEU3" s="81"/>
      <c r="NEV3" s="81"/>
      <c r="NEW3" s="81"/>
      <c r="NEX3" s="81"/>
      <c r="NEY3" s="81"/>
      <c r="NEZ3" s="81"/>
      <c r="NFA3" s="81"/>
      <c r="NFB3" s="81"/>
      <c r="NFC3" s="81"/>
      <c r="NFD3" s="81"/>
      <c r="NFE3" s="81"/>
      <c r="NFF3" s="81"/>
      <c r="NFG3" s="81"/>
      <c r="NFH3" s="81"/>
      <c r="NFI3" s="81"/>
      <c r="NFJ3" s="81"/>
      <c r="NFK3" s="81"/>
      <c r="NFL3" s="81"/>
      <c r="NFM3" s="81"/>
      <c r="NFN3" s="81"/>
      <c r="NFO3" s="81"/>
      <c r="NFP3" s="81"/>
      <c r="NFQ3" s="81"/>
      <c r="NFR3" s="81"/>
      <c r="NFS3" s="81"/>
      <c r="NFT3" s="81"/>
      <c r="NFU3" s="81"/>
      <c r="NFV3" s="81"/>
      <c r="NFW3" s="81"/>
      <c r="NFX3" s="81"/>
      <c r="NFY3" s="81"/>
      <c r="NFZ3" s="81"/>
      <c r="NGA3" s="81"/>
      <c r="NGB3" s="81"/>
      <c r="NGC3" s="81"/>
      <c r="NGD3" s="81"/>
      <c r="NGE3" s="81"/>
      <c r="NGF3" s="81"/>
      <c r="NGG3" s="81"/>
      <c r="NGH3" s="81"/>
      <c r="NGI3" s="81"/>
      <c r="NGJ3" s="81"/>
      <c r="NGK3" s="81"/>
      <c r="NGL3" s="81"/>
      <c r="NGM3" s="81"/>
      <c r="NGN3" s="81"/>
      <c r="NGO3" s="81"/>
      <c r="NGP3" s="81"/>
      <c r="NGQ3" s="81"/>
      <c r="NGR3" s="81"/>
      <c r="NGS3" s="81"/>
      <c r="NGT3" s="81"/>
      <c r="NGU3" s="81"/>
      <c r="NGV3" s="81"/>
      <c r="NGW3" s="81"/>
      <c r="NGX3" s="81"/>
      <c r="NGY3" s="81"/>
      <c r="NGZ3" s="81"/>
      <c r="NHA3" s="81"/>
      <c r="NHB3" s="81"/>
      <c r="NHC3" s="81"/>
      <c r="NHD3" s="81"/>
      <c r="NHE3" s="81"/>
      <c r="NHF3" s="81"/>
      <c r="NHG3" s="81"/>
      <c r="NHH3" s="81"/>
      <c r="NHI3" s="81"/>
      <c r="NHJ3" s="81"/>
      <c r="NHK3" s="81"/>
      <c r="NHL3" s="81"/>
      <c r="NHM3" s="81"/>
      <c r="NHN3" s="81"/>
      <c r="NHO3" s="81"/>
      <c r="NHP3" s="81"/>
      <c r="NHQ3" s="81"/>
      <c r="NHR3" s="81"/>
      <c r="NHS3" s="81"/>
      <c r="NHT3" s="81"/>
      <c r="NHU3" s="81"/>
      <c r="NHV3" s="81"/>
      <c r="NHW3" s="81"/>
      <c r="NHX3" s="81"/>
      <c r="NHY3" s="81"/>
      <c r="NHZ3" s="81"/>
      <c r="NIA3" s="81"/>
      <c r="NIB3" s="81"/>
      <c r="NIC3" s="81"/>
      <c r="NID3" s="81"/>
      <c r="NIE3" s="81"/>
      <c r="NIF3" s="81"/>
      <c r="NIG3" s="81"/>
      <c r="NIH3" s="81"/>
      <c r="NII3" s="81"/>
      <c r="NIJ3" s="81"/>
      <c r="NIK3" s="81"/>
      <c r="NIL3" s="81"/>
      <c r="NIM3" s="81"/>
      <c r="NIN3" s="81"/>
      <c r="NIO3" s="81"/>
      <c r="NIP3" s="81"/>
      <c r="NIQ3" s="81"/>
      <c r="NIR3" s="81"/>
      <c r="NIS3" s="81"/>
      <c r="NIT3" s="81"/>
      <c r="NIU3" s="81"/>
      <c r="NIV3" s="81"/>
      <c r="NIW3" s="81"/>
      <c r="NIX3" s="81"/>
      <c r="NIY3" s="81"/>
      <c r="NIZ3" s="81"/>
      <c r="NJA3" s="81"/>
      <c r="NJB3" s="81"/>
      <c r="NJC3" s="81"/>
      <c r="NJD3" s="81"/>
      <c r="NJE3" s="81"/>
      <c r="NJF3" s="81"/>
      <c r="NJG3" s="81"/>
      <c r="NJH3" s="81"/>
      <c r="NJI3" s="81"/>
      <c r="NJJ3" s="81"/>
      <c r="NJK3" s="81"/>
      <c r="NJL3" s="81"/>
      <c r="NJM3" s="81"/>
      <c r="NJN3" s="81"/>
      <c r="NJO3" s="81"/>
      <c r="NJP3" s="81"/>
      <c r="NJQ3" s="81"/>
      <c r="NJR3" s="81"/>
      <c r="NJS3" s="81"/>
      <c r="NJT3" s="81"/>
      <c r="NJU3" s="81"/>
      <c r="NJV3" s="81"/>
      <c r="NJW3" s="81"/>
      <c r="NJX3" s="81"/>
      <c r="NJY3" s="81"/>
      <c r="NJZ3" s="81"/>
      <c r="NKA3" s="81"/>
      <c r="NKB3" s="81"/>
      <c r="NKC3" s="81"/>
      <c r="NKD3" s="81"/>
      <c r="NKE3" s="81"/>
      <c r="NKF3" s="81"/>
      <c r="NKG3" s="81"/>
      <c r="NKH3" s="81"/>
      <c r="NKI3" s="81"/>
      <c r="NKJ3" s="81"/>
      <c r="NKK3" s="81"/>
      <c r="NKL3" s="81"/>
      <c r="NKM3" s="81"/>
      <c r="NKN3" s="81"/>
      <c r="NKO3" s="81"/>
      <c r="NKP3" s="81"/>
      <c r="NKQ3" s="81"/>
      <c r="NKR3" s="81"/>
      <c r="NKS3" s="81"/>
      <c r="NKT3" s="81"/>
      <c r="NKU3" s="81"/>
      <c r="NKV3" s="81"/>
      <c r="NKW3" s="81"/>
      <c r="NKX3" s="81"/>
      <c r="NKY3" s="81"/>
      <c r="NKZ3" s="81"/>
      <c r="NLA3" s="81"/>
      <c r="NLB3" s="81"/>
      <c r="NLC3" s="81"/>
      <c r="NLD3" s="81"/>
      <c r="NLE3" s="81"/>
      <c r="NLF3" s="81"/>
      <c r="NLG3" s="81"/>
      <c r="NLH3" s="81"/>
      <c r="NLI3" s="81"/>
      <c r="NLJ3" s="81"/>
      <c r="NLK3" s="81"/>
      <c r="NLL3" s="81"/>
      <c r="NLM3" s="81"/>
      <c r="NLN3" s="81"/>
      <c r="NLO3" s="81"/>
      <c r="NLP3" s="81"/>
      <c r="NLQ3" s="81"/>
      <c r="NLR3" s="81"/>
      <c r="NLS3" s="81"/>
      <c r="NLT3" s="81"/>
      <c r="NLU3" s="81"/>
      <c r="NLV3" s="81"/>
      <c r="NLW3" s="81"/>
      <c r="NLX3" s="81"/>
      <c r="NLY3" s="81"/>
      <c r="NLZ3" s="81"/>
      <c r="NMA3" s="81"/>
      <c r="NMB3" s="81"/>
      <c r="NMC3" s="81"/>
      <c r="NMD3" s="81"/>
      <c r="NME3" s="81"/>
      <c r="NMF3" s="81"/>
      <c r="NMG3" s="81"/>
      <c r="NMH3" s="81"/>
      <c r="NMI3" s="81"/>
      <c r="NMJ3" s="81"/>
      <c r="NMK3" s="81"/>
      <c r="NML3" s="81"/>
      <c r="NMM3" s="81"/>
      <c r="NMN3" s="81"/>
      <c r="NMO3" s="81"/>
      <c r="NMP3" s="81"/>
      <c r="NMQ3" s="81"/>
      <c r="NMR3" s="81"/>
      <c r="NMS3" s="81"/>
      <c r="NMT3" s="81"/>
      <c r="NMU3" s="81"/>
      <c r="NMV3" s="81"/>
      <c r="NMW3" s="81"/>
      <c r="NMX3" s="81"/>
      <c r="NMY3" s="81"/>
      <c r="NMZ3" s="81"/>
      <c r="NNA3" s="81"/>
      <c r="NNB3" s="81"/>
      <c r="NNC3" s="81"/>
      <c r="NND3" s="81"/>
      <c r="NNE3" s="81"/>
      <c r="NNF3" s="81"/>
      <c r="NNG3" s="81"/>
      <c r="NNH3" s="81"/>
      <c r="NNI3" s="81"/>
      <c r="NNJ3" s="81"/>
      <c r="NNK3" s="81"/>
      <c r="NNL3" s="81"/>
      <c r="NNM3" s="81"/>
      <c r="NNN3" s="81"/>
      <c r="NNO3" s="81"/>
      <c r="NNP3" s="81"/>
      <c r="NNQ3" s="81"/>
      <c r="NNR3" s="81"/>
      <c r="NNS3" s="81"/>
      <c r="NNT3" s="81"/>
      <c r="NNU3" s="81"/>
      <c r="NNV3" s="81"/>
      <c r="NNW3" s="81"/>
      <c r="NNX3" s="81"/>
      <c r="NNY3" s="81"/>
      <c r="NNZ3" s="81"/>
      <c r="NOA3" s="81"/>
      <c r="NOB3" s="81"/>
      <c r="NOC3" s="81"/>
      <c r="NOD3" s="81"/>
      <c r="NOE3" s="81"/>
      <c r="NOF3" s="81"/>
      <c r="NOG3" s="81"/>
      <c r="NOH3" s="81"/>
      <c r="NOI3" s="81"/>
      <c r="NOJ3" s="81"/>
      <c r="NOK3" s="81"/>
      <c r="NOL3" s="81"/>
      <c r="NOM3" s="81"/>
      <c r="NON3" s="81"/>
      <c r="NOO3" s="81"/>
      <c r="NOP3" s="81"/>
      <c r="NOQ3" s="81"/>
      <c r="NOR3" s="81"/>
      <c r="NOS3" s="81"/>
      <c r="NOT3" s="81"/>
      <c r="NOU3" s="81"/>
      <c r="NOV3" s="81"/>
      <c r="NOW3" s="81"/>
      <c r="NOX3" s="81"/>
      <c r="NOY3" s="81"/>
      <c r="NOZ3" s="81"/>
      <c r="NPA3" s="81"/>
      <c r="NPB3" s="81"/>
      <c r="NPC3" s="81"/>
      <c r="NPD3" s="81"/>
      <c r="NPE3" s="81"/>
      <c r="NPF3" s="81"/>
      <c r="NPG3" s="81"/>
      <c r="NPH3" s="81"/>
      <c r="NPI3" s="81"/>
      <c r="NPJ3" s="81"/>
      <c r="NPK3" s="81"/>
      <c r="NPL3" s="81"/>
      <c r="NPM3" s="81"/>
      <c r="NPN3" s="81"/>
      <c r="NPO3" s="81"/>
      <c r="NPP3" s="81"/>
      <c r="NPQ3" s="81"/>
      <c r="NPR3" s="81"/>
      <c r="NPS3" s="81"/>
      <c r="NPT3" s="81"/>
      <c r="NPU3" s="81"/>
      <c r="NPV3" s="81"/>
      <c r="NPW3" s="81"/>
      <c r="NPX3" s="81"/>
      <c r="NPY3" s="81"/>
      <c r="NPZ3" s="81"/>
      <c r="NQA3" s="81"/>
      <c r="NQB3" s="81"/>
      <c r="NQC3" s="81"/>
      <c r="NQD3" s="81"/>
      <c r="NQE3" s="81"/>
      <c r="NQF3" s="81"/>
      <c r="NQG3" s="81"/>
      <c r="NQH3" s="81"/>
      <c r="NQI3" s="81"/>
      <c r="NQJ3" s="81"/>
      <c r="NQK3" s="81"/>
      <c r="NQL3" s="81"/>
      <c r="NQM3" s="81"/>
      <c r="NQN3" s="81"/>
      <c r="NQO3" s="81"/>
      <c r="NQP3" s="81"/>
      <c r="NQQ3" s="81"/>
      <c r="NQR3" s="81"/>
      <c r="NQS3" s="81"/>
      <c r="NQT3" s="81"/>
      <c r="NQU3" s="81"/>
      <c r="NQV3" s="81"/>
      <c r="NQW3" s="81"/>
      <c r="NQX3" s="81"/>
      <c r="NQY3" s="81"/>
      <c r="NQZ3" s="81"/>
      <c r="NRA3" s="81"/>
      <c r="NRB3" s="81"/>
      <c r="NRC3" s="81"/>
      <c r="NRD3" s="81"/>
      <c r="NRE3" s="81"/>
      <c r="NRF3" s="81"/>
      <c r="NRG3" s="81"/>
      <c r="NRH3" s="81"/>
      <c r="NRI3" s="81"/>
      <c r="NRJ3" s="81"/>
      <c r="NRK3" s="81"/>
      <c r="NRL3" s="81"/>
      <c r="NRM3" s="81"/>
      <c r="NRN3" s="81"/>
      <c r="NRO3" s="81"/>
      <c r="NRP3" s="81"/>
      <c r="NRQ3" s="81"/>
      <c r="NRR3" s="81"/>
      <c r="NRS3" s="81"/>
      <c r="NRT3" s="81"/>
      <c r="NRU3" s="81"/>
      <c r="NRV3" s="81"/>
      <c r="NRW3" s="81"/>
      <c r="NRX3" s="81"/>
      <c r="NRY3" s="81"/>
      <c r="NRZ3" s="81"/>
      <c r="NSA3" s="81"/>
      <c r="NSB3" s="81"/>
      <c r="NSC3" s="81"/>
      <c r="NSD3" s="81"/>
      <c r="NSE3" s="81"/>
      <c r="NSF3" s="81"/>
      <c r="NSG3" s="81"/>
      <c r="NSH3" s="81"/>
      <c r="NSI3" s="81"/>
      <c r="NSJ3" s="81"/>
      <c r="NSK3" s="81"/>
      <c r="NSL3" s="81"/>
      <c r="NSM3" s="81"/>
      <c r="NSN3" s="81"/>
      <c r="NSO3" s="81"/>
      <c r="NSP3" s="81"/>
      <c r="NSQ3" s="81"/>
      <c r="NSR3" s="81"/>
      <c r="NSS3" s="81"/>
      <c r="NST3" s="81"/>
      <c r="NSU3" s="81"/>
      <c r="NSV3" s="81"/>
      <c r="NSW3" s="81"/>
      <c r="NSX3" s="81"/>
      <c r="NSY3" s="81"/>
      <c r="NSZ3" s="81"/>
      <c r="NTA3" s="81"/>
      <c r="NTB3" s="81"/>
      <c r="NTC3" s="81"/>
      <c r="NTD3" s="81"/>
      <c r="NTE3" s="81"/>
      <c r="NTF3" s="81"/>
      <c r="NTG3" s="81"/>
      <c r="NTH3" s="81"/>
      <c r="NTI3" s="81"/>
      <c r="NTJ3" s="81"/>
      <c r="NTK3" s="81"/>
      <c r="NTL3" s="81"/>
      <c r="NTM3" s="81"/>
      <c r="NTN3" s="81"/>
      <c r="NTO3" s="81"/>
      <c r="NTP3" s="81"/>
      <c r="NTQ3" s="81"/>
      <c r="NTR3" s="81"/>
      <c r="NTS3" s="81"/>
      <c r="NTT3" s="81"/>
      <c r="NTU3" s="81"/>
      <c r="NTV3" s="81"/>
      <c r="NTW3" s="81"/>
      <c r="NTX3" s="81"/>
      <c r="NTY3" s="81"/>
      <c r="NTZ3" s="81"/>
      <c r="NUA3" s="81"/>
      <c r="NUB3" s="81"/>
      <c r="NUC3" s="81"/>
      <c r="NUD3" s="81"/>
      <c r="NUE3" s="81"/>
      <c r="NUF3" s="81"/>
      <c r="NUG3" s="81"/>
      <c r="NUH3" s="81"/>
      <c r="NUI3" s="81"/>
      <c r="NUJ3" s="81"/>
      <c r="NUK3" s="81"/>
      <c r="NUL3" s="81"/>
      <c r="NUM3" s="81"/>
      <c r="NUN3" s="81"/>
      <c r="NUO3" s="81"/>
      <c r="NUP3" s="81"/>
      <c r="NUQ3" s="81"/>
      <c r="NUR3" s="81"/>
      <c r="NUS3" s="81"/>
      <c r="NUT3" s="81"/>
      <c r="NUU3" s="81"/>
      <c r="NUV3" s="81"/>
      <c r="NUW3" s="81"/>
      <c r="NUX3" s="81"/>
      <c r="NUY3" s="81"/>
      <c r="NUZ3" s="81"/>
      <c r="NVA3" s="81"/>
      <c r="NVB3" s="81"/>
      <c r="NVC3" s="81"/>
      <c r="NVD3" s="81"/>
      <c r="NVE3" s="81"/>
      <c r="NVF3" s="81"/>
      <c r="NVG3" s="81"/>
      <c r="NVH3" s="81"/>
      <c r="NVI3" s="81"/>
      <c r="NVJ3" s="81"/>
      <c r="NVK3" s="81"/>
      <c r="NVL3" s="81"/>
      <c r="NVM3" s="81"/>
      <c r="NVN3" s="81"/>
      <c r="NVO3" s="81"/>
      <c r="NVP3" s="81"/>
      <c r="NVQ3" s="81"/>
      <c r="NVR3" s="81"/>
      <c r="NVS3" s="81"/>
      <c r="NVT3" s="81"/>
      <c r="NVU3" s="81"/>
      <c r="NVV3" s="81"/>
      <c r="NVW3" s="81"/>
      <c r="NVX3" s="81"/>
      <c r="NVY3" s="81"/>
      <c r="NVZ3" s="81"/>
      <c r="NWA3" s="81"/>
      <c r="NWB3" s="81"/>
      <c r="NWC3" s="81"/>
      <c r="NWD3" s="81"/>
      <c r="NWE3" s="81"/>
      <c r="NWF3" s="81"/>
      <c r="NWG3" s="81"/>
      <c r="NWH3" s="81"/>
      <c r="NWI3" s="81"/>
      <c r="NWJ3" s="81"/>
      <c r="NWK3" s="81"/>
      <c r="NWL3" s="81"/>
      <c r="NWM3" s="81"/>
      <c r="NWN3" s="81"/>
      <c r="NWO3" s="81"/>
      <c r="NWP3" s="81"/>
      <c r="NWQ3" s="81"/>
      <c r="NWR3" s="81"/>
      <c r="NWS3" s="81"/>
      <c r="NWT3" s="81"/>
      <c r="NWU3" s="81"/>
      <c r="NWV3" s="81"/>
      <c r="NWW3" s="81"/>
      <c r="NWX3" s="81"/>
      <c r="NWY3" s="81"/>
      <c r="NWZ3" s="81"/>
      <c r="NXA3" s="81"/>
      <c r="NXB3" s="81"/>
      <c r="NXC3" s="81"/>
      <c r="NXD3" s="81"/>
      <c r="NXE3" s="81"/>
      <c r="NXF3" s="81"/>
      <c r="NXG3" s="81"/>
      <c r="NXH3" s="81"/>
      <c r="NXI3" s="81"/>
      <c r="NXJ3" s="81"/>
      <c r="NXK3" s="81"/>
      <c r="NXL3" s="81"/>
      <c r="NXM3" s="81"/>
      <c r="NXN3" s="81"/>
      <c r="NXO3" s="81"/>
      <c r="NXP3" s="81"/>
      <c r="NXQ3" s="81"/>
      <c r="NXR3" s="81"/>
      <c r="NXS3" s="81"/>
      <c r="NXT3" s="81"/>
      <c r="NXU3" s="81"/>
      <c r="NXV3" s="81"/>
      <c r="NXW3" s="81"/>
      <c r="NXX3" s="81"/>
      <c r="NXY3" s="81"/>
      <c r="NXZ3" s="81"/>
      <c r="NYA3" s="81"/>
      <c r="NYB3" s="81"/>
      <c r="NYC3" s="81"/>
      <c r="NYD3" s="81"/>
      <c r="NYE3" s="81"/>
      <c r="NYF3" s="81"/>
      <c r="NYG3" s="81"/>
      <c r="NYH3" s="81"/>
      <c r="NYI3" s="81"/>
      <c r="NYJ3" s="81"/>
      <c r="NYK3" s="81"/>
      <c r="NYL3" s="81"/>
      <c r="NYM3" s="81"/>
      <c r="NYN3" s="81"/>
      <c r="NYO3" s="81"/>
      <c r="NYP3" s="81"/>
      <c r="NYQ3" s="81"/>
      <c r="NYR3" s="81"/>
      <c r="NYS3" s="81"/>
      <c r="NYT3" s="81"/>
      <c r="NYU3" s="81"/>
      <c r="NYV3" s="81"/>
      <c r="NYW3" s="81"/>
      <c r="NYX3" s="81"/>
      <c r="NYY3" s="81"/>
      <c r="NYZ3" s="81"/>
      <c r="NZA3" s="81"/>
      <c r="NZB3" s="81"/>
      <c r="NZC3" s="81"/>
      <c r="NZD3" s="81"/>
      <c r="NZE3" s="81"/>
      <c r="NZF3" s="81"/>
      <c r="NZG3" s="81"/>
      <c r="NZH3" s="81"/>
      <c r="NZI3" s="81"/>
      <c r="NZJ3" s="81"/>
      <c r="NZK3" s="81"/>
      <c r="NZL3" s="81"/>
      <c r="NZM3" s="81"/>
      <c r="NZN3" s="81"/>
      <c r="NZO3" s="81"/>
      <c r="NZP3" s="81"/>
      <c r="NZQ3" s="81"/>
      <c r="NZR3" s="81"/>
      <c r="NZS3" s="81"/>
      <c r="NZT3" s="81"/>
      <c r="NZU3" s="81"/>
      <c r="NZV3" s="81"/>
      <c r="NZW3" s="81"/>
      <c r="NZX3" s="81"/>
      <c r="NZY3" s="81"/>
      <c r="NZZ3" s="81"/>
      <c r="OAA3" s="81"/>
      <c r="OAB3" s="81"/>
      <c r="OAC3" s="81"/>
      <c r="OAD3" s="81"/>
      <c r="OAE3" s="81"/>
      <c r="OAF3" s="81"/>
      <c r="OAG3" s="81"/>
      <c r="OAH3" s="81"/>
      <c r="OAI3" s="81"/>
      <c r="OAJ3" s="81"/>
      <c r="OAK3" s="81"/>
      <c r="OAL3" s="81"/>
      <c r="OAM3" s="81"/>
      <c r="OAN3" s="81"/>
      <c r="OAO3" s="81"/>
      <c r="OAP3" s="81"/>
      <c r="OAQ3" s="81"/>
      <c r="OAR3" s="81"/>
      <c r="OAS3" s="81"/>
      <c r="OAT3" s="81"/>
      <c r="OAU3" s="81"/>
      <c r="OAV3" s="81"/>
      <c r="OAW3" s="81"/>
      <c r="OAX3" s="81"/>
      <c r="OAY3" s="81"/>
      <c r="OAZ3" s="81"/>
      <c r="OBA3" s="81"/>
      <c r="OBB3" s="81"/>
      <c r="OBC3" s="81"/>
      <c r="OBD3" s="81"/>
      <c r="OBE3" s="81"/>
      <c r="OBF3" s="81"/>
      <c r="OBG3" s="81"/>
      <c r="OBH3" s="81"/>
      <c r="OBI3" s="81"/>
      <c r="OBJ3" s="81"/>
      <c r="OBK3" s="81"/>
      <c r="OBL3" s="81"/>
      <c r="OBM3" s="81"/>
      <c r="OBN3" s="81"/>
      <c r="OBO3" s="81"/>
      <c r="OBP3" s="81"/>
      <c r="OBQ3" s="81"/>
      <c r="OBR3" s="81"/>
      <c r="OBS3" s="81"/>
      <c r="OBT3" s="81"/>
      <c r="OBU3" s="81"/>
      <c r="OBV3" s="81"/>
      <c r="OBW3" s="81"/>
      <c r="OBX3" s="81"/>
      <c r="OBY3" s="81"/>
      <c r="OBZ3" s="81"/>
      <c r="OCA3" s="81"/>
      <c r="OCB3" s="81"/>
      <c r="OCC3" s="81"/>
      <c r="OCD3" s="81"/>
      <c r="OCE3" s="81"/>
      <c r="OCF3" s="81"/>
      <c r="OCG3" s="81"/>
      <c r="OCH3" s="81"/>
      <c r="OCI3" s="81"/>
      <c r="OCJ3" s="81"/>
      <c r="OCK3" s="81"/>
      <c r="OCL3" s="81"/>
      <c r="OCM3" s="81"/>
      <c r="OCN3" s="81"/>
      <c r="OCO3" s="81"/>
      <c r="OCP3" s="81"/>
      <c r="OCQ3" s="81"/>
      <c r="OCR3" s="81"/>
      <c r="OCS3" s="81"/>
      <c r="OCT3" s="81"/>
      <c r="OCU3" s="81"/>
      <c r="OCV3" s="81"/>
      <c r="OCW3" s="81"/>
      <c r="OCX3" s="81"/>
      <c r="OCY3" s="81"/>
      <c r="OCZ3" s="81"/>
      <c r="ODA3" s="81"/>
      <c r="ODB3" s="81"/>
      <c r="ODC3" s="81"/>
      <c r="ODD3" s="81"/>
      <c r="ODE3" s="81"/>
      <c r="ODF3" s="81"/>
      <c r="ODG3" s="81"/>
      <c r="ODH3" s="81"/>
      <c r="ODI3" s="81"/>
      <c r="ODJ3" s="81"/>
      <c r="ODK3" s="81"/>
      <c r="ODL3" s="81"/>
      <c r="ODM3" s="81"/>
      <c r="ODN3" s="81"/>
      <c r="ODO3" s="81"/>
      <c r="ODP3" s="81"/>
      <c r="ODQ3" s="81"/>
      <c r="ODR3" s="81"/>
      <c r="ODS3" s="81"/>
      <c r="ODT3" s="81"/>
      <c r="ODU3" s="81"/>
      <c r="ODV3" s="81"/>
      <c r="ODW3" s="81"/>
      <c r="ODX3" s="81"/>
      <c r="ODY3" s="81"/>
      <c r="ODZ3" s="81"/>
      <c r="OEA3" s="81"/>
      <c r="OEB3" s="81"/>
      <c r="OEC3" s="81"/>
      <c r="OED3" s="81"/>
      <c r="OEE3" s="81"/>
      <c r="OEF3" s="81"/>
      <c r="OEG3" s="81"/>
      <c r="OEH3" s="81"/>
      <c r="OEI3" s="81"/>
      <c r="OEJ3" s="81"/>
      <c r="OEK3" s="81"/>
      <c r="OEL3" s="81"/>
      <c r="OEM3" s="81"/>
      <c r="OEN3" s="81"/>
      <c r="OEO3" s="81"/>
      <c r="OEP3" s="81"/>
      <c r="OEQ3" s="81"/>
      <c r="OER3" s="81"/>
      <c r="OES3" s="81"/>
      <c r="OET3" s="81"/>
      <c r="OEU3" s="81"/>
      <c r="OEV3" s="81"/>
      <c r="OEW3" s="81"/>
      <c r="OEX3" s="81"/>
      <c r="OEY3" s="81"/>
      <c r="OEZ3" s="81"/>
      <c r="OFA3" s="81"/>
      <c r="OFB3" s="81"/>
      <c r="OFC3" s="81"/>
      <c r="OFD3" s="81"/>
      <c r="OFE3" s="81"/>
      <c r="OFF3" s="81"/>
      <c r="OFG3" s="81"/>
      <c r="OFH3" s="81"/>
      <c r="OFI3" s="81"/>
      <c r="OFJ3" s="81"/>
      <c r="OFK3" s="81"/>
      <c r="OFL3" s="81"/>
      <c r="OFM3" s="81"/>
      <c r="OFN3" s="81"/>
      <c r="OFO3" s="81"/>
      <c r="OFP3" s="81"/>
      <c r="OFQ3" s="81"/>
      <c r="OFR3" s="81"/>
      <c r="OFS3" s="81"/>
      <c r="OFT3" s="81"/>
      <c r="OFU3" s="81"/>
      <c r="OFV3" s="81"/>
      <c r="OFW3" s="81"/>
      <c r="OFX3" s="81"/>
      <c r="OFY3" s="81"/>
      <c r="OFZ3" s="81"/>
      <c r="OGA3" s="81"/>
      <c r="OGB3" s="81"/>
      <c r="OGC3" s="81"/>
      <c r="OGD3" s="81"/>
      <c r="OGE3" s="81"/>
      <c r="OGF3" s="81"/>
      <c r="OGG3" s="81"/>
      <c r="OGH3" s="81"/>
      <c r="OGI3" s="81"/>
      <c r="OGJ3" s="81"/>
      <c r="OGK3" s="81"/>
      <c r="OGL3" s="81"/>
      <c r="OGM3" s="81"/>
      <c r="OGN3" s="81"/>
      <c r="OGO3" s="81"/>
      <c r="OGP3" s="81"/>
      <c r="OGQ3" s="81"/>
      <c r="OGR3" s="81"/>
      <c r="OGS3" s="81"/>
      <c r="OGT3" s="81"/>
      <c r="OGU3" s="81"/>
      <c r="OGV3" s="81"/>
      <c r="OGW3" s="81"/>
      <c r="OGX3" s="81"/>
      <c r="OGY3" s="81"/>
      <c r="OGZ3" s="81"/>
      <c r="OHA3" s="81"/>
      <c r="OHB3" s="81"/>
      <c r="OHC3" s="81"/>
      <c r="OHD3" s="81"/>
      <c r="OHE3" s="81"/>
      <c r="OHF3" s="81"/>
      <c r="OHG3" s="81"/>
      <c r="OHH3" s="81"/>
      <c r="OHI3" s="81"/>
      <c r="OHJ3" s="81"/>
      <c r="OHK3" s="81"/>
      <c r="OHL3" s="81"/>
      <c r="OHM3" s="81"/>
      <c r="OHN3" s="81"/>
      <c r="OHO3" s="81"/>
      <c r="OHP3" s="81"/>
      <c r="OHQ3" s="81"/>
      <c r="OHR3" s="81"/>
      <c r="OHS3" s="81"/>
      <c r="OHT3" s="81"/>
      <c r="OHU3" s="81"/>
      <c r="OHV3" s="81"/>
      <c r="OHW3" s="81"/>
      <c r="OHX3" s="81"/>
      <c r="OHY3" s="81"/>
      <c r="OHZ3" s="81"/>
      <c r="OIA3" s="81"/>
      <c r="OIB3" s="81"/>
      <c r="OIC3" s="81"/>
      <c r="OID3" s="81"/>
      <c r="OIE3" s="81"/>
      <c r="OIF3" s="81"/>
      <c r="OIG3" s="81"/>
      <c r="OIH3" s="81"/>
      <c r="OII3" s="81"/>
      <c r="OIJ3" s="81"/>
      <c r="OIK3" s="81"/>
      <c r="OIL3" s="81"/>
      <c r="OIM3" s="81"/>
      <c r="OIN3" s="81"/>
      <c r="OIO3" s="81"/>
      <c r="OIP3" s="81"/>
      <c r="OIQ3" s="81"/>
      <c r="OIR3" s="81"/>
      <c r="OIS3" s="81"/>
      <c r="OIT3" s="81"/>
      <c r="OIU3" s="81"/>
      <c r="OIV3" s="81"/>
      <c r="OIW3" s="81"/>
      <c r="OIX3" s="81"/>
      <c r="OIY3" s="81"/>
      <c r="OIZ3" s="81"/>
      <c r="OJA3" s="81"/>
      <c r="OJB3" s="81"/>
      <c r="OJC3" s="81"/>
      <c r="OJD3" s="81"/>
      <c r="OJE3" s="81"/>
      <c r="OJF3" s="81"/>
      <c r="OJG3" s="81"/>
      <c r="OJH3" s="81"/>
      <c r="OJI3" s="81"/>
      <c r="OJJ3" s="81"/>
      <c r="OJK3" s="81"/>
      <c r="OJL3" s="81"/>
      <c r="OJM3" s="81"/>
      <c r="OJN3" s="81"/>
      <c r="OJO3" s="81"/>
      <c r="OJP3" s="81"/>
      <c r="OJQ3" s="81"/>
      <c r="OJR3" s="81"/>
      <c r="OJS3" s="81"/>
      <c r="OJT3" s="81"/>
      <c r="OJU3" s="81"/>
      <c r="OJV3" s="81"/>
      <c r="OJW3" s="81"/>
      <c r="OJX3" s="81"/>
      <c r="OJY3" s="81"/>
      <c r="OJZ3" s="81"/>
      <c r="OKA3" s="81"/>
      <c r="OKB3" s="81"/>
      <c r="OKC3" s="81"/>
      <c r="OKD3" s="81"/>
      <c r="OKE3" s="81"/>
      <c r="OKF3" s="81"/>
      <c r="OKG3" s="81"/>
      <c r="OKH3" s="81"/>
      <c r="OKI3" s="81"/>
      <c r="OKJ3" s="81"/>
      <c r="OKK3" s="81"/>
      <c r="OKL3" s="81"/>
      <c r="OKM3" s="81"/>
      <c r="OKN3" s="81"/>
      <c r="OKO3" s="81"/>
      <c r="OKP3" s="81"/>
      <c r="OKQ3" s="81"/>
      <c r="OKR3" s="81"/>
      <c r="OKS3" s="81"/>
      <c r="OKT3" s="81"/>
      <c r="OKU3" s="81"/>
      <c r="OKV3" s="81"/>
      <c r="OKW3" s="81"/>
      <c r="OKX3" s="81"/>
      <c r="OKY3" s="81"/>
      <c r="OKZ3" s="81"/>
      <c r="OLA3" s="81"/>
      <c r="OLB3" s="81"/>
      <c r="OLC3" s="81"/>
      <c r="OLD3" s="81"/>
      <c r="OLE3" s="81"/>
      <c r="OLF3" s="81"/>
      <c r="OLG3" s="81"/>
      <c r="OLH3" s="81"/>
      <c r="OLI3" s="81"/>
      <c r="OLJ3" s="81"/>
      <c r="OLK3" s="81"/>
      <c r="OLL3" s="81"/>
      <c r="OLM3" s="81"/>
      <c r="OLN3" s="81"/>
      <c r="OLO3" s="81"/>
      <c r="OLP3" s="81"/>
      <c r="OLQ3" s="81"/>
      <c r="OLR3" s="81"/>
      <c r="OLS3" s="81"/>
      <c r="OLT3" s="81"/>
      <c r="OLU3" s="81"/>
      <c r="OLV3" s="81"/>
      <c r="OLW3" s="81"/>
      <c r="OLX3" s="81"/>
      <c r="OLY3" s="81"/>
      <c r="OLZ3" s="81"/>
      <c r="OMA3" s="81"/>
      <c r="OMB3" s="81"/>
      <c r="OMC3" s="81"/>
      <c r="OMD3" s="81"/>
      <c r="OME3" s="81"/>
      <c r="OMF3" s="81"/>
      <c r="OMG3" s="81"/>
      <c r="OMH3" s="81"/>
      <c r="OMI3" s="81"/>
      <c r="OMJ3" s="81"/>
      <c r="OMK3" s="81"/>
      <c r="OML3" s="81"/>
      <c r="OMM3" s="81"/>
      <c r="OMN3" s="81"/>
      <c r="OMO3" s="81"/>
      <c r="OMP3" s="81"/>
      <c r="OMQ3" s="81"/>
      <c r="OMR3" s="81"/>
      <c r="OMS3" s="81"/>
      <c r="OMT3" s="81"/>
      <c r="OMU3" s="81"/>
      <c r="OMV3" s="81"/>
      <c r="OMW3" s="81"/>
      <c r="OMX3" s="81"/>
      <c r="OMY3" s="81"/>
      <c r="OMZ3" s="81"/>
      <c r="ONA3" s="81"/>
      <c r="ONB3" s="81"/>
      <c r="ONC3" s="81"/>
      <c r="OND3" s="81"/>
      <c r="ONE3" s="81"/>
      <c r="ONF3" s="81"/>
      <c r="ONG3" s="81"/>
      <c r="ONH3" s="81"/>
      <c r="ONI3" s="81"/>
      <c r="ONJ3" s="81"/>
      <c r="ONK3" s="81"/>
      <c r="ONL3" s="81"/>
      <c r="ONM3" s="81"/>
      <c r="ONN3" s="81"/>
      <c r="ONO3" s="81"/>
      <c r="ONP3" s="81"/>
      <c r="ONQ3" s="81"/>
      <c r="ONR3" s="81"/>
      <c r="ONS3" s="81"/>
      <c r="ONT3" s="81"/>
      <c r="ONU3" s="81"/>
      <c r="ONV3" s="81"/>
      <c r="ONW3" s="81"/>
      <c r="ONX3" s="81"/>
      <c r="ONY3" s="81"/>
      <c r="ONZ3" s="81"/>
      <c r="OOA3" s="81"/>
      <c r="OOB3" s="81"/>
      <c r="OOC3" s="81"/>
      <c r="OOD3" s="81"/>
      <c r="OOE3" s="81"/>
      <c r="OOF3" s="81"/>
      <c r="OOG3" s="81"/>
      <c r="OOH3" s="81"/>
      <c r="OOI3" s="81"/>
      <c r="OOJ3" s="81"/>
      <c r="OOK3" s="81"/>
      <c r="OOL3" s="81"/>
      <c r="OOM3" s="81"/>
      <c r="OON3" s="81"/>
      <c r="OOO3" s="81"/>
      <c r="OOP3" s="81"/>
      <c r="OOQ3" s="81"/>
      <c r="OOR3" s="81"/>
      <c r="OOS3" s="81"/>
      <c r="OOT3" s="81"/>
      <c r="OOU3" s="81"/>
      <c r="OOV3" s="81"/>
      <c r="OOW3" s="81"/>
      <c r="OOX3" s="81"/>
      <c r="OOY3" s="81"/>
      <c r="OOZ3" s="81"/>
      <c r="OPA3" s="81"/>
      <c r="OPB3" s="81"/>
      <c r="OPC3" s="81"/>
      <c r="OPD3" s="81"/>
      <c r="OPE3" s="81"/>
      <c r="OPF3" s="81"/>
      <c r="OPG3" s="81"/>
      <c r="OPH3" s="81"/>
      <c r="OPI3" s="81"/>
      <c r="OPJ3" s="81"/>
      <c r="OPK3" s="81"/>
      <c r="OPL3" s="81"/>
      <c r="OPM3" s="81"/>
      <c r="OPN3" s="81"/>
      <c r="OPO3" s="81"/>
      <c r="OPP3" s="81"/>
      <c r="OPQ3" s="81"/>
      <c r="OPR3" s="81"/>
      <c r="OPS3" s="81"/>
      <c r="OPT3" s="81"/>
      <c r="OPU3" s="81"/>
      <c r="OPV3" s="81"/>
      <c r="OPW3" s="81"/>
      <c r="OPX3" s="81"/>
      <c r="OPY3" s="81"/>
      <c r="OPZ3" s="81"/>
      <c r="OQA3" s="81"/>
      <c r="OQB3" s="81"/>
      <c r="OQC3" s="81"/>
      <c r="OQD3" s="81"/>
      <c r="OQE3" s="81"/>
      <c r="OQF3" s="81"/>
      <c r="OQG3" s="81"/>
      <c r="OQH3" s="81"/>
      <c r="OQI3" s="81"/>
      <c r="OQJ3" s="81"/>
      <c r="OQK3" s="81"/>
      <c r="OQL3" s="81"/>
      <c r="OQM3" s="81"/>
      <c r="OQN3" s="81"/>
      <c r="OQO3" s="81"/>
      <c r="OQP3" s="81"/>
      <c r="OQQ3" s="81"/>
      <c r="OQR3" s="81"/>
      <c r="OQS3" s="81"/>
      <c r="OQT3" s="81"/>
      <c r="OQU3" s="81"/>
      <c r="OQV3" s="81"/>
      <c r="OQW3" s="81"/>
      <c r="OQX3" s="81"/>
      <c r="OQY3" s="81"/>
      <c r="OQZ3" s="81"/>
      <c r="ORA3" s="81"/>
      <c r="ORB3" s="81"/>
      <c r="ORC3" s="81"/>
      <c r="ORD3" s="81"/>
      <c r="ORE3" s="81"/>
      <c r="ORF3" s="81"/>
      <c r="ORG3" s="81"/>
      <c r="ORH3" s="81"/>
      <c r="ORI3" s="81"/>
      <c r="ORJ3" s="81"/>
      <c r="ORK3" s="81"/>
      <c r="ORL3" s="81"/>
      <c r="ORM3" s="81"/>
      <c r="ORN3" s="81"/>
      <c r="ORO3" s="81"/>
      <c r="ORP3" s="81"/>
      <c r="ORQ3" s="81"/>
      <c r="ORR3" s="81"/>
      <c r="ORS3" s="81"/>
      <c r="ORT3" s="81"/>
      <c r="ORU3" s="81"/>
      <c r="ORV3" s="81"/>
      <c r="ORW3" s="81"/>
      <c r="ORX3" s="81"/>
      <c r="ORY3" s="81"/>
      <c r="ORZ3" s="81"/>
      <c r="OSA3" s="81"/>
      <c r="OSB3" s="81"/>
      <c r="OSC3" s="81"/>
      <c r="OSD3" s="81"/>
      <c r="OSE3" s="81"/>
      <c r="OSF3" s="81"/>
      <c r="OSG3" s="81"/>
      <c r="OSH3" s="81"/>
      <c r="OSI3" s="81"/>
      <c r="OSJ3" s="81"/>
      <c r="OSK3" s="81"/>
      <c r="OSL3" s="81"/>
      <c r="OSM3" s="81"/>
      <c r="OSN3" s="81"/>
      <c r="OSO3" s="81"/>
      <c r="OSP3" s="81"/>
      <c r="OSQ3" s="81"/>
      <c r="OSR3" s="81"/>
      <c r="OSS3" s="81"/>
      <c r="OST3" s="81"/>
      <c r="OSU3" s="81"/>
      <c r="OSV3" s="81"/>
      <c r="OSW3" s="81"/>
      <c r="OSX3" s="81"/>
      <c r="OSY3" s="81"/>
      <c r="OSZ3" s="81"/>
      <c r="OTA3" s="81"/>
      <c r="OTB3" s="81"/>
      <c r="OTC3" s="81"/>
      <c r="OTD3" s="81"/>
      <c r="OTE3" s="81"/>
      <c r="OTF3" s="81"/>
      <c r="OTG3" s="81"/>
      <c r="OTH3" s="81"/>
      <c r="OTI3" s="81"/>
      <c r="OTJ3" s="81"/>
      <c r="OTK3" s="81"/>
      <c r="OTL3" s="81"/>
      <c r="OTM3" s="81"/>
      <c r="OTN3" s="81"/>
      <c r="OTO3" s="81"/>
      <c r="OTP3" s="81"/>
      <c r="OTQ3" s="81"/>
      <c r="OTR3" s="81"/>
      <c r="OTS3" s="81"/>
      <c r="OTT3" s="81"/>
      <c r="OTU3" s="81"/>
      <c r="OTV3" s="81"/>
      <c r="OTW3" s="81"/>
      <c r="OTX3" s="81"/>
      <c r="OTY3" s="81"/>
      <c r="OTZ3" s="81"/>
      <c r="OUA3" s="81"/>
      <c r="OUB3" s="81"/>
      <c r="OUC3" s="81"/>
      <c r="OUD3" s="81"/>
      <c r="OUE3" s="81"/>
      <c r="OUF3" s="81"/>
      <c r="OUG3" s="81"/>
      <c r="OUH3" s="81"/>
      <c r="OUI3" s="81"/>
      <c r="OUJ3" s="81"/>
      <c r="OUK3" s="81"/>
      <c r="OUL3" s="81"/>
      <c r="OUM3" s="81"/>
      <c r="OUN3" s="81"/>
      <c r="OUO3" s="81"/>
      <c r="OUP3" s="81"/>
      <c r="OUQ3" s="81"/>
      <c r="OUR3" s="81"/>
      <c r="OUS3" s="81"/>
      <c r="OUT3" s="81"/>
      <c r="OUU3" s="81"/>
      <c r="OUV3" s="81"/>
      <c r="OUW3" s="81"/>
      <c r="OUX3" s="81"/>
      <c r="OUY3" s="81"/>
      <c r="OUZ3" s="81"/>
      <c r="OVA3" s="81"/>
      <c r="OVB3" s="81"/>
      <c r="OVC3" s="81"/>
      <c r="OVD3" s="81"/>
      <c r="OVE3" s="81"/>
      <c r="OVF3" s="81"/>
      <c r="OVG3" s="81"/>
      <c r="OVH3" s="81"/>
      <c r="OVI3" s="81"/>
      <c r="OVJ3" s="81"/>
      <c r="OVK3" s="81"/>
      <c r="OVL3" s="81"/>
      <c r="OVM3" s="81"/>
      <c r="OVN3" s="81"/>
      <c r="OVO3" s="81"/>
      <c r="OVP3" s="81"/>
      <c r="OVQ3" s="81"/>
      <c r="OVR3" s="81"/>
      <c r="OVS3" s="81"/>
      <c r="OVT3" s="81"/>
      <c r="OVU3" s="81"/>
      <c r="OVV3" s="81"/>
      <c r="OVW3" s="81"/>
      <c r="OVX3" s="81"/>
      <c r="OVY3" s="81"/>
      <c r="OVZ3" s="81"/>
      <c r="OWA3" s="81"/>
      <c r="OWB3" s="81"/>
      <c r="OWC3" s="81"/>
      <c r="OWD3" s="81"/>
      <c r="OWE3" s="81"/>
      <c r="OWF3" s="81"/>
      <c r="OWG3" s="81"/>
      <c r="OWH3" s="81"/>
      <c r="OWI3" s="81"/>
      <c r="OWJ3" s="81"/>
      <c r="OWK3" s="81"/>
      <c r="OWL3" s="81"/>
      <c r="OWM3" s="81"/>
      <c r="OWN3" s="81"/>
      <c r="OWO3" s="81"/>
      <c r="OWP3" s="81"/>
      <c r="OWQ3" s="81"/>
      <c r="OWR3" s="81"/>
      <c r="OWS3" s="81"/>
      <c r="OWT3" s="81"/>
      <c r="OWU3" s="81"/>
      <c r="OWV3" s="81"/>
      <c r="OWW3" s="81"/>
      <c r="OWX3" s="81"/>
      <c r="OWY3" s="81"/>
      <c r="OWZ3" s="81"/>
      <c r="OXA3" s="81"/>
      <c r="OXB3" s="81"/>
      <c r="OXC3" s="81"/>
      <c r="OXD3" s="81"/>
      <c r="OXE3" s="81"/>
      <c r="OXF3" s="81"/>
      <c r="OXG3" s="81"/>
      <c r="OXH3" s="81"/>
      <c r="OXI3" s="81"/>
      <c r="OXJ3" s="81"/>
      <c r="OXK3" s="81"/>
      <c r="OXL3" s="81"/>
      <c r="OXM3" s="81"/>
      <c r="OXN3" s="81"/>
      <c r="OXO3" s="81"/>
      <c r="OXP3" s="81"/>
      <c r="OXQ3" s="81"/>
      <c r="OXR3" s="81"/>
      <c r="OXS3" s="81"/>
      <c r="OXT3" s="81"/>
      <c r="OXU3" s="81"/>
      <c r="OXV3" s="81"/>
      <c r="OXW3" s="81"/>
      <c r="OXX3" s="81"/>
      <c r="OXY3" s="81"/>
      <c r="OXZ3" s="81"/>
      <c r="OYA3" s="81"/>
      <c r="OYB3" s="81"/>
      <c r="OYC3" s="81"/>
      <c r="OYD3" s="81"/>
      <c r="OYE3" s="81"/>
      <c r="OYF3" s="81"/>
      <c r="OYG3" s="81"/>
      <c r="OYH3" s="81"/>
      <c r="OYI3" s="81"/>
      <c r="OYJ3" s="81"/>
      <c r="OYK3" s="81"/>
      <c r="OYL3" s="81"/>
      <c r="OYM3" s="81"/>
      <c r="OYN3" s="81"/>
      <c r="OYO3" s="81"/>
      <c r="OYP3" s="81"/>
      <c r="OYQ3" s="81"/>
      <c r="OYR3" s="81"/>
      <c r="OYS3" s="81"/>
      <c r="OYT3" s="81"/>
      <c r="OYU3" s="81"/>
      <c r="OYV3" s="81"/>
      <c r="OYW3" s="81"/>
      <c r="OYX3" s="81"/>
      <c r="OYY3" s="81"/>
      <c r="OYZ3" s="81"/>
      <c r="OZA3" s="81"/>
      <c r="OZB3" s="81"/>
      <c r="OZC3" s="81"/>
      <c r="OZD3" s="81"/>
      <c r="OZE3" s="81"/>
      <c r="OZF3" s="81"/>
      <c r="OZG3" s="81"/>
      <c r="OZH3" s="81"/>
      <c r="OZI3" s="81"/>
      <c r="OZJ3" s="81"/>
      <c r="OZK3" s="81"/>
      <c r="OZL3" s="81"/>
      <c r="OZM3" s="81"/>
      <c r="OZN3" s="81"/>
      <c r="OZO3" s="81"/>
      <c r="OZP3" s="81"/>
      <c r="OZQ3" s="81"/>
      <c r="OZR3" s="81"/>
      <c r="OZS3" s="81"/>
      <c r="OZT3" s="81"/>
      <c r="OZU3" s="81"/>
      <c r="OZV3" s="81"/>
      <c r="OZW3" s="81"/>
      <c r="OZX3" s="81"/>
      <c r="OZY3" s="81"/>
      <c r="OZZ3" s="81"/>
      <c r="PAA3" s="81"/>
      <c r="PAB3" s="81"/>
      <c r="PAC3" s="81"/>
      <c r="PAD3" s="81"/>
      <c r="PAE3" s="81"/>
      <c r="PAF3" s="81"/>
      <c r="PAG3" s="81"/>
      <c r="PAH3" s="81"/>
      <c r="PAI3" s="81"/>
      <c r="PAJ3" s="81"/>
      <c r="PAK3" s="81"/>
      <c r="PAL3" s="81"/>
      <c r="PAM3" s="81"/>
      <c r="PAN3" s="81"/>
      <c r="PAO3" s="81"/>
      <c r="PAP3" s="81"/>
      <c r="PAQ3" s="81"/>
      <c r="PAR3" s="81"/>
      <c r="PAS3" s="81"/>
      <c r="PAT3" s="81"/>
      <c r="PAU3" s="81"/>
      <c r="PAV3" s="81"/>
      <c r="PAW3" s="81"/>
      <c r="PAX3" s="81"/>
      <c r="PAY3" s="81"/>
      <c r="PAZ3" s="81"/>
      <c r="PBA3" s="81"/>
      <c r="PBB3" s="81"/>
      <c r="PBC3" s="81"/>
      <c r="PBD3" s="81"/>
      <c r="PBE3" s="81"/>
      <c r="PBF3" s="81"/>
      <c r="PBG3" s="81"/>
      <c r="PBH3" s="81"/>
      <c r="PBI3" s="81"/>
      <c r="PBJ3" s="81"/>
      <c r="PBK3" s="81"/>
      <c r="PBL3" s="81"/>
      <c r="PBM3" s="81"/>
      <c r="PBN3" s="81"/>
      <c r="PBO3" s="81"/>
      <c r="PBP3" s="81"/>
      <c r="PBQ3" s="81"/>
      <c r="PBR3" s="81"/>
      <c r="PBS3" s="81"/>
      <c r="PBT3" s="81"/>
      <c r="PBU3" s="81"/>
      <c r="PBV3" s="81"/>
      <c r="PBW3" s="81"/>
      <c r="PBX3" s="81"/>
      <c r="PBY3" s="81"/>
      <c r="PBZ3" s="81"/>
      <c r="PCA3" s="81"/>
      <c r="PCB3" s="81"/>
      <c r="PCC3" s="81"/>
      <c r="PCD3" s="81"/>
      <c r="PCE3" s="81"/>
      <c r="PCF3" s="81"/>
      <c r="PCG3" s="81"/>
      <c r="PCH3" s="81"/>
      <c r="PCI3" s="81"/>
      <c r="PCJ3" s="81"/>
      <c r="PCK3" s="81"/>
      <c r="PCL3" s="81"/>
      <c r="PCM3" s="81"/>
      <c r="PCN3" s="81"/>
      <c r="PCO3" s="81"/>
      <c r="PCP3" s="81"/>
      <c r="PCQ3" s="81"/>
      <c r="PCR3" s="81"/>
      <c r="PCS3" s="81"/>
      <c r="PCT3" s="81"/>
      <c r="PCU3" s="81"/>
      <c r="PCV3" s="81"/>
      <c r="PCW3" s="81"/>
      <c r="PCX3" s="81"/>
      <c r="PCY3" s="81"/>
      <c r="PCZ3" s="81"/>
      <c r="PDA3" s="81"/>
      <c r="PDB3" s="81"/>
      <c r="PDC3" s="81"/>
      <c r="PDD3" s="81"/>
      <c r="PDE3" s="81"/>
      <c r="PDF3" s="81"/>
      <c r="PDG3" s="81"/>
      <c r="PDH3" s="81"/>
      <c r="PDI3" s="81"/>
      <c r="PDJ3" s="81"/>
      <c r="PDK3" s="81"/>
      <c r="PDL3" s="81"/>
      <c r="PDM3" s="81"/>
      <c r="PDN3" s="81"/>
      <c r="PDO3" s="81"/>
      <c r="PDP3" s="81"/>
      <c r="PDQ3" s="81"/>
      <c r="PDR3" s="81"/>
      <c r="PDS3" s="81"/>
      <c r="PDT3" s="81"/>
      <c r="PDU3" s="81"/>
      <c r="PDV3" s="81"/>
      <c r="PDW3" s="81"/>
      <c r="PDX3" s="81"/>
      <c r="PDY3" s="81"/>
      <c r="PDZ3" s="81"/>
      <c r="PEA3" s="81"/>
      <c r="PEB3" s="81"/>
      <c r="PEC3" s="81"/>
      <c r="PED3" s="81"/>
      <c r="PEE3" s="81"/>
      <c r="PEF3" s="81"/>
      <c r="PEG3" s="81"/>
      <c r="PEH3" s="81"/>
      <c r="PEI3" s="81"/>
      <c r="PEJ3" s="81"/>
      <c r="PEK3" s="81"/>
      <c r="PEL3" s="81"/>
      <c r="PEM3" s="81"/>
      <c r="PEN3" s="81"/>
      <c r="PEO3" s="81"/>
      <c r="PEP3" s="81"/>
      <c r="PEQ3" s="81"/>
      <c r="PER3" s="81"/>
      <c r="PES3" s="81"/>
      <c r="PET3" s="81"/>
      <c r="PEU3" s="81"/>
      <c r="PEV3" s="81"/>
      <c r="PEW3" s="81"/>
      <c r="PEX3" s="81"/>
      <c r="PEY3" s="81"/>
      <c r="PEZ3" s="81"/>
      <c r="PFA3" s="81"/>
      <c r="PFB3" s="81"/>
      <c r="PFC3" s="81"/>
      <c r="PFD3" s="81"/>
      <c r="PFE3" s="81"/>
      <c r="PFF3" s="81"/>
      <c r="PFG3" s="81"/>
      <c r="PFH3" s="81"/>
      <c r="PFI3" s="81"/>
      <c r="PFJ3" s="81"/>
      <c r="PFK3" s="81"/>
      <c r="PFL3" s="81"/>
      <c r="PFM3" s="81"/>
      <c r="PFN3" s="81"/>
      <c r="PFO3" s="81"/>
      <c r="PFP3" s="81"/>
      <c r="PFQ3" s="81"/>
      <c r="PFR3" s="81"/>
      <c r="PFS3" s="81"/>
      <c r="PFT3" s="81"/>
      <c r="PFU3" s="81"/>
      <c r="PFV3" s="81"/>
      <c r="PFW3" s="81"/>
      <c r="PFX3" s="81"/>
      <c r="PFY3" s="81"/>
      <c r="PFZ3" s="81"/>
      <c r="PGA3" s="81"/>
      <c r="PGB3" s="81"/>
      <c r="PGC3" s="81"/>
      <c r="PGD3" s="81"/>
      <c r="PGE3" s="81"/>
      <c r="PGF3" s="81"/>
      <c r="PGG3" s="81"/>
      <c r="PGH3" s="81"/>
      <c r="PGI3" s="81"/>
      <c r="PGJ3" s="81"/>
      <c r="PGK3" s="81"/>
      <c r="PGL3" s="81"/>
      <c r="PGM3" s="81"/>
      <c r="PGN3" s="81"/>
      <c r="PGO3" s="81"/>
      <c r="PGP3" s="81"/>
      <c r="PGQ3" s="81"/>
      <c r="PGR3" s="81"/>
      <c r="PGS3" s="81"/>
      <c r="PGT3" s="81"/>
      <c r="PGU3" s="81"/>
      <c r="PGV3" s="81"/>
      <c r="PGW3" s="81"/>
      <c r="PGX3" s="81"/>
      <c r="PGY3" s="81"/>
      <c r="PGZ3" s="81"/>
      <c r="PHA3" s="81"/>
      <c r="PHB3" s="81"/>
      <c r="PHC3" s="81"/>
      <c r="PHD3" s="81"/>
      <c r="PHE3" s="81"/>
      <c r="PHF3" s="81"/>
      <c r="PHG3" s="81"/>
      <c r="PHH3" s="81"/>
      <c r="PHI3" s="81"/>
      <c r="PHJ3" s="81"/>
      <c r="PHK3" s="81"/>
      <c r="PHL3" s="81"/>
      <c r="PHM3" s="81"/>
      <c r="PHN3" s="81"/>
      <c r="PHO3" s="81"/>
      <c r="PHP3" s="81"/>
      <c r="PHQ3" s="81"/>
      <c r="PHR3" s="81"/>
      <c r="PHS3" s="81"/>
      <c r="PHT3" s="81"/>
      <c r="PHU3" s="81"/>
      <c r="PHV3" s="81"/>
      <c r="PHW3" s="81"/>
      <c r="PHX3" s="81"/>
      <c r="PHY3" s="81"/>
      <c r="PHZ3" s="81"/>
      <c r="PIA3" s="81"/>
      <c r="PIB3" s="81"/>
      <c r="PIC3" s="81"/>
      <c r="PID3" s="81"/>
      <c r="PIE3" s="81"/>
      <c r="PIF3" s="81"/>
      <c r="PIG3" s="81"/>
      <c r="PIH3" s="81"/>
      <c r="PII3" s="81"/>
      <c r="PIJ3" s="81"/>
      <c r="PIK3" s="81"/>
      <c r="PIL3" s="81"/>
      <c r="PIM3" s="81"/>
      <c r="PIN3" s="81"/>
      <c r="PIO3" s="81"/>
      <c r="PIP3" s="81"/>
      <c r="PIQ3" s="81"/>
      <c r="PIR3" s="81"/>
      <c r="PIS3" s="81"/>
      <c r="PIT3" s="81"/>
      <c r="PIU3" s="81"/>
      <c r="PIV3" s="81"/>
      <c r="PIW3" s="81"/>
      <c r="PIX3" s="81"/>
      <c r="PIY3" s="81"/>
      <c r="PIZ3" s="81"/>
      <c r="PJA3" s="81"/>
      <c r="PJB3" s="81"/>
      <c r="PJC3" s="81"/>
      <c r="PJD3" s="81"/>
      <c r="PJE3" s="81"/>
      <c r="PJF3" s="81"/>
      <c r="PJG3" s="81"/>
      <c r="PJH3" s="81"/>
      <c r="PJI3" s="81"/>
      <c r="PJJ3" s="81"/>
      <c r="PJK3" s="81"/>
      <c r="PJL3" s="81"/>
      <c r="PJM3" s="81"/>
      <c r="PJN3" s="81"/>
      <c r="PJO3" s="81"/>
      <c r="PJP3" s="81"/>
      <c r="PJQ3" s="81"/>
      <c r="PJR3" s="81"/>
      <c r="PJS3" s="81"/>
      <c r="PJT3" s="81"/>
      <c r="PJU3" s="81"/>
      <c r="PJV3" s="81"/>
      <c r="PJW3" s="81"/>
      <c r="PJX3" s="81"/>
      <c r="PJY3" s="81"/>
      <c r="PJZ3" s="81"/>
      <c r="PKA3" s="81"/>
      <c r="PKB3" s="81"/>
      <c r="PKC3" s="81"/>
      <c r="PKD3" s="81"/>
      <c r="PKE3" s="81"/>
      <c r="PKF3" s="81"/>
      <c r="PKG3" s="81"/>
      <c r="PKH3" s="81"/>
      <c r="PKI3" s="81"/>
      <c r="PKJ3" s="81"/>
      <c r="PKK3" s="81"/>
      <c r="PKL3" s="81"/>
      <c r="PKM3" s="81"/>
      <c r="PKN3" s="81"/>
      <c r="PKO3" s="81"/>
      <c r="PKP3" s="81"/>
      <c r="PKQ3" s="81"/>
      <c r="PKR3" s="81"/>
      <c r="PKS3" s="81"/>
      <c r="PKT3" s="81"/>
      <c r="PKU3" s="81"/>
      <c r="PKV3" s="81"/>
      <c r="PKW3" s="81"/>
      <c r="PKX3" s="81"/>
      <c r="PKY3" s="81"/>
      <c r="PKZ3" s="81"/>
      <c r="PLA3" s="81"/>
      <c r="PLB3" s="81"/>
      <c r="PLC3" s="81"/>
      <c r="PLD3" s="81"/>
      <c r="PLE3" s="81"/>
      <c r="PLF3" s="81"/>
      <c r="PLG3" s="81"/>
      <c r="PLH3" s="81"/>
      <c r="PLI3" s="81"/>
      <c r="PLJ3" s="81"/>
      <c r="PLK3" s="81"/>
      <c r="PLL3" s="81"/>
      <c r="PLM3" s="81"/>
      <c r="PLN3" s="81"/>
      <c r="PLO3" s="81"/>
      <c r="PLP3" s="81"/>
      <c r="PLQ3" s="81"/>
      <c r="PLR3" s="81"/>
      <c r="PLS3" s="81"/>
      <c r="PLT3" s="81"/>
      <c r="PLU3" s="81"/>
      <c r="PLV3" s="81"/>
      <c r="PLW3" s="81"/>
      <c r="PLX3" s="81"/>
      <c r="PLY3" s="81"/>
      <c r="PLZ3" s="81"/>
      <c r="PMA3" s="81"/>
      <c r="PMB3" s="81"/>
      <c r="PMC3" s="81"/>
      <c r="PMD3" s="81"/>
      <c r="PME3" s="81"/>
      <c r="PMF3" s="81"/>
      <c r="PMG3" s="81"/>
      <c r="PMH3" s="81"/>
      <c r="PMI3" s="81"/>
      <c r="PMJ3" s="81"/>
      <c r="PMK3" s="81"/>
      <c r="PML3" s="81"/>
      <c r="PMM3" s="81"/>
      <c r="PMN3" s="81"/>
      <c r="PMO3" s="81"/>
      <c r="PMP3" s="81"/>
      <c r="PMQ3" s="81"/>
      <c r="PMR3" s="81"/>
      <c r="PMS3" s="81"/>
      <c r="PMT3" s="81"/>
      <c r="PMU3" s="81"/>
      <c r="PMV3" s="81"/>
      <c r="PMW3" s="81"/>
      <c r="PMX3" s="81"/>
      <c r="PMY3" s="81"/>
      <c r="PMZ3" s="81"/>
      <c r="PNA3" s="81"/>
      <c r="PNB3" s="81"/>
      <c r="PNC3" s="81"/>
      <c r="PND3" s="81"/>
      <c r="PNE3" s="81"/>
      <c r="PNF3" s="81"/>
      <c r="PNG3" s="81"/>
      <c r="PNH3" s="81"/>
      <c r="PNI3" s="81"/>
      <c r="PNJ3" s="81"/>
      <c r="PNK3" s="81"/>
      <c r="PNL3" s="81"/>
      <c r="PNM3" s="81"/>
      <c r="PNN3" s="81"/>
      <c r="PNO3" s="81"/>
      <c r="PNP3" s="81"/>
      <c r="PNQ3" s="81"/>
      <c r="PNR3" s="81"/>
      <c r="PNS3" s="81"/>
      <c r="PNT3" s="81"/>
      <c r="PNU3" s="81"/>
      <c r="PNV3" s="81"/>
      <c r="PNW3" s="81"/>
      <c r="PNX3" s="81"/>
      <c r="PNY3" s="81"/>
      <c r="PNZ3" s="81"/>
      <c r="POA3" s="81"/>
      <c r="POB3" s="81"/>
      <c r="POC3" s="81"/>
      <c r="POD3" s="81"/>
      <c r="POE3" s="81"/>
      <c r="POF3" s="81"/>
      <c r="POG3" s="81"/>
      <c r="POH3" s="81"/>
      <c r="POI3" s="81"/>
      <c r="POJ3" s="81"/>
      <c r="POK3" s="81"/>
      <c r="POL3" s="81"/>
      <c r="POM3" s="81"/>
      <c r="PON3" s="81"/>
      <c r="POO3" s="81"/>
      <c r="POP3" s="81"/>
      <c r="POQ3" s="81"/>
      <c r="POR3" s="81"/>
      <c r="POS3" s="81"/>
      <c r="POT3" s="81"/>
      <c r="POU3" s="81"/>
      <c r="POV3" s="81"/>
      <c r="POW3" s="81"/>
      <c r="POX3" s="81"/>
      <c r="POY3" s="81"/>
      <c r="POZ3" s="81"/>
      <c r="PPA3" s="81"/>
      <c r="PPB3" s="81"/>
      <c r="PPC3" s="81"/>
      <c r="PPD3" s="81"/>
      <c r="PPE3" s="81"/>
      <c r="PPF3" s="81"/>
      <c r="PPG3" s="81"/>
      <c r="PPH3" s="81"/>
      <c r="PPI3" s="81"/>
      <c r="PPJ3" s="81"/>
      <c r="PPK3" s="81"/>
      <c r="PPL3" s="81"/>
      <c r="PPM3" s="81"/>
      <c r="PPN3" s="81"/>
      <c r="PPO3" s="81"/>
      <c r="PPP3" s="81"/>
      <c r="PPQ3" s="81"/>
      <c r="PPR3" s="81"/>
      <c r="PPS3" s="81"/>
      <c r="PPT3" s="81"/>
      <c r="PPU3" s="81"/>
      <c r="PPV3" s="81"/>
      <c r="PPW3" s="81"/>
      <c r="PPX3" s="81"/>
      <c r="PPY3" s="81"/>
      <c r="PPZ3" s="81"/>
      <c r="PQA3" s="81"/>
      <c r="PQB3" s="81"/>
      <c r="PQC3" s="81"/>
      <c r="PQD3" s="81"/>
      <c r="PQE3" s="81"/>
      <c r="PQF3" s="81"/>
      <c r="PQG3" s="81"/>
      <c r="PQH3" s="81"/>
      <c r="PQI3" s="81"/>
      <c r="PQJ3" s="81"/>
      <c r="PQK3" s="81"/>
      <c r="PQL3" s="81"/>
      <c r="PQM3" s="81"/>
      <c r="PQN3" s="81"/>
      <c r="PQO3" s="81"/>
      <c r="PQP3" s="81"/>
      <c r="PQQ3" s="81"/>
      <c r="PQR3" s="81"/>
      <c r="PQS3" s="81"/>
      <c r="PQT3" s="81"/>
      <c r="PQU3" s="81"/>
      <c r="PQV3" s="81"/>
      <c r="PQW3" s="81"/>
      <c r="PQX3" s="81"/>
      <c r="PQY3" s="81"/>
      <c r="PQZ3" s="81"/>
      <c r="PRA3" s="81"/>
      <c r="PRB3" s="81"/>
      <c r="PRC3" s="81"/>
      <c r="PRD3" s="81"/>
      <c r="PRE3" s="81"/>
      <c r="PRF3" s="81"/>
      <c r="PRG3" s="81"/>
      <c r="PRH3" s="81"/>
      <c r="PRI3" s="81"/>
      <c r="PRJ3" s="81"/>
      <c r="PRK3" s="81"/>
      <c r="PRL3" s="81"/>
      <c r="PRM3" s="81"/>
      <c r="PRN3" s="81"/>
      <c r="PRO3" s="81"/>
      <c r="PRP3" s="81"/>
      <c r="PRQ3" s="81"/>
      <c r="PRR3" s="81"/>
      <c r="PRS3" s="81"/>
      <c r="PRT3" s="81"/>
      <c r="PRU3" s="81"/>
      <c r="PRV3" s="81"/>
      <c r="PRW3" s="81"/>
      <c r="PRX3" s="81"/>
      <c r="PRY3" s="81"/>
      <c r="PRZ3" s="81"/>
      <c r="PSA3" s="81"/>
      <c r="PSB3" s="81"/>
      <c r="PSC3" s="81"/>
      <c r="PSD3" s="81"/>
      <c r="PSE3" s="81"/>
      <c r="PSF3" s="81"/>
      <c r="PSG3" s="81"/>
      <c r="PSH3" s="81"/>
      <c r="PSI3" s="81"/>
      <c r="PSJ3" s="81"/>
      <c r="PSK3" s="81"/>
      <c r="PSL3" s="81"/>
      <c r="PSM3" s="81"/>
      <c r="PSN3" s="81"/>
      <c r="PSO3" s="81"/>
      <c r="PSP3" s="81"/>
      <c r="PSQ3" s="81"/>
      <c r="PSR3" s="81"/>
      <c r="PSS3" s="81"/>
      <c r="PST3" s="81"/>
      <c r="PSU3" s="81"/>
      <c r="PSV3" s="81"/>
      <c r="PSW3" s="81"/>
      <c r="PSX3" s="81"/>
      <c r="PSY3" s="81"/>
      <c r="PSZ3" s="81"/>
      <c r="PTA3" s="81"/>
      <c r="PTB3" s="81"/>
      <c r="PTC3" s="81"/>
      <c r="PTD3" s="81"/>
      <c r="PTE3" s="81"/>
      <c r="PTF3" s="81"/>
      <c r="PTG3" s="81"/>
      <c r="PTH3" s="81"/>
      <c r="PTI3" s="81"/>
      <c r="PTJ3" s="81"/>
      <c r="PTK3" s="81"/>
      <c r="PTL3" s="81"/>
      <c r="PTM3" s="81"/>
      <c r="PTN3" s="81"/>
      <c r="PTO3" s="81"/>
      <c r="PTP3" s="81"/>
      <c r="PTQ3" s="81"/>
      <c r="PTR3" s="81"/>
      <c r="PTS3" s="81"/>
      <c r="PTT3" s="81"/>
      <c r="PTU3" s="81"/>
      <c r="PTV3" s="81"/>
      <c r="PTW3" s="81"/>
      <c r="PTX3" s="81"/>
      <c r="PTY3" s="81"/>
      <c r="PTZ3" s="81"/>
      <c r="PUA3" s="81"/>
      <c r="PUB3" s="81"/>
      <c r="PUC3" s="81"/>
      <c r="PUD3" s="81"/>
      <c r="PUE3" s="81"/>
      <c r="PUF3" s="81"/>
      <c r="PUG3" s="81"/>
      <c r="PUH3" s="81"/>
      <c r="PUI3" s="81"/>
      <c r="PUJ3" s="81"/>
      <c r="PUK3" s="81"/>
      <c r="PUL3" s="81"/>
      <c r="PUM3" s="81"/>
      <c r="PUN3" s="81"/>
      <c r="PUO3" s="81"/>
      <c r="PUP3" s="81"/>
      <c r="PUQ3" s="81"/>
      <c r="PUR3" s="81"/>
      <c r="PUS3" s="81"/>
      <c r="PUT3" s="81"/>
      <c r="PUU3" s="81"/>
      <c r="PUV3" s="81"/>
      <c r="PUW3" s="81"/>
      <c r="PUX3" s="81"/>
      <c r="PUY3" s="81"/>
      <c r="PUZ3" s="81"/>
      <c r="PVA3" s="81"/>
      <c r="PVB3" s="81"/>
      <c r="PVC3" s="81"/>
      <c r="PVD3" s="81"/>
      <c r="PVE3" s="81"/>
      <c r="PVF3" s="81"/>
      <c r="PVG3" s="81"/>
      <c r="PVH3" s="81"/>
      <c r="PVI3" s="81"/>
      <c r="PVJ3" s="81"/>
      <c r="PVK3" s="81"/>
      <c r="PVL3" s="81"/>
      <c r="PVM3" s="81"/>
      <c r="PVN3" s="81"/>
      <c r="PVO3" s="81"/>
      <c r="PVP3" s="81"/>
      <c r="PVQ3" s="81"/>
      <c r="PVR3" s="81"/>
      <c r="PVS3" s="81"/>
      <c r="PVT3" s="81"/>
      <c r="PVU3" s="81"/>
      <c r="PVV3" s="81"/>
      <c r="PVW3" s="81"/>
      <c r="PVX3" s="81"/>
      <c r="PVY3" s="81"/>
      <c r="PVZ3" s="81"/>
      <c r="PWA3" s="81"/>
      <c r="PWB3" s="81"/>
      <c r="PWC3" s="81"/>
      <c r="PWD3" s="81"/>
      <c r="PWE3" s="81"/>
      <c r="PWF3" s="81"/>
      <c r="PWG3" s="81"/>
      <c r="PWH3" s="81"/>
      <c r="PWI3" s="81"/>
      <c r="PWJ3" s="81"/>
      <c r="PWK3" s="81"/>
      <c r="PWL3" s="81"/>
      <c r="PWM3" s="81"/>
      <c r="PWN3" s="81"/>
      <c r="PWO3" s="81"/>
      <c r="PWP3" s="81"/>
      <c r="PWQ3" s="81"/>
      <c r="PWR3" s="81"/>
      <c r="PWS3" s="81"/>
      <c r="PWT3" s="81"/>
      <c r="PWU3" s="81"/>
      <c r="PWV3" s="81"/>
      <c r="PWW3" s="81"/>
      <c r="PWX3" s="81"/>
      <c r="PWY3" s="81"/>
      <c r="PWZ3" s="81"/>
      <c r="PXA3" s="81"/>
      <c r="PXB3" s="81"/>
      <c r="PXC3" s="81"/>
      <c r="PXD3" s="81"/>
      <c r="PXE3" s="81"/>
      <c r="PXF3" s="81"/>
      <c r="PXG3" s="81"/>
      <c r="PXH3" s="81"/>
      <c r="PXI3" s="81"/>
      <c r="PXJ3" s="81"/>
      <c r="PXK3" s="81"/>
      <c r="PXL3" s="81"/>
      <c r="PXM3" s="81"/>
      <c r="PXN3" s="81"/>
      <c r="PXO3" s="81"/>
      <c r="PXP3" s="81"/>
      <c r="PXQ3" s="81"/>
      <c r="PXR3" s="81"/>
      <c r="PXS3" s="81"/>
      <c r="PXT3" s="81"/>
      <c r="PXU3" s="81"/>
      <c r="PXV3" s="81"/>
      <c r="PXW3" s="81"/>
      <c r="PXX3" s="81"/>
      <c r="PXY3" s="81"/>
      <c r="PXZ3" s="81"/>
      <c r="PYA3" s="81"/>
      <c r="PYB3" s="81"/>
      <c r="PYC3" s="81"/>
      <c r="PYD3" s="81"/>
      <c r="PYE3" s="81"/>
      <c r="PYF3" s="81"/>
      <c r="PYG3" s="81"/>
      <c r="PYH3" s="81"/>
      <c r="PYI3" s="81"/>
      <c r="PYJ3" s="81"/>
      <c r="PYK3" s="81"/>
      <c r="PYL3" s="81"/>
      <c r="PYM3" s="81"/>
      <c r="PYN3" s="81"/>
      <c r="PYO3" s="81"/>
      <c r="PYP3" s="81"/>
      <c r="PYQ3" s="81"/>
      <c r="PYR3" s="81"/>
      <c r="PYS3" s="81"/>
      <c r="PYT3" s="81"/>
      <c r="PYU3" s="81"/>
      <c r="PYV3" s="81"/>
      <c r="PYW3" s="81"/>
      <c r="PYX3" s="81"/>
      <c r="PYY3" s="81"/>
      <c r="PYZ3" s="81"/>
      <c r="PZA3" s="81"/>
      <c r="PZB3" s="81"/>
      <c r="PZC3" s="81"/>
      <c r="PZD3" s="81"/>
      <c r="PZE3" s="81"/>
      <c r="PZF3" s="81"/>
      <c r="PZG3" s="81"/>
      <c r="PZH3" s="81"/>
      <c r="PZI3" s="81"/>
      <c r="PZJ3" s="81"/>
      <c r="PZK3" s="81"/>
      <c r="PZL3" s="81"/>
      <c r="PZM3" s="81"/>
      <c r="PZN3" s="81"/>
      <c r="PZO3" s="81"/>
      <c r="PZP3" s="81"/>
      <c r="PZQ3" s="81"/>
      <c r="PZR3" s="81"/>
      <c r="PZS3" s="81"/>
      <c r="PZT3" s="81"/>
      <c r="PZU3" s="81"/>
      <c r="PZV3" s="81"/>
      <c r="PZW3" s="81"/>
      <c r="PZX3" s="81"/>
      <c r="PZY3" s="81"/>
      <c r="PZZ3" s="81"/>
      <c r="QAA3" s="81"/>
      <c r="QAB3" s="81"/>
      <c r="QAC3" s="81"/>
      <c r="QAD3" s="81"/>
      <c r="QAE3" s="81"/>
      <c r="QAF3" s="81"/>
      <c r="QAG3" s="81"/>
      <c r="QAH3" s="81"/>
      <c r="QAI3" s="81"/>
      <c r="QAJ3" s="81"/>
      <c r="QAK3" s="81"/>
      <c r="QAL3" s="81"/>
      <c r="QAM3" s="81"/>
      <c r="QAN3" s="81"/>
      <c r="QAO3" s="81"/>
      <c r="QAP3" s="81"/>
      <c r="QAQ3" s="81"/>
      <c r="QAR3" s="81"/>
      <c r="QAS3" s="81"/>
      <c r="QAT3" s="81"/>
      <c r="QAU3" s="81"/>
      <c r="QAV3" s="81"/>
      <c r="QAW3" s="81"/>
      <c r="QAX3" s="81"/>
      <c r="QAY3" s="81"/>
      <c r="QAZ3" s="81"/>
      <c r="QBA3" s="81"/>
      <c r="QBB3" s="81"/>
      <c r="QBC3" s="81"/>
      <c r="QBD3" s="81"/>
      <c r="QBE3" s="81"/>
      <c r="QBF3" s="81"/>
      <c r="QBG3" s="81"/>
      <c r="QBH3" s="81"/>
      <c r="QBI3" s="81"/>
      <c r="QBJ3" s="81"/>
      <c r="QBK3" s="81"/>
      <c r="QBL3" s="81"/>
      <c r="QBM3" s="81"/>
      <c r="QBN3" s="81"/>
      <c r="QBO3" s="81"/>
      <c r="QBP3" s="81"/>
      <c r="QBQ3" s="81"/>
      <c r="QBR3" s="81"/>
      <c r="QBS3" s="81"/>
      <c r="QBT3" s="81"/>
      <c r="QBU3" s="81"/>
      <c r="QBV3" s="81"/>
      <c r="QBW3" s="81"/>
      <c r="QBX3" s="81"/>
      <c r="QBY3" s="81"/>
      <c r="QBZ3" s="81"/>
      <c r="QCA3" s="81"/>
      <c r="QCB3" s="81"/>
      <c r="QCC3" s="81"/>
      <c r="QCD3" s="81"/>
      <c r="QCE3" s="81"/>
      <c r="QCF3" s="81"/>
      <c r="QCG3" s="81"/>
      <c r="QCH3" s="81"/>
      <c r="QCI3" s="81"/>
      <c r="QCJ3" s="81"/>
      <c r="QCK3" s="81"/>
      <c r="QCL3" s="81"/>
      <c r="QCM3" s="81"/>
      <c r="QCN3" s="81"/>
      <c r="QCO3" s="81"/>
      <c r="QCP3" s="81"/>
      <c r="QCQ3" s="81"/>
      <c r="QCR3" s="81"/>
      <c r="QCS3" s="81"/>
      <c r="QCT3" s="81"/>
      <c r="QCU3" s="81"/>
      <c r="QCV3" s="81"/>
      <c r="QCW3" s="81"/>
      <c r="QCX3" s="81"/>
      <c r="QCY3" s="81"/>
      <c r="QCZ3" s="81"/>
      <c r="QDA3" s="81"/>
      <c r="QDB3" s="81"/>
      <c r="QDC3" s="81"/>
      <c r="QDD3" s="81"/>
      <c r="QDE3" s="81"/>
      <c r="QDF3" s="81"/>
      <c r="QDG3" s="81"/>
      <c r="QDH3" s="81"/>
      <c r="QDI3" s="81"/>
      <c r="QDJ3" s="81"/>
      <c r="QDK3" s="81"/>
      <c r="QDL3" s="81"/>
      <c r="QDM3" s="81"/>
      <c r="QDN3" s="81"/>
      <c r="QDO3" s="81"/>
      <c r="QDP3" s="81"/>
      <c r="QDQ3" s="81"/>
      <c r="QDR3" s="81"/>
      <c r="QDS3" s="81"/>
      <c r="QDT3" s="81"/>
      <c r="QDU3" s="81"/>
      <c r="QDV3" s="81"/>
      <c r="QDW3" s="81"/>
      <c r="QDX3" s="81"/>
      <c r="QDY3" s="81"/>
      <c r="QDZ3" s="81"/>
      <c r="QEA3" s="81"/>
      <c r="QEB3" s="81"/>
      <c r="QEC3" s="81"/>
      <c r="QED3" s="81"/>
      <c r="QEE3" s="81"/>
      <c r="QEF3" s="81"/>
      <c r="QEG3" s="81"/>
      <c r="QEH3" s="81"/>
      <c r="QEI3" s="81"/>
      <c r="QEJ3" s="81"/>
      <c r="QEK3" s="81"/>
      <c r="QEL3" s="81"/>
      <c r="QEM3" s="81"/>
      <c r="QEN3" s="81"/>
      <c r="QEO3" s="81"/>
      <c r="QEP3" s="81"/>
      <c r="QEQ3" s="81"/>
      <c r="QER3" s="81"/>
      <c r="QES3" s="81"/>
      <c r="QET3" s="81"/>
      <c r="QEU3" s="81"/>
      <c r="QEV3" s="81"/>
      <c r="QEW3" s="81"/>
      <c r="QEX3" s="81"/>
      <c r="QEY3" s="81"/>
      <c r="QEZ3" s="81"/>
      <c r="QFA3" s="81"/>
      <c r="QFB3" s="81"/>
      <c r="QFC3" s="81"/>
      <c r="QFD3" s="81"/>
      <c r="QFE3" s="81"/>
      <c r="QFF3" s="81"/>
      <c r="QFG3" s="81"/>
      <c r="QFH3" s="81"/>
      <c r="QFI3" s="81"/>
      <c r="QFJ3" s="81"/>
      <c r="QFK3" s="81"/>
      <c r="QFL3" s="81"/>
      <c r="QFM3" s="81"/>
      <c r="QFN3" s="81"/>
      <c r="QFO3" s="81"/>
      <c r="QFP3" s="81"/>
      <c r="QFQ3" s="81"/>
      <c r="QFR3" s="81"/>
      <c r="QFS3" s="81"/>
      <c r="QFT3" s="81"/>
      <c r="QFU3" s="81"/>
      <c r="QFV3" s="81"/>
      <c r="QFW3" s="81"/>
      <c r="QFX3" s="81"/>
      <c r="QFY3" s="81"/>
      <c r="QFZ3" s="81"/>
      <c r="QGA3" s="81"/>
      <c r="QGB3" s="81"/>
      <c r="QGC3" s="81"/>
      <c r="QGD3" s="81"/>
      <c r="QGE3" s="81"/>
      <c r="QGF3" s="81"/>
      <c r="QGG3" s="81"/>
      <c r="QGH3" s="81"/>
      <c r="QGI3" s="81"/>
      <c r="QGJ3" s="81"/>
      <c r="QGK3" s="81"/>
      <c r="QGL3" s="81"/>
      <c r="QGM3" s="81"/>
      <c r="QGN3" s="81"/>
      <c r="QGO3" s="81"/>
      <c r="QGP3" s="81"/>
      <c r="QGQ3" s="81"/>
      <c r="QGR3" s="81"/>
      <c r="QGS3" s="81"/>
      <c r="QGT3" s="81"/>
      <c r="QGU3" s="81"/>
      <c r="QGV3" s="81"/>
      <c r="QGW3" s="81"/>
      <c r="QGX3" s="81"/>
      <c r="QGY3" s="81"/>
      <c r="QGZ3" s="81"/>
      <c r="QHA3" s="81"/>
      <c r="QHB3" s="81"/>
      <c r="QHC3" s="81"/>
      <c r="QHD3" s="81"/>
      <c r="QHE3" s="81"/>
      <c r="QHF3" s="81"/>
      <c r="QHG3" s="81"/>
      <c r="QHH3" s="81"/>
      <c r="QHI3" s="81"/>
      <c r="QHJ3" s="81"/>
      <c r="QHK3" s="81"/>
      <c r="QHL3" s="81"/>
      <c r="QHM3" s="81"/>
      <c r="QHN3" s="81"/>
      <c r="QHO3" s="81"/>
      <c r="QHP3" s="81"/>
      <c r="QHQ3" s="81"/>
      <c r="QHR3" s="81"/>
      <c r="QHS3" s="81"/>
      <c r="QHT3" s="81"/>
      <c r="QHU3" s="81"/>
      <c r="QHV3" s="81"/>
      <c r="QHW3" s="81"/>
      <c r="QHX3" s="81"/>
      <c r="QHY3" s="81"/>
      <c r="QHZ3" s="81"/>
      <c r="QIA3" s="81"/>
      <c r="QIB3" s="81"/>
      <c r="QIC3" s="81"/>
      <c r="QID3" s="81"/>
      <c r="QIE3" s="81"/>
      <c r="QIF3" s="81"/>
      <c r="QIG3" s="81"/>
      <c r="QIH3" s="81"/>
      <c r="QII3" s="81"/>
      <c r="QIJ3" s="81"/>
      <c r="QIK3" s="81"/>
      <c r="QIL3" s="81"/>
      <c r="QIM3" s="81"/>
      <c r="QIN3" s="81"/>
      <c r="QIO3" s="81"/>
      <c r="QIP3" s="81"/>
      <c r="QIQ3" s="81"/>
      <c r="QIR3" s="81"/>
      <c r="QIS3" s="81"/>
      <c r="QIT3" s="81"/>
      <c r="QIU3" s="81"/>
      <c r="QIV3" s="81"/>
      <c r="QIW3" s="81"/>
      <c r="QIX3" s="81"/>
      <c r="QIY3" s="81"/>
      <c r="QIZ3" s="81"/>
      <c r="QJA3" s="81"/>
      <c r="QJB3" s="81"/>
      <c r="QJC3" s="81"/>
      <c r="QJD3" s="81"/>
      <c r="QJE3" s="81"/>
      <c r="QJF3" s="81"/>
      <c r="QJG3" s="81"/>
      <c r="QJH3" s="81"/>
      <c r="QJI3" s="81"/>
      <c r="QJJ3" s="81"/>
      <c r="QJK3" s="81"/>
      <c r="QJL3" s="81"/>
      <c r="QJM3" s="81"/>
      <c r="QJN3" s="81"/>
      <c r="QJO3" s="81"/>
      <c r="QJP3" s="81"/>
      <c r="QJQ3" s="81"/>
      <c r="QJR3" s="81"/>
      <c r="QJS3" s="81"/>
      <c r="QJT3" s="81"/>
      <c r="QJU3" s="81"/>
      <c r="QJV3" s="81"/>
      <c r="QJW3" s="81"/>
      <c r="QJX3" s="81"/>
      <c r="QJY3" s="81"/>
      <c r="QJZ3" s="81"/>
      <c r="QKA3" s="81"/>
      <c r="QKB3" s="81"/>
      <c r="QKC3" s="81"/>
      <c r="QKD3" s="81"/>
      <c r="QKE3" s="81"/>
      <c r="QKF3" s="81"/>
      <c r="QKG3" s="81"/>
      <c r="QKH3" s="81"/>
      <c r="QKI3" s="81"/>
      <c r="QKJ3" s="81"/>
      <c r="QKK3" s="81"/>
      <c r="QKL3" s="81"/>
      <c r="QKM3" s="81"/>
      <c r="QKN3" s="81"/>
      <c r="QKO3" s="81"/>
      <c r="QKP3" s="81"/>
      <c r="QKQ3" s="81"/>
      <c r="QKR3" s="81"/>
      <c r="QKS3" s="81"/>
      <c r="QKT3" s="81"/>
      <c r="QKU3" s="81"/>
      <c r="QKV3" s="81"/>
      <c r="QKW3" s="81"/>
      <c r="QKX3" s="81"/>
      <c r="QKY3" s="81"/>
      <c r="QKZ3" s="81"/>
      <c r="QLA3" s="81"/>
      <c r="QLB3" s="81"/>
      <c r="QLC3" s="81"/>
      <c r="QLD3" s="81"/>
      <c r="QLE3" s="81"/>
      <c r="QLF3" s="81"/>
      <c r="QLG3" s="81"/>
      <c r="QLH3" s="81"/>
      <c r="QLI3" s="81"/>
      <c r="QLJ3" s="81"/>
      <c r="QLK3" s="81"/>
      <c r="QLL3" s="81"/>
      <c r="QLM3" s="81"/>
      <c r="QLN3" s="81"/>
      <c r="QLO3" s="81"/>
      <c r="QLP3" s="81"/>
      <c r="QLQ3" s="81"/>
      <c r="QLR3" s="81"/>
      <c r="QLS3" s="81"/>
      <c r="QLT3" s="81"/>
      <c r="QLU3" s="81"/>
      <c r="QLV3" s="81"/>
      <c r="QLW3" s="81"/>
      <c r="QLX3" s="81"/>
      <c r="QLY3" s="81"/>
      <c r="QLZ3" s="81"/>
      <c r="QMA3" s="81"/>
      <c r="QMB3" s="81"/>
      <c r="QMC3" s="81"/>
      <c r="QMD3" s="81"/>
      <c r="QME3" s="81"/>
      <c r="QMF3" s="81"/>
      <c r="QMG3" s="81"/>
      <c r="QMH3" s="81"/>
      <c r="QMI3" s="81"/>
      <c r="QMJ3" s="81"/>
      <c r="QMK3" s="81"/>
      <c r="QML3" s="81"/>
      <c r="QMM3" s="81"/>
      <c r="QMN3" s="81"/>
      <c r="QMO3" s="81"/>
      <c r="QMP3" s="81"/>
      <c r="QMQ3" s="81"/>
      <c r="QMR3" s="81"/>
      <c r="QMS3" s="81"/>
      <c r="QMT3" s="81"/>
      <c r="QMU3" s="81"/>
      <c r="QMV3" s="81"/>
      <c r="QMW3" s="81"/>
      <c r="QMX3" s="81"/>
      <c r="QMY3" s="81"/>
      <c r="QMZ3" s="81"/>
      <c r="QNA3" s="81"/>
      <c r="QNB3" s="81"/>
      <c r="QNC3" s="81"/>
      <c r="QND3" s="81"/>
      <c r="QNE3" s="81"/>
      <c r="QNF3" s="81"/>
      <c r="QNG3" s="81"/>
      <c r="QNH3" s="81"/>
      <c r="QNI3" s="81"/>
      <c r="QNJ3" s="81"/>
      <c r="QNK3" s="81"/>
      <c r="QNL3" s="81"/>
      <c r="QNM3" s="81"/>
      <c r="QNN3" s="81"/>
      <c r="QNO3" s="81"/>
      <c r="QNP3" s="81"/>
      <c r="QNQ3" s="81"/>
      <c r="QNR3" s="81"/>
      <c r="QNS3" s="81"/>
      <c r="QNT3" s="81"/>
      <c r="QNU3" s="81"/>
      <c r="QNV3" s="81"/>
      <c r="QNW3" s="81"/>
      <c r="QNX3" s="81"/>
      <c r="QNY3" s="81"/>
      <c r="QNZ3" s="81"/>
      <c r="QOA3" s="81"/>
      <c r="QOB3" s="81"/>
      <c r="QOC3" s="81"/>
      <c r="QOD3" s="81"/>
      <c r="QOE3" s="81"/>
      <c r="QOF3" s="81"/>
      <c r="QOG3" s="81"/>
      <c r="QOH3" s="81"/>
      <c r="QOI3" s="81"/>
      <c r="QOJ3" s="81"/>
      <c r="QOK3" s="81"/>
      <c r="QOL3" s="81"/>
      <c r="QOM3" s="81"/>
      <c r="QON3" s="81"/>
      <c r="QOO3" s="81"/>
      <c r="QOP3" s="81"/>
      <c r="QOQ3" s="81"/>
      <c r="QOR3" s="81"/>
      <c r="QOS3" s="81"/>
      <c r="QOT3" s="81"/>
      <c r="QOU3" s="81"/>
      <c r="QOV3" s="81"/>
      <c r="QOW3" s="81"/>
      <c r="QOX3" s="81"/>
      <c r="QOY3" s="81"/>
      <c r="QOZ3" s="81"/>
      <c r="QPA3" s="81"/>
      <c r="QPB3" s="81"/>
      <c r="QPC3" s="81"/>
      <c r="QPD3" s="81"/>
      <c r="QPE3" s="81"/>
      <c r="QPF3" s="81"/>
      <c r="QPG3" s="81"/>
      <c r="QPH3" s="81"/>
      <c r="QPI3" s="81"/>
      <c r="QPJ3" s="81"/>
      <c r="QPK3" s="81"/>
      <c r="QPL3" s="81"/>
      <c r="QPM3" s="81"/>
      <c r="QPN3" s="81"/>
      <c r="QPO3" s="81"/>
      <c r="QPP3" s="81"/>
      <c r="QPQ3" s="81"/>
      <c r="QPR3" s="81"/>
      <c r="QPS3" s="81"/>
      <c r="QPT3" s="81"/>
      <c r="QPU3" s="81"/>
      <c r="QPV3" s="81"/>
      <c r="QPW3" s="81"/>
      <c r="QPX3" s="81"/>
      <c r="QPY3" s="81"/>
      <c r="QPZ3" s="81"/>
      <c r="QQA3" s="81"/>
      <c r="QQB3" s="81"/>
      <c r="QQC3" s="81"/>
      <c r="QQD3" s="81"/>
      <c r="QQE3" s="81"/>
      <c r="QQF3" s="81"/>
      <c r="QQG3" s="81"/>
      <c r="QQH3" s="81"/>
      <c r="QQI3" s="81"/>
      <c r="QQJ3" s="81"/>
      <c r="QQK3" s="81"/>
      <c r="QQL3" s="81"/>
      <c r="QQM3" s="81"/>
      <c r="QQN3" s="81"/>
      <c r="QQO3" s="81"/>
      <c r="QQP3" s="81"/>
      <c r="QQQ3" s="81"/>
      <c r="QQR3" s="81"/>
      <c r="QQS3" s="81"/>
      <c r="QQT3" s="81"/>
      <c r="QQU3" s="81"/>
      <c r="QQV3" s="81"/>
      <c r="QQW3" s="81"/>
      <c r="QQX3" s="81"/>
      <c r="QQY3" s="81"/>
      <c r="QQZ3" s="81"/>
      <c r="QRA3" s="81"/>
      <c r="QRB3" s="81"/>
      <c r="QRC3" s="81"/>
      <c r="QRD3" s="81"/>
      <c r="QRE3" s="81"/>
      <c r="QRF3" s="81"/>
      <c r="QRG3" s="81"/>
      <c r="QRH3" s="81"/>
      <c r="QRI3" s="81"/>
      <c r="QRJ3" s="81"/>
      <c r="QRK3" s="81"/>
      <c r="QRL3" s="81"/>
      <c r="QRM3" s="81"/>
      <c r="QRN3" s="81"/>
      <c r="QRO3" s="81"/>
      <c r="QRP3" s="81"/>
      <c r="QRQ3" s="81"/>
      <c r="QRR3" s="81"/>
      <c r="QRS3" s="81"/>
      <c r="QRT3" s="81"/>
      <c r="QRU3" s="81"/>
      <c r="QRV3" s="81"/>
      <c r="QRW3" s="81"/>
      <c r="QRX3" s="81"/>
      <c r="QRY3" s="81"/>
      <c r="QRZ3" s="81"/>
      <c r="QSA3" s="81"/>
      <c r="QSB3" s="81"/>
      <c r="QSC3" s="81"/>
      <c r="QSD3" s="81"/>
      <c r="QSE3" s="81"/>
      <c r="QSF3" s="81"/>
      <c r="QSG3" s="81"/>
      <c r="QSH3" s="81"/>
      <c r="QSI3" s="81"/>
      <c r="QSJ3" s="81"/>
      <c r="QSK3" s="81"/>
      <c r="QSL3" s="81"/>
      <c r="QSM3" s="81"/>
      <c r="QSN3" s="81"/>
      <c r="QSO3" s="81"/>
      <c r="QSP3" s="81"/>
      <c r="QSQ3" s="81"/>
      <c r="QSR3" s="81"/>
      <c r="QSS3" s="81"/>
      <c r="QST3" s="81"/>
      <c r="QSU3" s="81"/>
      <c r="QSV3" s="81"/>
      <c r="QSW3" s="81"/>
      <c r="QSX3" s="81"/>
      <c r="QSY3" s="81"/>
      <c r="QSZ3" s="81"/>
      <c r="QTA3" s="81"/>
      <c r="QTB3" s="81"/>
      <c r="QTC3" s="81"/>
      <c r="QTD3" s="81"/>
      <c r="QTE3" s="81"/>
      <c r="QTF3" s="81"/>
      <c r="QTG3" s="81"/>
      <c r="QTH3" s="81"/>
      <c r="QTI3" s="81"/>
      <c r="QTJ3" s="81"/>
      <c r="QTK3" s="81"/>
      <c r="QTL3" s="81"/>
      <c r="QTM3" s="81"/>
      <c r="QTN3" s="81"/>
      <c r="QTO3" s="81"/>
      <c r="QTP3" s="81"/>
      <c r="QTQ3" s="81"/>
      <c r="QTR3" s="81"/>
      <c r="QTS3" s="81"/>
      <c r="QTT3" s="81"/>
      <c r="QTU3" s="81"/>
      <c r="QTV3" s="81"/>
      <c r="QTW3" s="81"/>
      <c r="QTX3" s="81"/>
      <c r="QTY3" s="81"/>
      <c r="QTZ3" s="81"/>
      <c r="QUA3" s="81"/>
      <c r="QUB3" s="81"/>
      <c r="QUC3" s="81"/>
      <c r="QUD3" s="81"/>
      <c r="QUE3" s="81"/>
      <c r="QUF3" s="81"/>
      <c r="QUG3" s="81"/>
      <c r="QUH3" s="81"/>
      <c r="QUI3" s="81"/>
      <c r="QUJ3" s="81"/>
      <c r="QUK3" s="81"/>
      <c r="QUL3" s="81"/>
      <c r="QUM3" s="81"/>
      <c r="QUN3" s="81"/>
      <c r="QUO3" s="81"/>
      <c r="QUP3" s="81"/>
      <c r="QUQ3" s="81"/>
      <c r="QUR3" s="81"/>
      <c r="QUS3" s="81"/>
      <c r="QUT3" s="81"/>
      <c r="QUU3" s="81"/>
      <c r="QUV3" s="81"/>
      <c r="QUW3" s="81"/>
      <c r="QUX3" s="81"/>
      <c r="QUY3" s="81"/>
      <c r="QUZ3" s="81"/>
      <c r="QVA3" s="81"/>
      <c r="QVB3" s="81"/>
      <c r="QVC3" s="81"/>
      <c r="QVD3" s="81"/>
      <c r="QVE3" s="81"/>
      <c r="QVF3" s="81"/>
      <c r="QVG3" s="81"/>
      <c r="QVH3" s="81"/>
      <c r="QVI3" s="81"/>
      <c r="QVJ3" s="81"/>
      <c r="QVK3" s="81"/>
      <c r="QVL3" s="81"/>
      <c r="QVM3" s="81"/>
      <c r="QVN3" s="81"/>
      <c r="QVO3" s="81"/>
      <c r="QVP3" s="81"/>
      <c r="QVQ3" s="81"/>
      <c r="QVR3" s="81"/>
      <c r="QVS3" s="81"/>
      <c r="QVT3" s="81"/>
      <c r="QVU3" s="81"/>
      <c r="QVV3" s="81"/>
      <c r="QVW3" s="81"/>
      <c r="QVX3" s="81"/>
      <c r="QVY3" s="81"/>
      <c r="QVZ3" s="81"/>
      <c r="QWA3" s="81"/>
      <c r="QWB3" s="81"/>
      <c r="QWC3" s="81"/>
      <c r="QWD3" s="81"/>
      <c r="QWE3" s="81"/>
      <c r="QWF3" s="81"/>
      <c r="QWG3" s="81"/>
      <c r="QWH3" s="81"/>
      <c r="QWI3" s="81"/>
      <c r="QWJ3" s="81"/>
      <c r="QWK3" s="81"/>
      <c r="QWL3" s="81"/>
      <c r="QWM3" s="81"/>
      <c r="QWN3" s="81"/>
      <c r="QWO3" s="81"/>
      <c r="QWP3" s="81"/>
      <c r="QWQ3" s="81"/>
      <c r="QWR3" s="81"/>
      <c r="QWS3" s="81"/>
      <c r="QWT3" s="81"/>
      <c r="QWU3" s="81"/>
      <c r="QWV3" s="81"/>
      <c r="QWW3" s="81"/>
      <c r="QWX3" s="81"/>
      <c r="QWY3" s="81"/>
      <c r="QWZ3" s="81"/>
      <c r="QXA3" s="81"/>
      <c r="QXB3" s="81"/>
      <c r="QXC3" s="81"/>
      <c r="QXD3" s="81"/>
      <c r="QXE3" s="81"/>
      <c r="QXF3" s="81"/>
      <c r="QXG3" s="81"/>
      <c r="QXH3" s="81"/>
      <c r="QXI3" s="81"/>
      <c r="QXJ3" s="81"/>
      <c r="QXK3" s="81"/>
      <c r="QXL3" s="81"/>
      <c r="QXM3" s="81"/>
      <c r="QXN3" s="81"/>
      <c r="QXO3" s="81"/>
      <c r="QXP3" s="81"/>
      <c r="QXQ3" s="81"/>
      <c r="QXR3" s="81"/>
      <c r="QXS3" s="81"/>
      <c r="QXT3" s="81"/>
      <c r="QXU3" s="81"/>
      <c r="QXV3" s="81"/>
      <c r="QXW3" s="81"/>
      <c r="QXX3" s="81"/>
      <c r="QXY3" s="81"/>
      <c r="QXZ3" s="81"/>
      <c r="QYA3" s="81"/>
      <c r="QYB3" s="81"/>
      <c r="QYC3" s="81"/>
      <c r="QYD3" s="81"/>
      <c r="QYE3" s="81"/>
      <c r="QYF3" s="81"/>
      <c r="QYG3" s="81"/>
      <c r="QYH3" s="81"/>
      <c r="QYI3" s="81"/>
      <c r="QYJ3" s="81"/>
      <c r="QYK3" s="81"/>
      <c r="QYL3" s="81"/>
      <c r="QYM3" s="81"/>
      <c r="QYN3" s="81"/>
      <c r="QYO3" s="81"/>
      <c r="QYP3" s="81"/>
      <c r="QYQ3" s="81"/>
      <c r="QYR3" s="81"/>
      <c r="QYS3" s="81"/>
      <c r="QYT3" s="81"/>
      <c r="QYU3" s="81"/>
      <c r="QYV3" s="81"/>
      <c r="QYW3" s="81"/>
      <c r="QYX3" s="81"/>
      <c r="QYY3" s="81"/>
      <c r="QYZ3" s="81"/>
      <c r="QZA3" s="81"/>
      <c r="QZB3" s="81"/>
      <c r="QZC3" s="81"/>
      <c r="QZD3" s="81"/>
      <c r="QZE3" s="81"/>
      <c r="QZF3" s="81"/>
      <c r="QZG3" s="81"/>
      <c r="QZH3" s="81"/>
      <c r="QZI3" s="81"/>
      <c r="QZJ3" s="81"/>
      <c r="QZK3" s="81"/>
      <c r="QZL3" s="81"/>
      <c r="QZM3" s="81"/>
      <c r="QZN3" s="81"/>
      <c r="QZO3" s="81"/>
      <c r="QZP3" s="81"/>
      <c r="QZQ3" s="81"/>
      <c r="QZR3" s="81"/>
      <c r="QZS3" s="81"/>
      <c r="QZT3" s="81"/>
      <c r="QZU3" s="81"/>
      <c r="QZV3" s="81"/>
      <c r="QZW3" s="81"/>
      <c r="QZX3" s="81"/>
      <c r="QZY3" s="81"/>
      <c r="QZZ3" s="81"/>
      <c r="RAA3" s="81"/>
      <c r="RAB3" s="81"/>
      <c r="RAC3" s="81"/>
      <c r="RAD3" s="81"/>
      <c r="RAE3" s="81"/>
      <c r="RAF3" s="81"/>
      <c r="RAG3" s="81"/>
      <c r="RAH3" s="81"/>
      <c r="RAI3" s="81"/>
      <c r="RAJ3" s="81"/>
      <c r="RAK3" s="81"/>
      <c r="RAL3" s="81"/>
      <c r="RAM3" s="81"/>
      <c r="RAN3" s="81"/>
      <c r="RAO3" s="81"/>
      <c r="RAP3" s="81"/>
      <c r="RAQ3" s="81"/>
      <c r="RAR3" s="81"/>
      <c r="RAS3" s="81"/>
      <c r="RAT3" s="81"/>
      <c r="RAU3" s="81"/>
      <c r="RAV3" s="81"/>
      <c r="RAW3" s="81"/>
      <c r="RAX3" s="81"/>
      <c r="RAY3" s="81"/>
      <c r="RAZ3" s="81"/>
      <c r="RBA3" s="81"/>
      <c r="RBB3" s="81"/>
      <c r="RBC3" s="81"/>
      <c r="RBD3" s="81"/>
      <c r="RBE3" s="81"/>
      <c r="RBF3" s="81"/>
      <c r="RBG3" s="81"/>
      <c r="RBH3" s="81"/>
      <c r="RBI3" s="81"/>
      <c r="RBJ3" s="81"/>
      <c r="RBK3" s="81"/>
      <c r="RBL3" s="81"/>
      <c r="RBM3" s="81"/>
      <c r="RBN3" s="81"/>
      <c r="RBO3" s="81"/>
      <c r="RBP3" s="81"/>
      <c r="RBQ3" s="81"/>
      <c r="RBR3" s="81"/>
      <c r="RBS3" s="81"/>
      <c r="RBT3" s="81"/>
      <c r="RBU3" s="81"/>
      <c r="RBV3" s="81"/>
      <c r="RBW3" s="81"/>
      <c r="RBX3" s="81"/>
      <c r="RBY3" s="81"/>
      <c r="RBZ3" s="81"/>
      <c r="RCA3" s="81"/>
      <c r="RCB3" s="81"/>
      <c r="RCC3" s="81"/>
      <c r="RCD3" s="81"/>
      <c r="RCE3" s="81"/>
      <c r="RCF3" s="81"/>
      <c r="RCG3" s="81"/>
      <c r="RCH3" s="81"/>
      <c r="RCI3" s="81"/>
      <c r="RCJ3" s="81"/>
      <c r="RCK3" s="81"/>
      <c r="RCL3" s="81"/>
      <c r="RCM3" s="81"/>
      <c r="RCN3" s="81"/>
      <c r="RCO3" s="81"/>
      <c r="RCP3" s="81"/>
      <c r="RCQ3" s="81"/>
      <c r="RCR3" s="81"/>
      <c r="RCS3" s="81"/>
      <c r="RCT3" s="81"/>
      <c r="RCU3" s="81"/>
      <c r="RCV3" s="81"/>
      <c r="RCW3" s="81"/>
      <c r="RCX3" s="81"/>
      <c r="RCY3" s="81"/>
      <c r="RCZ3" s="81"/>
      <c r="RDA3" s="81"/>
      <c r="RDB3" s="81"/>
      <c r="RDC3" s="81"/>
      <c r="RDD3" s="81"/>
      <c r="RDE3" s="81"/>
      <c r="RDF3" s="81"/>
      <c r="RDG3" s="81"/>
      <c r="RDH3" s="81"/>
      <c r="RDI3" s="81"/>
      <c r="RDJ3" s="81"/>
      <c r="RDK3" s="81"/>
      <c r="RDL3" s="81"/>
      <c r="RDM3" s="81"/>
      <c r="RDN3" s="81"/>
      <c r="RDO3" s="81"/>
      <c r="RDP3" s="81"/>
      <c r="RDQ3" s="81"/>
      <c r="RDR3" s="81"/>
      <c r="RDS3" s="81"/>
      <c r="RDT3" s="81"/>
      <c r="RDU3" s="81"/>
      <c r="RDV3" s="81"/>
      <c r="RDW3" s="81"/>
      <c r="RDX3" s="81"/>
      <c r="RDY3" s="81"/>
      <c r="RDZ3" s="81"/>
      <c r="REA3" s="81"/>
      <c r="REB3" s="81"/>
      <c r="REC3" s="81"/>
      <c r="RED3" s="81"/>
      <c r="REE3" s="81"/>
      <c r="REF3" s="81"/>
      <c r="REG3" s="81"/>
      <c r="REH3" s="81"/>
      <c r="REI3" s="81"/>
      <c r="REJ3" s="81"/>
      <c r="REK3" s="81"/>
      <c r="REL3" s="81"/>
      <c r="REM3" s="81"/>
      <c r="REN3" s="81"/>
      <c r="REO3" s="81"/>
      <c r="REP3" s="81"/>
      <c r="REQ3" s="81"/>
      <c r="RER3" s="81"/>
      <c r="RES3" s="81"/>
      <c r="RET3" s="81"/>
      <c r="REU3" s="81"/>
      <c r="REV3" s="81"/>
      <c r="REW3" s="81"/>
      <c r="REX3" s="81"/>
      <c r="REY3" s="81"/>
      <c r="REZ3" s="81"/>
      <c r="RFA3" s="81"/>
      <c r="RFB3" s="81"/>
      <c r="RFC3" s="81"/>
      <c r="RFD3" s="81"/>
      <c r="RFE3" s="81"/>
      <c r="RFF3" s="81"/>
      <c r="RFG3" s="81"/>
      <c r="RFH3" s="81"/>
      <c r="RFI3" s="81"/>
      <c r="RFJ3" s="81"/>
      <c r="RFK3" s="81"/>
      <c r="RFL3" s="81"/>
      <c r="RFM3" s="81"/>
      <c r="RFN3" s="81"/>
      <c r="RFO3" s="81"/>
      <c r="RFP3" s="81"/>
      <c r="RFQ3" s="81"/>
      <c r="RFR3" s="81"/>
      <c r="RFS3" s="81"/>
      <c r="RFT3" s="81"/>
      <c r="RFU3" s="81"/>
      <c r="RFV3" s="81"/>
      <c r="RFW3" s="81"/>
      <c r="RFX3" s="81"/>
      <c r="RFY3" s="81"/>
      <c r="RFZ3" s="81"/>
      <c r="RGA3" s="81"/>
      <c r="RGB3" s="81"/>
      <c r="RGC3" s="81"/>
      <c r="RGD3" s="81"/>
      <c r="RGE3" s="81"/>
      <c r="RGF3" s="81"/>
      <c r="RGG3" s="81"/>
      <c r="RGH3" s="81"/>
      <c r="RGI3" s="81"/>
      <c r="RGJ3" s="81"/>
      <c r="RGK3" s="81"/>
      <c r="RGL3" s="81"/>
      <c r="RGM3" s="81"/>
      <c r="RGN3" s="81"/>
      <c r="RGO3" s="81"/>
      <c r="RGP3" s="81"/>
      <c r="RGQ3" s="81"/>
      <c r="RGR3" s="81"/>
      <c r="RGS3" s="81"/>
      <c r="RGT3" s="81"/>
      <c r="RGU3" s="81"/>
      <c r="RGV3" s="81"/>
      <c r="RGW3" s="81"/>
      <c r="RGX3" s="81"/>
      <c r="RGY3" s="81"/>
      <c r="RGZ3" s="81"/>
      <c r="RHA3" s="81"/>
      <c r="RHB3" s="81"/>
      <c r="RHC3" s="81"/>
      <c r="RHD3" s="81"/>
      <c r="RHE3" s="81"/>
      <c r="RHF3" s="81"/>
      <c r="RHG3" s="81"/>
      <c r="RHH3" s="81"/>
      <c r="RHI3" s="81"/>
      <c r="RHJ3" s="81"/>
      <c r="RHK3" s="81"/>
      <c r="RHL3" s="81"/>
      <c r="RHM3" s="81"/>
      <c r="RHN3" s="81"/>
      <c r="RHO3" s="81"/>
      <c r="RHP3" s="81"/>
      <c r="RHQ3" s="81"/>
      <c r="RHR3" s="81"/>
      <c r="RHS3" s="81"/>
      <c r="RHT3" s="81"/>
      <c r="RHU3" s="81"/>
      <c r="RHV3" s="81"/>
      <c r="RHW3" s="81"/>
      <c r="RHX3" s="81"/>
      <c r="RHY3" s="81"/>
      <c r="RHZ3" s="81"/>
      <c r="RIA3" s="81"/>
      <c r="RIB3" s="81"/>
      <c r="RIC3" s="81"/>
      <c r="RID3" s="81"/>
      <c r="RIE3" s="81"/>
      <c r="RIF3" s="81"/>
      <c r="RIG3" s="81"/>
      <c r="RIH3" s="81"/>
      <c r="RII3" s="81"/>
      <c r="RIJ3" s="81"/>
      <c r="RIK3" s="81"/>
      <c r="RIL3" s="81"/>
      <c r="RIM3" s="81"/>
      <c r="RIN3" s="81"/>
      <c r="RIO3" s="81"/>
      <c r="RIP3" s="81"/>
      <c r="RIQ3" s="81"/>
      <c r="RIR3" s="81"/>
      <c r="RIS3" s="81"/>
      <c r="RIT3" s="81"/>
      <c r="RIU3" s="81"/>
      <c r="RIV3" s="81"/>
      <c r="RIW3" s="81"/>
      <c r="RIX3" s="81"/>
      <c r="RIY3" s="81"/>
      <c r="RIZ3" s="81"/>
      <c r="RJA3" s="81"/>
      <c r="RJB3" s="81"/>
      <c r="RJC3" s="81"/>
      <c r="RJD3" s="81"/>
      <c r="RJE3" s="81"/>
      <c r="RJF3" s="81"/>
      <c r="RJG3" s="81"/>
      <c r="RJH3" s="81"/>
      <c r="RJI3" s="81"/>
      <c r="RJJ3" s="81"/>
      <c r="RJK3" s="81"/>
      <c r="RJL3" s="81"/>
      <c r="RJM3" s="81"/>
      <c r="RJN3" s="81"/>
      <c r="RJO3" s="81"/>
      <c r="RJP3" s="81"/>
      <c r="RJQ3" s="81"/>
      <c r="RJR3" s="81"/>
      <c r="RJS3" s="81"/>
      <c r="RJT3" s="81"/>
      <c r="RJU3" s="81"/>
      <c r="RJV3" s="81"/>
      <c r="RJW3" s="81"/>
      <c r="RJX3" s="81"/>
      <c r="RJY3" s="81"/>
      <c r="RJZ3" s="81"/>
      <c r="RKA3" s="81"/>
      <c r="RKB3" s="81"/>
      <c r="RKC3" s="81"/>
      <c r="RKD3" s="81"/>
      <c r="RKE3" s="81"/>
      <c r="RKF3" s="81"/>
      <c r="RKG3" s="81"/>
      <c r="RKH3" s="81"/>
      <c r="RKI3" s="81"/>
      <c r="RKJ3" s="81"/>
      <c r="RKK3" s="81"/>
      <c r="RKL3" s="81"/>
      <c r="RKM3" s="81"/>
      <c r="RKN3" s="81"/>
      <c r="RKO3" s="81"/>
      <c r="RKP3" s="81"/>
      <c r="RKQ3" s="81"/>
      <c r="RKR3" s="81"/>
      <c r="RKS3" s="81"/>
      <c r="RKT3" s="81"/>
      <c r="RKU3" s="81"/>
      <c r="RKV3" s="81"/>
      <c r="RKW3" s="81"/>
      <c r="RKX3" s="81"/>
      <c r="RKY3" s="81"/>
      <c r="RKZ3" s="81"/>
      <c r="RLA3" s="81"/>
      <c r="RLB3" s="81"/>
      <c r="RLC3" s="81"/>
      <c r="RLD3" s="81"/>
      <c r="RLE3" s="81"/>
      <c r="RLF3" s="81"/>
      <c r="RLG3" s="81"/>
      <c r="RLH3" s="81"/>
      <c r="RLI3" s="81"/>
      <c r="RLJ3" s="81"/>
      <c r="RLK3" s="81"/>
      <c r="RLL3" s="81"/>
      <c r="RLM3" s="81"/>
      <c r="RLN3" s="81"/>
      <c r="RLO3" s="81"/>
      <c r="RLP3" s="81"/>
      <c r="RLQ3" s="81"/>
      <c r="RLR3" s="81"/>
      <c r="RLS3" s="81"/>
      <c r="RLT3" s="81"/>
      <c r="RLU3" s="81"/>
      <c r="RLV3" s="81"/>
      <c r="RLW3" s="81"/>
      <c r="RLX3" s="81"/>
      <c r="RLY3" s="81"/>
      <c r="RLZ3" s="81"/>
      <c r="RMA3" s="81"/>
      <c r="RMB3" s="81"/>
      <c r="RMC3" s="81"/>
      <c r="RMD3" s="81"/>
      <c r="RME3" s="81"/>
      <c r="RMF3" s="81"/>
      <c r="RMG3" s="81"/>
      <c r="RMH3" s="81"/>
      <c r="RMI3" s="81"/>
      <c r="RMJ3" s="81"/>
      <c r="RMK3" s="81"/>
      <c r="RML3" s="81"/>
      <c r="RMM3" s="81"/>
      <c r="RMN3" s="81"/>
      <c r="RMO3" s="81"/>
      <c r="RMP3" s="81"/>
      <c r="RMQ3" s="81"/>
      <c r="RMR3" s="81"/>
      <c r="RMS3" s="81"/>
      <c r="RMT3" s="81"/>
      <c r="RMU3" s="81"/>
      <c r="RMV3" s="81"/>
      <c r="RMW3" s="81"/>
      <c r="RMX3" s="81"/>
      <c r="RMY3" s="81"/>
      <c r="RMZ3" s="81"/>
      <c r="RNA3" s="81"/>
      <c r="RNB3" s="81"/>
      <c r="RNC3" s="81"/>
      <c r="RND3" s="81"/>
      <c r="RNE3" s="81"/>
      <c r="RNF3" s="81"/>
      <c r="RNG3" s="81"/>
      <c r="RNH3" s="81"/>
      <c r="RNI3" s="81"/>
      <c r="RNJ3" s="81"/>
      <c r="RNK3" s="81"/>
      <c r="RNL3" s="81"/>
      <c r="RNM3" s="81"/>
      <c r="RNN3" s="81"/>
      <c r="RNO3" s="81"/>
      <c r="RNP3" s="81"/>
      <c r="RNQ3" s="81"/>
      <c r="RNR3" s="81"/>
      <c r="RNS3" s="81"/>
      <c r="RNT3" s="81"/>
      <c r="RNU3" s="81"/>
      <c r="RNV3" s="81"/>
      <c r="RNW3" s="81"/>
      <c r="RNX3" s="81"/>
      <c r="RNY3" s="81"/>
      <c r="RNZ3" s="81"/>
      <c r="ROA3" s="81"/>
      <c r="ROB3" s="81"/>
      <c r="ROC3" s="81"/>
      <c r="ROD3" s="81"/>
      <c r="ROE3" s="81"/>
      <c r="ROF3" s="81"/>
      <c r="ROG3" s="81"/>
      <c r="ROH3" s="81"/>
      <c r="ROI3" s="81"/>
      <c r="ROJ3" s="81"/>
      <c r="ROK3" s="81"/>
      <c r="ROL3" s="81"/>
      <c r="ROM3" s="81"/>
      <c r="RON3" s="81"/>
      <c r="ROO3" s="81"/>
      <c r="ROP3" s="81"/>
      <c r="ROQ3" s="81"/>
      <c r="ROR3" s="81"/>
      <c r="ROS3" s="81"/>
      <c r="ROT3" s="81"/>
      <c r="ROU3" s="81"/>
      <c r="ROV3" s="81"/>
      <c r="ROW3" s="81"/>
      <c r="ROX3" s="81"/>
      <c r="ROY3" s="81"/>
      <c r="ROZ3" s="81"/>
      <c r="RPA3" s="81"/>
      <c r="RPB3" s="81"/>
      <c r="RPC3" s="81"/>
      <c r="RPD3" s="81"/>
      <c r="RPE3" s="81"/>
      <c r="RPF3" s="81"/>
      <c r="RPG3" s="81"/>
      <c r="RPH3" s="81"/>
      <c r="RPI3" s="81"/>
      <c r="RPJ3" s="81"/>
      <c r="RPK3" s="81"/>
      <c r="RPL3" s="81"/>
      <c r="RPM3" s="81"/>
      <c r="RPN3" s="81"/>
      <c r="RPO3" s="81"/>
      <c r="RPP3" s="81"/>
      <c r="RPQ3" s="81"/>
      <c r="RPR3" s="81"/>
      <c r="RPS3" s="81"/>
      <c r="RPT3" s="81"/>
      <c r="RPU3" s="81"/>
      <c r="RPV3" s="81"/>
      <c r="RPW3" s="81"/>
      <c r="RPX3" s="81"/>
      <c r="RPY3" s="81"/>
      <c r="RPZ3" s="81"/>
      <c r="RQA3" s="81"/>
      <c r="RQB3" s="81"/>
      <c r="RQC3" s="81"/>
      <c r="RQD3" s="81"/>
      <c r="RQE3" s="81"/>
      <c r="RQF3" s="81"/>
      <c r="RQG3" s="81"/>
      <c r="RQH3" s="81"/>
      <c r="RQI3" s="81"/>
      <c r="RQJ3" s="81"/>
      <c r="RQK3" s="81"/>
      <c r="RQL3" s="81"/>
      <c r="RQM3" s="81"/>
      <c r="RQN3" s="81"/>
      <c r="RQO3" s="81"/>
      <c r="RQP3" s="81"/>
      <c r="RQQ3" s="81"/>
      <c r="RQR3" s="81"/>
      <c r="RQS3" s="81"/>
      <c r="RQT3" s="81"/>
      <c r="RQU3" s="81"/>
      <c r="RQV3" s="81"/>
      <c r="RQW3" s="81"/>
      <c r="RQX3" s="81"/>
      <c r="RQY3" s="81"/>
      <c r="RQZ3" s="81"/>
      <c r="RRA3" s="81"/>
      <c r="RRB3" s="81"/>
      <c r="RRC3" s="81"/>
      <c r="RRD3" s="81"/>
      <c r="RRE3" s="81"/>
      <c r="RRF3" s="81"/>
      <c r="RRG3" s="81"/>
      <c r="RRH3" s="81"/>
      <c r="RRI3" s="81"/>
      <c r="RRJ3" s="81"/>
      <c r="RRK3" s="81"/>
      <c r="RRL3" s="81"/>
      <c r="RRM3" s="81"/>
      <c r="RRN3" s="81"/>
      <c r="RRO3" s="81"/>
      <c r="RRP3" s="81"/>
      <c r="RRQ3" s="81"/>
      <c r="RRR3" s="81"/>
      <c r="RRS3" s="81"/>
      <c r="RRT3" s="81"/>
      <c r="RRU3" s="81"/>
      <c r="RRV3" s="81"/>
      <c r="RRW3" s="81"/>
      <c r="RRX3" s="81"/>
      <c r="RRY3" s="81"/>
      <c r="RRZ3" s="81"/>
      <c r="RSA3" s="81"/>
      <c r="RSB3" s="81"/>
      <c r="RSC3" s="81"/>
      <c r="RSD3" s="81"/>
      <c r="RSE3" s="81"/>
      <c r="RSF3" s="81"/>
      <c r="RSG3" s="81"/>
      <c r="RSH3" s="81"/>
      <c r="RSI3" s="81"/>
      <c r="RSJ3" s="81"/>
      <c r="RSK3" s="81"/>
      <c r="RSL3" s="81"/>
      <c r="RSM3" s="81"/>
      <c r="RSN3" s="81"/>
      <c r="RSO3" s="81"/>
      <c r="RSP3" s="81"/>
      <c r="RSQ3" s="81"/>
      <c r="RSR3" s="81"/>
      <c r="RSS3" s="81"/>
      <c r="RST3" s="81"/>
      <c r="RSU3" s="81"/>
      <c r="RSV3" s="81"/>
      <c r="RSW3" s="81"/>
      <c r="RSX3" s="81"/>
      <c r="RSY3" s="81"/>
      <c r="RSZ3" s="81"/>
      <c r="RTA3" s="81"/>
      <c r="RTB3" s="81"/>
      <c r="RTC3" s="81"/>
      <c r="RTD3" s="81"/>
      <c r="RTE3" s="81"/>
      <c r="RTF3" s="81"/>
      <c r="RTG3" s="81"/>
      <c r="RTH3" s="81"/>
      <c r="RTI3" s="81"/>
      <c r="RTJ3" s="81"/>
      <c r="RTK3" s="81"/>
      <c r="RTL3" s="81"/>
      <c r="RTM3" s="81"/>
      <c r="RTN3" s="81"/>
      <c r="RTO3" s="81"/>
      <c r="RTP3" s="81"/>
      <c r="RTQ3" s="81"/>
      <c r="RTR3" s="81"/>
      <c r="RTS3" s="81"/>
      <c r="RTT3" s="81"/>
      <c r="RTU3" s="81"/>
      <c r="RTV3" s="81"/>
      <c r="RTW3" s="81"/>
      <c r="RTX3" s="81"/>
      <c r="RTY3" s="81"/>
      <c r="RTZ3" s="81"/>
      <c r="RUA3" s="81"/>
      <c r="RUB3" s="81"/>
      <c r="RUC3" s="81"/>
      <c r="RUD3" s="81"/>
      <c r="RUE3" s="81"/>
      <c r="RUF3" s="81"/>
      <c r="RUG3" s="81"/>
      <c r="RUH3" s="81"/>
      <c r="RUI3" s="81"/>
      <c r="RUJ3" s="81"/>
      <c r="RUK3" s="81"/>
      <c r="RUL3" s="81"/>
      <c r="RUM3" s="81"/>
      <c r="RUN3" s="81"/>
      <c r="RUO3" s="81"/>
      <c r="RUP3" s="81"/>
      <c r="RUQ3" s="81"/>
      <c r="RUR3" s="81"/>
      <c r="RUS3" s="81"/>
      <c r="RUT3" s="81"/>
      <c r="RUU3" s="81"/>
      <c r="RUV3" s="81"/>
      <c r="RUW3" s="81"/>
      <c r="RUX3" s="81"/>
      <c r="RUY3" s="81"/>
      <c r="RUZ3" s="81"/>
      <c r="RVA3" s="81"/>
      <c r="RVB3" s="81"/>
      <c r="RVC3" s="81"/>
      <c r="RVD3" s="81"/>
      <c r="RVE3" s="81"/>
      <c r="RVF3" s="81"/>
      <c r="RVG3" s="81"/>
      <c r="RVH3" s="81"/>
      <c r="RVI3" s="81"/>
      <c r="RVJ3" s="81"/>
      <c r="RVK3" s="81"/>
      <c r="RVL3" s="81"/>
      <c r="RVM3" s="81"/>
      <c r="RVN3" s="81"/>
      <c r="RVO3" s="81"/>
      <c r="RVP3" s="81"/>
      <c r="RVQ3" s="81"/>
      <c r="RVR3" s="81"/>
      <c r="RVS3" s="81"/>
      <c r="RVT3" s="81"/>
      <c r="RVU3" s="81"/>
      <c r="RVV3" s="81"/>
      <c r="RVW3" s="81"/>
      <c r="RVX3" s="81"/>
      <c r="RVY3" s="81"/>
      <c r="RVZ3" s="81"/>
      <c r="RWA3" s="81"/>
      <c r="RWB3" s="81"/>
      <c r="RWC3" s="81"/>
      <c r="RWD3" s="81"/>
      <c r="RWE3" s="81"/>
      <c r="RWF3" s="81"/>
      <c r="RWG3" s="81"/>
      <c r="RWH3" s="81"/>
      <c r="RWI3" s="81"/>
      <c r="RWJ3" s="81"/>
      <c r="RWK3" s="81"/>
      <c r="RWL3" s="81"/>
      <c r="RWM3" s="81"/>
      <c r="RWN3" s="81"/>
      <c r="RWO3" s="81"/>
      <c r="RWP3" s="81"/>
      <c r="RWQ3" s="81"/>
      <c r="RWR3" s="81"/>
      <c r="RWS3" s="81"/>
      <c r="RWT3" s="81"/>
      <c r="RWU3" s="81"/>
      <c r="RWV3" s="81"/>
      <c r="RWW3" s="81"/>
      <c r="RWX3" s="81"/>
      <c r="RWY3" s="81"/>
      <c r="RWZ3" s="81"/>
      <c r="RXA3" s="81"/>
      <c r="RXB3" s="81"/>
      <c r="RXC3" s="81"/>
      <c r="RXD3" s="81"/>
      <c r="RXE3" s="81"/>
      <c r="RXF3" s="81"/>
      <c r="RXG3" s="81"/>
      <c r="RXH3" s="81"/>
      <c r="RXI3" s="81"/>
      <c r="RXJ3" s="81"/>
      <c r="RXK3" s="81"/>
      <c r="RXL3" s="81"/>
      <c r="RXM3" s="81"/>
      <c r="RXN3" s="81"/>
      <c r="RXO3" s="81"/>
      <c r="RXP3" s="81"/>
      <c r="RXQ3" s="81"/>
      <c r="RXR3" s="81"/>
      <c r="RXS3" s="81"/>
      <c r="RXT3" s="81"/>
      <c r="RXU3" s="81"/>
      <c r="RXV3" s="81"/>
      <c r="RXW3" s="81"/>
      <c r="RXX3" s="81"/>
      <c r="RXY3" s="81"/>
      <c r="RXZ3" s="81"/>
      <c r="RYA3" s="81"/>
      <c r="RYB3" s="81"/>
      <c r="RYC3" s="81"/>
      <c r="RYD3" s="81"/>
      <c r="RYE3" s="81"/>
      <c r="RYF3" s="81"/>
      <c r="RYG3" s="81"/>
      <c r="RYH3" s="81"/>
      <c r="RYI3" s="81"/>
      <c r="RYJ3" s="81"/>
      <c r="RYK3" s="81"/>
      <c r="RYL3" s="81"/>
      <c r="RYM3" s="81"/>
      <c r="RYN3" s="81"/>
      <c r="RYO3" s="81"/>
      <c r="RYP3" s="81"/>
      <c r="RYQ3" s="81"/>
      <c r="RYR3" s="81"/>
      <c r="RYS3" s="81"/>
      <c r="RYT3" s="81"/>
      <c r="RYU3" s="81"/>
      <c r="RYV3" s="81"/>
      <c r="RYW3" s="81"/>
      <c r="RYX3" s="81"/>
      <c r="RYY3" s="81"/>
      <c r="RYZ3" s="81"/>
      <c r="RZA3" s="81"/>
      <c r="RZB3" s="81"/>
      <c r="RZC3" s="81"/>
      <c r="RZD3" s="81"/>
      <c r="RZE3" s="81"/>
      <c r="RZF3" s="81"/>
      <c r="RZG3" s="81"/>
      <c r="RZH3" s="81"/>
      <c r="RZI3" s="81"/>
      <c r="RZJ3" s="81"/>
      <c r="RZK3" s="81"/>
      <c r="RZL3" s="81"/>
      <c r="RZM3" s="81"/>
      <c r="RZN3" s="81"/>
      <c r="RZO3" s="81"/>
      <c r="RZP3" s="81"/>
      <c r="RZQ3" s="81"/>
      <c r="RZR3" s="81"/>
      <c r="RZS3" s="81"/>
      <c r="RZT3" s="81"/>
      <c r="RZU3" s="81"/>
      <c r="RZV3" s="81"/>
      <c r="RZW3" s="81"/>
      <c r="RZX3" s="81"/>
      <c r="RZY3" s="81"/>
      <c r="RZZ3" s="81"/>
      <c r="SAA3" s="81"/>
      <c r="SAB3" s="81"/>
      <c r="SAC3" s="81"/>
      <c r="SAD3" s="81"/>
      <c r="SAE3" s="81"/>
      <c r="SAF3" s="81"/>
      <c r="SAG3" s="81"/>
      <c r="SAH3" s="81"/>
      <c r="SAI3" s="81"/>
      <c r="SAJ3" s="81"/>
      <c r="SAK3" s="81"/>
      <c r="SAL3" s="81"/>
      <c r="SAM3" s="81"/>
      <c r="SAN3" s="81"/>
      <c r="SAO3" s="81"/>
      <c r="SAP3" s="81"/>
      <c r="SAQ3" s="81"/>
      <c r="SAR3" s="81"/>
      <c r="SAS3" s="81"/>
      <c r="SAT3" s="81"/>
      <c r="SAU3" s="81"/>
      <c r="SAV3" s="81"/>
      <c r="SAW3" s="81"/>
      <c r="SAX3" s="81"/>
      <c r="SAY3" s="81"/>
      <c r="SAZ3" s="81"/>
      <c r="SBA3" s="81"/>
      <c r="SBB3" s="81"/>
      <c r="SBC3" s="81"/>
      <c r="SBD3" s="81"/>
      <c r="SBE3" s="81"/>
      <c r="SBF3" s="81"/>
      <c r="SBG3" s="81"/>
      <c r="SBH3" s="81"/>
      <c r="SBI3" s="81"/>
      <c r="SBJ3" s="81"/>
      <c r="SBK3" s="81"/>
      <c r="SBL3" s="81"/>
      <c r="SBM3" s="81"/>
      <c r="SBN3" s="81"/>
      <c r="SBO3" s="81"/>
      <c r="SBP3" s="81"/>
      <c r="SBQ3" s="81"/>
      <c r="SBR3" s="81"/>
      <c r="SBS3" s="81"/>
      <c r="SBT3" s="81"/>
      <c r="SBU3" s="81"/>
      <c r="SBV3" s="81"/>
      <c r="SBW3" s="81"/>
      <c r="SBX3" s="81"/>
      <c r="SBY3" s="81"/>
      <c r="SBZ3" s="81"/>
      <c r="SCA3" s="81"/>
      <c r="SCB3" s="81"/>
      <c r="SCC3" s="81"/>
      <c r="SCD3" s="81"/>
      <c r="SCE3" s="81"/>
      <c r="SCF3" s="81"/>
      <c r="SCG3" s="81"/>
      <c r="SCH3" s="81"/>
      <c r="SCI3" s="81"/>
      <c r="SCJ3" s="81"/>
      <c r="SCK3" s="81"/>
      <c r="SCL3" s="81"/>
      <c r="SCM3" s="81"/>
      <c r="SCN3" s="81"/>
      <c r="SCO3" s="81"/>
      <c r="SCP3" s="81"/>
      <c r="SCQ3" s="81"/>
      <c r="SCR3" s="81"/>
      <c r="SCS3" s="81"/>
      <c r="SCT3" s="81"/>
      <c r="SCU3" s="81"/>
      <c r="SCV3" s="81"/>
      <c r="SCW3" s="81"/>
      <c r="SCX3" s="81"/>
      <c r="SCY3" s="81"/>
      <c r="SCZ3" s="81"/>
      <c r="SDA3" s="81"/>
      <c r="SDB3" s="81"/>
      <c r="SDC3" s="81"/>
      <c r="SDD3" s="81"/>
      <c r="SDE3" s="81"/>
      <c r="SDF3" s="81"/>
      <c r="SDG3" s="81"/>
      <c r="SDH3" s="81"/>
      <c r="SDI3" s="81"/>
      <c r="SDJ3" s="81"/>
      <c r="SDK3" s="81"/>
      <c r="SDL3" s="81"/>
      <c r="SDM3" s="81"/>
      <c r="SDN3" s="81"/>
      <c r="SDO3" s="81"/>
      <c r="SDP3" s="81"/>
      <c r="SDQ3" s="81"/>
      <c r="SDR3" s="81"/>
      <c r="SDS3" s="81"/>
      <c r="SDT3" s="81"/>
      <c r="SDU3" s="81"/>
      <c r="SDV3" s="81"/>
      <c r="SDW3" s="81"/>
      <c r="SDX3" s="81"/>
      <c r="SDY3" s="81"/>
      <c r="SDZ3" s="81"/>
      <c r="SEA3" s="81"/>
      <c r="SEB3" s="81"/>
      <c r="SEC3" s="81"/>
      <c r="SED3" s="81"/>
      <c r="SEE3" s="81"/>
      <c r="SEF3" s="81"/>
      <c r="SEG3" s="81"/>
      <c r="SEH3" s="81"/>
      <c r="SEI3" s="81"/>
      <c r="SEJ3" s="81"/>
      <c r="SEK3" s="81"/>
      <c r="SEL3" s="81"/>
      <c r="SEM3" s="81"/>
      <c r="SEN3" s="81"/>
      <c r="SEO3" s="81"/>
      <c r="SEP3" s="81"/>
      <c r="SEQ3" s="81"/>
      <c r="SER3" s="81"/>
      <c r="SES3" s="81"/>
      <c r="SET3" s="81"/>
      <c r="SEU3" s="81"/>
      <c r="SEV3" s="81"/>
      <c r="SEW3" s="81"/>
      <c r="SEX3" s="81"/>
      <c r="SEY3" s="81"/>
      <c r="SEZ3" s="81"/>
      <c r="SFA3" s="81"/>
      <c r="SFB3" s="81"/>
      <c r="SFC3" s="81"/>
      <c r="SFD3" s="81"/>
      <c r="SFE3" s="81"/>
      <c r="SFF3" s="81"/>
      <c r="SFG3" s="81"/>
      <c r="SFH3" s="81"/>
      <c r="SFI3" s="81"/>
      <c r="SFJ3" s="81"/>
      <c r="SFK3" s="81"/>
      <c r="SFL3" s="81"/>
      <c r="SFM3" s="81"/>
      <c r="SFN3" s="81"/>
      <c r="SFO3" s="81"/>
      <c r="SFP3" s="81"/>
      <c r="SFQ3" s="81"/>
      <c r="SFR3" s="81"/>
      <c r="SFS3" s="81"/>
      <c r="SFT3" s="81"/>
      <c r="SFU3" s="81"/>
      <c r="SFV3" s="81"/>
      <c r="SFW3" s="81"/>
      <c r="SFX3" s="81"/>
      <c r="SFY3" s="81"/>
      <c r="SFZ3" s="81"/>
      <c r="SGA3" s="81"/>
      <c r="SGB3" s="81"/>
      <c r="SGC3" s="81"/>
      <c r="SGD3" s="81"/>
      <c r="SGE3" s="81"/>
      <c r="SGF3" s="81"/>
      <c r="SGG3" s="81"/>
      <c r="SGH3" s="81"/>
      <c r="SGI3" s="81"/>
      <c r="SGJ3" s="81"/>
      <c r="SGK3" s="81"/>
      <c r="SGL3" s="81"/>
      <c r="SGM3" s="81"/>
      <c r="SGN3" s="81"/>
      <c r="SGO3" s="81"/>
      <c r="SGP3" s="81"/>
      <c r="SGQ3" s="81"/>
      <c r="SGR3" s="81"/>
      <c r="SGS3" s="81"/>
      <c r="SGT3" s="81"/>
      <c r="SGU3" s="81"/>
      <c r="SGV3" s="81"/>
      <c r="SGW3" s="81"/>
      <c r="SGX3" s="81"/>
      <c r="SGY3" s="81"/>
      <c r="SGZ3" s="81"/>
      <c r="SHA3" s="81"/>
      <c r="SHB3" s="81"/>
      <c r="SHC3" s="81"/>
      <c r="SHD3" s="81"/>
      <c r="SHE3" s="81"/>
      <c r="SHF3" s="81"/>
      <c r="SHG3" s="81"/>
      <c r="SHH3" s="81"/>
      <c r="SHI3" s="81"/>
      <c r="SHJ3" s="81"/>
      <c r="SHK3" s="81"/>
      <c r="SHL3" s="81"/>
      <c r="SHM3" s="81"/>
      <c r="SHN3" s="81"/>
      <c r="SHO3" s="81"/>
      <c r="SHP3" s="81"/>
      <c r="SHQ3" s="81"/>
      <c r="SHR3" s="81"/>
      <c r="SHS3" s="81"/>
      <c r="SHT3" s="81"/>
      <c r="SHU3" s="81"/>
      <c r="SHV3" s="81"/>
      <c r="SHW3" s="81"/>
      <c r="SHX3" s="81"/>
      <c r="SHY3" s="81"/>
      <c r="SHZ3" s="81"/>
      <c r="SIA3" s="81"/>
      <c r="SIB3" s="81"/>
      <c r="SIC3" s="81"/>
      <c r="SID3" s="81"/>
      <c r="SIE3" s="81"/>
      <c r="SIF3" s="81"/>
      <c r="SIG3" s="81"/>
      <c r="SIH3" s="81"/>
      <c r="SII3" s="81"/>
      <c r="SIJ3" s="81"/>
      <c r="SIK3" s="81"/>
      <c r="SIL3" s="81"/>
      <c r="SIM3" s="81"/>
      <c r="SIN3" s="81"/>
      <c r="SIO3" s="81"/>
      <c r="SIP3" s="81"/>
      <c r="SIQ3" s="81"/>
      <c r="SIR3" s="81"/>
      <c r="SIS3" s="81"/>
      <c r="SIT3" s="81"/>
      <c r="SIU3" s="81"/>
      <c r="SIV3" s="81"/>
      <c r="SIW3" s="81"/>
      <c r="SIX3" s="81"/>
      <c r="SIY3" s="81"/>
      <c r="SIZ3" s="81"/>
      <c r="SJA3" s="81"/>
      <c r="SJB3" s="81"/>
      <c r="SJC3" s="81"/>
      <c r="SJD3" s="81"/>
      <c r="SJE3" s="81"/>
      <c r="SJF3" s="81"/>
      <c r="SJG3" s="81"/>
      <c r="SJH3" s="81"/>
      <c r="SJI3" s="81"/>
      <c r="SJJ3" s="81"/>
      <c r="SJK3" s="81"/>
      <c r="SJL3" s="81"/>
      <c r="SJM3" s="81"/>
      <c r="SJN3" s="81"/>
      <c r="SJO3" s="81"/>
      <c r="SJP3" s="81"/>
      <c r="SJQ3" s="81"/>
      <c r="SJR3" s="81"/>
      <c r="SJS3" s="81"/>
      <c r="SJT3" s="81"/>
      <c r="SJU3" s="81"/>
      <c r="SJV3" s="81"/>
      <c r="SJW3" s="81"/>
      <c r="SJX3" s="81"/>
      <c r="SJY3" s="81"/>
      <c r="SJZ3" s="81"/>
      <c r="SKA3" s="81"/>
      <c r="SKB3" s="81"/>
      <c r="SKC3" s="81"/>
      <c r="SKD3" s="81"/>
      <c r="SKE3" s="81"/>
      <c r="SKF3" s="81"/>
      <c r="SKG3" s="81"/>
      <c r="SKH3" s="81"/>
      <c r="SKI3" s="81"/>
      <c r="SKJ3" s="81"/>
      <c r="SKK3" s="81"/>
      <c r="SKL3" s="81"/>
      <c r="SKM3" s="81"/>
      <c r="SKN3" s="81"/>
      <c r="SKO3" s="81"/>
      <c r="SKP3" s="81"/>
      <c r="SKQ3" s="81"/>
      <c r="SKR3" s="81"/>
      <c r="SKS3" s="81"/>
      <c r="SKT3" s="81"/>
      <c r="SKU3" s="81"/>
      <c r="SKV3" s="81"/>
      <c r="SKW3" s="81"/>
      <c r="SKX3" s="81"/>
      <c r="SKY3" s="81"/>
      <c r="SKZ3" s="81"/>
      <c r="SLA3" s="81"/>
      <c r="SLB3" s="81"/>
      <c r="SLC3" s="81"/>
      <c r="SLD3" s="81"/>
      <c r="SLE3" s="81"/>
      <c r="SLF3" s="81"/>
      <c r="SLG3" s="81"/>
      <c r="SLH3" s="81"/>
      <c r="SLI3" s="81"/>
      <c r="SLJ3" s="81"/>
      <c r="SLK3" s="81"/>
      <c r="SLL3" s="81"/>
      <c r="SLM3" s="81"/>
      <c r="SLN3" s="81"/>
      <c r="SLO3" s="81"/>
      <c r="SLP3" s="81"/>
      <c r="SLQ3" s="81"/>
      <c r="SLR3" s="81"/>
      <c r="SLS3" s="81"/>
      <c r="SLT3" s="81"/>
      <c r="SLU3" s="81"/>
      <c r="SLV3" s="81"/>
      <c r="SLW3" s="81"/>
      <c r="SLX3" s="81"/>
      <c r="SLY3" s="81"/>
      <c r="SLZ3" s="81"/>
      <c r="SMA3" s="81"/>
      <c r="SMB3" s="81"/>
      <c r="SMC3" s="81"/>
      <c r="SMD3" s="81"/>
      <c r="SME3" s="81"/>
      <c r="SMF3" s="81"/>
      <c r="SMG3" s="81"/>
      <c r="SMH3" s="81"/>
      <c r="SMI3" s="81"/>
      <c r="SMJ3" s="81"/>
      <c r="SMK3" s="81"/>
      <c r="SML3" s="81"/>
      <c r="SMM3" s="81"/>
      <c r="SMN3" s="81"/>
      <c r="SMO3" s="81"/>
      <c r="SMP3" s="81"/>
      <c r="SMQ3" s="81"/>
      <c r="SMR3" s="81"/>
      <c r="SMS3" s="81"/>
      <c r="SMT3" s="81"/>
      <c r="SMU3" s="81"/>
      <c r="SMV3" s="81"/>
      <c r="SMW3" s="81"/>
      <c r="SMX3" s="81"/>
      <c r="SMY3" s="81"/>
      <c r="SMZ3" s="81"/>
      <c r="SNA3" s="81"/>
      <c r="SNB3" s="81"/>
      <c r="SNC3" s="81"/>
      <c r="SND3" s="81"/>
      <c r="SNE3" s="81"/>
      <c r="SNF3" s="81"/>
      <c r="SNG3" s="81"/>
      <c r="SNH3" s="81"/>
      <c r="SNI3" s="81"/>
      <c r="SNJ3" s="81"/>
      <c r="SNK3" s="81"/>
      <c r="SNL3" s="81"/>
      <c r="SNM3" s="81"/>
      <c r="SNN3" s="81"/>
      <c r="SNO3" s="81"/>
      <c r="SNP3" s="81"/>
      <c r="SNQ3" s="81"/>
      <c r="SNR3" s="81"/>
      <c r="SNS3" s="81"/>
      <c r="SNT3" s="81"/>
      <c r="SNU3" s="81"/>
      <c r="SNV3" s="81"/>
      <c r="SNW3" s="81"/>
      <c r="SNX3" s="81"/>
      <c r="SNY3" s="81"/>
      <c r="SNZ3" s="81"/>
      <c r="SOA3" s="81"/>
      <c r="SOB3" s="81"/>
      <c r="SOC3" s="81"/>
      <c r="SOD3" s="81"/>
      <c r="SOE3" s="81"/>
      <c r="SOF3" s="81"/>
      <c r="SOG3" s="81"/>
      <c r="SOH3" s="81"/>
      <c r="SOI3" s="81"/>
      <c r="SOJ3" s="81"/>
      <c r="SOK3" s="81"/>
      <c r="SOL3" s="81"/>
      <c r="SOM3" s="81"/>
      <c r="SON3" s="81"/>
      <c r="SOO3" s="81"/>
      <c r="SOP3" s="81"/>
      <c r="SOQ3" s="81"/>
      <c r="SOR3" s="81"/>
      <c r="SOS3" s="81"/>
      <c r="SOT3" s="81"/>
      <c r="SOU3" s="81"/>
      <c r="SOV3" s="81"/>
      <c r="SOW3" s="81"/>
      <c r="SOX3" s="81"/>
      <c r="SOY3" s="81"/>
      <c r="SOZ3" s="81"/>
      <c r="SPA3" s="81"/>
      <c r="SPB3" s="81"/>
      <c r="SPC3" s="81"/>
      <c r="SPD3" s="81"/>
      <c r="SPE3" s="81"/>
      <c r="SPF3" s="81"/>
      <c r="SPG3" s="81"/>
      <c r="SPH3" s="81"/>
      <c r="SPI3" s="81"/>
      <c r="SPJ3" s="81"/>
      <c r="SPK3" s="81"/>
      <c r="SPL3" s="81"/>
      <c r="SPM3" s="81"/>
      <c r="SPN3" s="81"/>
      <c r="SPO3" s="81"/>
      <c r="SPP3" s="81"/>
      <c r="SPQ3" s="81"/>
      <c r="SPR3" s="81"/>
      <c r="SPS3" s="81"/>
      <c r="SPT3" s="81"/>
      <c r="SPU3" s="81"/>
      <c r="SPV3" s="81"/>
      <c r="SPW3" s="81"/>
      <c r="SPX3" s="81"/>
      <c r="SPY3" s="81"/>
      <c r="SPZ3" s="81"/>
      <c r="SQA3" s="81"/>
      <c r="SQB3" s="81"/>
      <c r="SQC3" s="81"/>
      <c r="SQD3" s="81"/>
      <c r="SQE3" s="81"/>
      <c r="SQF3" s="81"/>
      <c r="SQG3" s="81"/>
      <c r="SQH3" s="81"/>
      <c r="SQI3" s="81"/>
      <c r="SQJ3" s="81"/>
      <c r="SQK3" s="81"/>
      <c r="SQL3" s="81"/>
      <c r="SQM3" s="81"/>
      <c r="SQN3" s="81"/>
      <c r="SQO3" s="81"/>
      <c r="SQP3" s="81"/>
      <c r="SQQ3" s="81"/>
      <c r="SQR3" s="81"/>
      <c r="SQS3" s="81"/>
      <c r="SQT3" s="81"/>
      <c r="SQU3" s="81"/>
      <c r="SQV3" s="81"/>
      <c r="SQW3" s="81"/>
      <c r="SQX3" s="81"/>
      <c r="SQY3" s="81"/>
      <c r="SQZ3" s="81"/>
      <c r="SRA3" s="81"/>
      <c r="SRB3" s="81"/>
      <c r="SRC3" s="81"/>
      <c r="SRD3" s="81"/>
      <c r="SRE3" s="81"/>
      <c r="SRF3" s="81"/>
      <c r="SRG3" s="81"/>
      <c r="SRH3" s="81"/>
      <c r="SRI3" s="81"/>
      <c r="SRJ3" s="81"/>
      <c r="SRK3" s="81"/>
      <c r="SRL3" s="81"/>
      <c r="SRM3" s="81"/>
      <c r="SRN3" s="81"/>
      <c r="SRO3" s="81"/>
      <c r="SRP3" s="81"/>
      <c r="SRQ3" s="81"/>
      <c r="SRR3" s="81"/>
      <c r="SRS3" s="81"/>
      <c r="SRT3" s="81"/>
      <c r="SRU3" s="81"/>
      <c r="SRV3" s="81"/>
      <c r="SRW3" s="81"/>
      <c r="SRX3" s="81"/>
      <c r="SRY3" s="81"/>
      <c r="SRZ3" s="81"/>
      <c r="SSA3" s="81"/>
      <c r="SSB3" s="81"/>
      <c r="SSC3" s="81"/>
      <c r="SSD3" s="81"/>
      <c r="SSE3" s="81"/>
      <c r="SSF3" s="81"/>
      <c r="SSG3" s="81"/>
      <c r="SSH3" s="81"/>
      <c r="SSI3" s="81"/>
      <c r="SSJ3" s="81"/>
      <c r="SSK3" s="81"/>
      <c r="SSL3" s="81"/>
      <c r="SSM3" s="81"/>
      <c r="SSN3" s="81"/>
      <c r="SSO3" s="81"/>
      <c r="SSP3" s="81"/>
      <c r="SSQ3" s="81"/>
      <c r="SSR3" s="81"/>
      <c r="SSS3" s="81"/>
      <c r="SST3" s="81"/>
      <c r="SSU3" s="81"/>
      <c r="SSV3" s="81"/>
      <c r="SSW3" s="81"/>
      <c r="SSX3" s="81"/>
      <c r="SSY3" s="81"/>
      <c r="SSZ3" s="81"/>
      <c r="STA3" s="81"/>
      <c r="STB3" s="81"/>
      <c r="STC3" s="81"/>
      <c r="STD3" s="81"/>
      <c r="STE3" s="81"/>
      <c r="STF3" s="81"/>
      <c r="STG3" s="81"/>
      <c r="STH3" s="81"/>
      <c r="STI3" s="81"/>
      <c r="STJ3" s="81"/>
      <c r="STK3" s="81"/>
      <c r="STL3" s="81"/>
      <c r="STM3" s="81"/>
      <c r="STN3" s="81"/>
      <c r="STO3" s="81"/>
      <c r="STP3" s="81"/>
      <c r="STQ3" s="81"/>
      <c r="STR3" s="81"/>
      <c r="STS3" s="81"/>
      <c r="STT3" s="81"/>
      <c r="STU3" s="81"/>
      <c r="STV3" s="81"/>
      <c r="STW3" s="81"/>
      <c r="STX3" s="81"/>
      <c r="STY3" s="81"/>
      <c r="STZ3" s="81"/>
      <c r="SUA3" s="81"/>
      <c r="SUB3" s="81"/>
      <c r="SUC3" s="81"/>
      <c r="SUD3" s="81"/>
      <c r="SUE3" s="81"/>
      <c r="SUF3" s="81"/>
      <c r="SUG3" s="81"/>
      <c r="SUH3" s="81"/>
      <c r="SUI3" s="81"/>
      <c r="SUJ3" s="81"/>
      <c r="SUK3" s="81"/>
      <c r="SUL3" s="81"/>
      <c r="SUM3" s="81"/>
      <c r="SUN3" s="81"/>
      <c r="SUO3" s="81"/>
      <c r="SUP3" s="81"/>
      <c r="SUQ3" s="81"/>
      <c r="SUR3" s="81"/>
      <c r="SUS3" s="81"/>
      <c r="SUT3" s="81"/>
      <c r="SUU3" s="81"/>
      <c r="SUV3" s="81"/>
      <c r="SUW3" s="81"/>
      <c r="SUX3" s="81"/>
      <c r="SUY3" s="81"/>
      <c r="SUZ3" s="81"/>
      <c r="SVA3" s="81"/>
      <c r="SVB3" s="81"/>
      <c r="SVC3" s="81"/>
      <c r="SVD3" s="81"/>
      <c r="SVE3" s="81"/>
      <c r="SVF3" s="81"/>
      <c r="SVG3" s="81"/>
      <c r="SVH3" s="81"/>
      <c r="SVI3" s="81"/>
      <c r="SVJ3" s="81"/>
      <c r="SVK3" s="81"/>
      <c r="SVL3" s="81"/>
      <c r="SVM3" s="81"/>
      <c r="SVN3" s="81"/>
      <c r="SVO3" s="81"/>
      <c r="SVP3" s="81"/>
      <c r="SVQ3" s="81"/>
      <c r="SVR3" s="81"/>
      <c r="SVS3" s="81"/>
      <c r="SVT3" s="81"/>
      <c r="SVU3" s="81"/>
      <c r="SVV3" s="81"/>
      <c r="SVW3" s="81"/>
      <c r="SVX3" s="81"/>
      <c r="SVY3" s="81"/>
      <c r="SVZ3" s="81"/>
      <c r="SWA3" s="81"/>
      <c r="SWB3" s="81"/>
      <c r="SWC3" s="81"/>
      <c r="SWD3" s="81"/>
      <c r="SWE3" s="81"/>
      <c r="SWF3" s="81"/>
      <c r="SWG3" s="81"/>
      <c r="SWH3" s="81"/>
      <c r="SWI3" s="81"/>
      <c r="SWJ3" s="81"/>
      <c r="SWK3" s="81"/>
      <c r="SWL3" s="81"/>
      <c r="SWM3" s="81"/>
      <c r="SWN3" s="81"/>
      <c r="SWO3" s="81"/>
      <c r="SWP3" s="81"/>
      <c r="SWQ3" s="81"/>
      <c r="SWR3" s="81"/>
      <c r="SWS3" s="81"/>
      <c r="SWT3" s="81"/>
      <c r="SWU3" s="81"/>
      <c r="SWV3" s="81"/>
      <c r="SWW3" s="81"/>
      <c r="SWX3" s="81"/>
      <c r="SWY3" s="81"/>
      <c r="SWZ3" s="81"/>
      <c r="SXA3" s="81"/>
      <c r="SXB3" s="81"/>
      <c r="SXC3" s="81"/>
      <c r="SXD3" s="81"/>
      <c r="SXE3" s="81"/>
      <c r="SXF3" s="81"/>
      <c r="SXG3" s="81"/>
      <c r="SXH3" s="81"/>
      <c r="SXI3" s="81"/>
      <c r="SXJ3" s="81"/>
      <c r="SXK3" s="81"/>
      <c r="SXL3" s="81"/>
      <c r="SXM3" s="81"/>
      <c r="SXN3" s="81"/>
      <c r="SXO3" s="81"/>
      <c r="SXP3" s="81"/>
      <c r="SXQ3" s="81"/>
      <c r="SXR3" s="81"/>
      <c r="SXS3" s="81"/>
      <c r="SXT3" s="81"/>
      <c r="SXU3" s="81"/>
      <c r="SXV3" s="81"/>
      <c r="SXW3" s="81"/>
      <c r="SXX3" s="81"/>
      <c r="SXY3" s="81"/>
      <c r="SXZ3" s="81"/>
      <c r="SYA3" s="81"/>
      <c r="SYB3" s="81"/>
      <c r="SYC3" s="81"/>
      <c r="SYD3" s="81"/>
      <c r="SYE3" s="81"/>
      <c r="SYF3" s="81"/>
      <c r="SYG3" s="81"/>
      <c r="SYH3" s="81"/>
      <c r="SYI3" s="81"/>
      <c r="SYJ3" s="81"/>
      <c r="SYK3" s="81"/>
      <c r="SYL3" s="81"/>
      <c r="SYM3" s="81"/>
      <c r="SYN3" s="81"/>
      <c r="SYO3" s="81"/>
      <c r="SYP3" s="81"/>
      <c r="SYQ3" s="81"/>
      <c r="SYR3" s="81"/>
      <c r="SYS3" s="81"/>
      <c r="SYT3" s="81"/>
      <c r="SYU3" s="81"/>
      <c r="SYV3" s="81"/>
      <c r="SYW3" s="81"/>
      <c r="SYX3" s="81"/>
      <c r="SYY3" s="81"/>
      <c r="SYZ3" s="81"/>
      <c r="SZA3" s="81"/>
      <c r="SZB3" s="81"/>
      <c r="SZC3" s="81"/>
      <c r="SZD3" s="81"/>
      <c r="SZE3" s="81"/>
      <c r="SZF3" s="81"/>
      <c r="SZG3" s="81"/>
      <c r="SZH3" s="81"/>
      <c r="SZI3" s="81"/>
      <c r="SZJ3" s="81"/>
      <c r="SZK3" s="81"/>
      <c r="SZL3" s="81"/>
      <c r="SZM3" s="81"/>
      <c r="SZN3" s="81"/>
      <c r="SZO3" s="81"/>
      <c r="SZP3" s="81"/>
      <c r="SZQ3" s="81"/>
      <c r="SZR3" s="81"/>
      <c r="SZS3" s="81"/>
      <c r="SZT3" s="81"/>
      <c r="SZU3" s="81"/>
      <c r="SZV3" s="81"/>
      <c r="SZW3" s="81"/>
      <c r="SZX3" s="81"/>
      <c r="SZY3" s="81"/>
      <c r="SZZ3" s="81"/>
      <c r="TAA3" s="81"/>
      <c r="TAB3" s="81"/>
      <c r="TAC3" s="81"/>
      <c r="TAD3" s="81"/>
      <c r="TAE3" s="81"/>
      <c r="TAF3" s="81"/>
      <c r="TAG3" s="81"/>
      <c r="TAH3" s="81"/>
      <c r="TAI3" s="81"/>
      <c r="TAJ3" s="81"/>
      <c r="TAK3" s="81"/>
      <c r="TAL3" s="81"/>
      <c r="TAM3" s="81"/>
      <c r="TAN3" s="81"/>
      <c r="TAO3" s="81"/>
      <c r="TAP3" s="81"/>
      <c r="TAQ3" s="81"/>
      <c r="TAR3" s="81"/>
      <c r="TAS3" s="81"/>
      <c r="TAT3" s="81"/>
      <c r="TAU3" s="81"/>
      <c r="TAV3" s="81"/>
      <c r="TAW3" s="81"/>
      <c r="TAX3" s="81"/>
      <c r="TAY3" s="81"/>
      <c r="TAZ3" s="81"/>
      <c r="TBA3" s="81"/>
      <c r="TBB3" s="81"/>
      <c r="TBC3" s="81"/>
      <c r="TBD3" s="81"/>
      <c r="TBE3" s="81"/>
      <c r="TBF3" s="81"/>
      <c r="TBG3" s="81"/>
      <c r="TBH3" s="81"/>
      <c r="TBI3" s="81"/>
      <c r="TBJ3" s="81"/>
      <c r="TBK3" s="81"/>
      <c r="TBL3" s="81"/>
      <c r="TBM3" s="81"/>
      <c r="TBN3" s="81"/>
      <c r="TBO3" s="81"/>
      <c r="TBP3" s="81"/>
      <c r="TBQ3" s="81"/>
      <c r="TBR3" s="81"/>
      <c r="TBS3" s="81"/>
      <c r="TBT3" s="81"/>
      <c r="TBU3" s="81"/>
      <c r="TBV3" s="81"/>
      <c r="TBW3" s="81"/>
      <c r="TBX3" s="81"/>
      <c r="TBY3" s="81"/>
      <c r="TBZ3" s="81"/>
      <c r="TCA3" s="81"/>
      <c r="TCB3" s="81"/>
      <c r="TCC3" s="81"/>
      <c r="TCD3" s="81"/>
      <c r="TCE3" s="81"/>
      <c r="TCF3" s="81"/>
      <c r="TCG3" s="81"/>
      <c r="TCH3" s="81"/>
      <c r="TCI3" s="81"/>
      <c r="TCJ3" s="81"/>
      <c r="TCK3" s="81"/>
      <c r="TCL3" s="81"/>
      <c r="TCM3" s="81"/>
      <c r="TCN3" s="81"/>
      <c r="TCO3" s="81"/>
      <c r="TCP3" s="81"/>
      <c r="TCQ3" s="81"/>
      <c r="TCR3" s="81"/>
      <c r="TCS3" s="81"/>
      <c r="TCT3" s="81"/>
      <c r="TCU3" s="81"/>
      <c r="TCV3" s="81"/>
      <c r="TCW3" s="81"/>
      <c r="TCX3" s="81"/>
      <c r="TCY3" s="81"/>
      <c r="TCZ3" s="81"/>
      <c r="TDA3" s="81"/>
      <c r="TDB3" s="81"/>
      <c r="TDC3" s="81"/>
      <c r="TDD3" s="81"/>
      <c r="TDE3" s="81"/>
      <c r="TDF3" s="81"/>
      <c r="TDG3" s="81"/>
      <c r="TDH3" s="81"/>
      <c r="TDI3" s="81"/>
      <c r="TDJ3" s="81"/>
      <c r="TDK3" s="81"/>
      <c r="TDL3" s="81"/>
      <c r="TDM3" s="81"/>
      <c r="TDN3" s="81"/>
      <c r="TDO3" s="81"/>
      <c r="TDP3" s="81"/>
      <c r="TDQ3" s="81"/>
      <c r="TDR3" s="81"/>
      <c r="TDS3" s="81"/>
      <c r="TDT3" s="81"/>
      <c r="TDU3" s="81"/>
      <c r="TDV3" s="81"/>
      <c r="TDW3" s="81"/>
      <c r="TDX3" s="81"/>
      <c r="TDY3" s="81"/>
      <c r="TDZ3" s="81"/>
      <c r="TEA3" s="81"/>
      <c r="TEB3" s="81"/>
      <c r="TEC3" s="81"/>
      <c r="TED3" s="81"/>
      <c r="TEE3" s="81"/>
      <c r="TEF3" s="81"/>
      <c r="TEG3" s="81"/>
      <c r="TEH3" s="81"/>
      <c r="TEI3" s="81"/>
      <c r="TEJ3" s="81"/>
      <c r="TEK3" s="81"/>
      <c r="TEL3" s="81"/>
      <c r="TEM3" s="81"/>
      <c r="TEN3" s="81"/>
      <c r="TEO3" s="81"/>
      <c r="TEP3" s="81"/>
      <c r="TEQ3" s="81"/>
      <c r="TER3" s="81"/>
      <c r="TES3" s="81"/>
      <c r="TET3" s="81"/>
      <c r="TEU3" s="81"/>
      <c r="TEV3" s="81"/>
      <c r="TEW3" s="81"/>
      <c r="TEX3" s="81"/>
      <c r="TEY3" s="81"/>
      <c r="TEZ3" s="81"/>
      <c r="TFA3" s="81"/>
      <c r="TFB3" s="81"/>
      <c r="TFC3" s="81"/>
      <c r="TFD3" s="81"/>
      <c r="TFE3" s="81"/>
      <c r="TFF3" s="81"/>
      <c r="TFG3" s="81"/>
      <c r="TFH3" s="81"/>
      <c r="TFI3" s="81"/>
      <c r="TFJ3" s="81"/>
      <c r="TFK3" s="81"/>
      <c r="TFL3" s="81"/>
      <c r="TFM3" s="81"/>
      <c r="TFN3" s="81"/>
      <c r="TFO3" s="81"/>
      <c r="TFP3" s="81"/>
      <c r="TFQ3" s="81"/>
      <c r="TFR3" s="81"/>
      <c r="TFS3" s="81"/>
      <c r="TFT3" s="81"/>
      <c r="TFU3" s="81"/>
      <c r="TFV3" s="81"/>
      <c r="TFW3" s="81"/>
      <c r="TFX3" s="81"/>
      <c r="TFY3" s="81"/>
      <c r="TFZ3" s="81"/>
      <c r="TGA3" s="81"/>
      <c r="TGB3" s="81"/>
      <c r="TGC3" s="81"/>
      <c r="TGD3" s="81"/>
      <c r="TGE3" s="81"/>
      <c r="TGF3" s="81"/>
      <c r="TGG3" s="81"/>
      <c r="TGH3" s="81"/>
      <c r="TGI3" s="81"/>
      <c r="TGJ3" s="81"/>
      <c r="TGK3" s="81"/>
      <c r="TGL3" s="81"/>
      <c r="TGM3" s="81"/>
      <c r="TGN3" s="81"/>
      <c r="TGO3" s="81"/>
      <c r="TGP3" s="81"/>
      <c r="TGQ3" s="81"/>
      <c r="TGR3" s="81"/>
      <c r="TGS3" s="81"/>
      <c r="TGT3" s="81"/>
      <c r="TGU3" s="81"/>
      <c r="TGV3" s="81"/>
      <c r="TGW3" s="81"/>
      <c r="TGX3" s="81"/>
      <c r="TGY3" s="81"/>
      <c r="TGZ3" s="81"/>
      <c r="THA3" s="81"/>
      <c r="THB3" s="81"/>
      <c r="THC3" s="81"/>
      <c r="THD3" s="81"/>
      <c r="THE3" s="81"/>
      <c r="THF3" s="81"/>
      <c r="THG3" s="81"/>
      <c r="THH3" s="81"/>
      <c r="THI3" s="81"/>
      <c r="THJ3" s="81"/>
      <c r="THK3" s="81"/>
      <c r="THL3" s="81"/>
      <c r="THM3" s="81"/>
      <c r="THN3" s="81"/>
      <c r="THO3" s="81"/>
      <c r="THP3" s="81"/>
      <c r="THQ3" s="81"/>
      <c r="THR3" s="81"/>
      <c r="THS3" s="81"/>
      <c r="THT3" s="81"/>
      <c r="THU3" s="81"/>
      <c r="THV3" s="81"/>
      <c r="THW3" s="81"/>
      <c r="THX3" s="81"/>
      <c r="THY3" s="81"/>
      <c r="THZ3" s="81"/>
      <c r="TIA3" s="81"/>
      <c r="TIB3" s="81"/>
      <c r="TIC3" s="81"/>
      <c r="TID3" s="81"/>
      <c r="TIE3" s="81"/>
      <c r="TIF3" s="81"/>
      <c r="TIG3" s="81"/>
      <c r="TIH3" s="81"/>
      <c r="TII3" s="81"/>
      <c r="TIJ3" s="81"/>
      <c r="TIK3" s="81"/>
      <c r="TIL3" s="81"/>
      <c r="TIM3" s="81"/>
      <c r="TIN3" s="81"/>
      <c r="TIO3" s="81"/>
      <c r="TIP3" s="81"/>
      <c r="TIQ3" s="81"/>
      <c r="TIR3" s="81"/>
      <c r="TIS3" s="81"/>
      <c r="TIT3" s="81"/>
      <c r="TIU3" s="81"/>
      <c r="TIV3" s="81"/>
      <c r="TIW3" s="81"/>
      <c r="TIX3" s="81"/>
      <c r="TIY3" s="81"/>
      <c r="TIZ3" s="81"/>
      <c r="TJA3" s="81"/>
      <c r="TJB3" s="81"/>
      <c r="TJC3" s="81"/>
      <c r="TJD3" s="81"/>
      <c r="TJE3" s="81"/>
      <c r="TJF3" s="81"/>
      <c r="TJG3" s="81"/>
      <c r="TJH3" s="81"/>
      <c r="TJI3" s="81"/>
      <c r="TJJ3" s="81"/>
      <c r="TJK3" s="81"/>
      <c r="TJL3" s="81"/>
      <c r="TJM3" s="81"/>
      <c r="TJN3" s="81"/>
      <c r="TJO3" s="81"/>
      <c r="TJP3" s="81"/>
      <c r="TJQ3" s="81"/>
      <c r="TJR3" s="81"/>
      <c r="TJS3" s="81"/>
      <c r="TJT3" s="81"/>
      <c r="TJU3" s="81"/>
      <c r="TJV3" s="81"/>
      <c r="TJW3" s="81"/>
      <c r="TJX3" s="81"/>
      <c r="TJY3" s="81"/>
      <c r="TJZ3" s="81"/>
      <c r="TKA3" s="81"/>
      <c r="TKB3" s="81"/>
      <c r="TKC3" s="81"/>
      <c r="TKD3" s="81"/>
      <c r="TKE3" s="81"/>
      <c r="TKF3" s="81"/>
      <c r="TKG3" s="81"/>
      <c r="TKH3" s="81"/>
      <c r="TKI3" s="81"/>
      <c r="TKJ3" s="81"/>
      <c r="TKK3" s="81"/>
      <c r="TKL3" s="81"/>
      <c r="TKM3" s="81"/>
      <c r="TKN3" s="81"/>
      <c r="TKO3" s="81"/>
      <c r="TKP3" s="81"/>
      <c r="TKQ3" s="81"/>
      <c r="TKR3" s="81"/>
      <c r="TKS3" s="81"/>
      <c r="TKT3" s="81"/>
      <c r="TKU3" s="81"/>
      <c r="TKV3" s="81"/>
      <c r="TKW3" s="81"/>
      <c r="TKX3" s="81"/>
      <c r="TKY3" s="81"/>
      <c r="TKZ3" s="81"/>
      <c r="TLA3" s="81"/>
      <c r="TLB3" s="81"/>
      <c r="TLC3" s="81"/>
      <c r="TLD3" s="81"/>
      <c r="TLE3" s="81"/>
      <c r="TLF3" s="81"/>
      <c r="TLG3" s="81"/>
      <c r="TLH3" s="81"/>
      <c r="TLI3" s="81"/>
      <c r="TLJ3" s="81"/>
      <c r="TLK3" s="81"/>
      <c r="TLL3" s="81"/>
      <c r="TLM3" s="81"/>
      <c r="TLN3" s="81"/>
      <c r="TLO3" s="81"/>
      <c r="TLP3" s="81"/>
      <c r="TLQ3" s="81"/>
      <c r="TLR3" s="81"/>
      <c r="TLS3" s="81"/>
      <c r="TLT3" s="81"/>
      <c r="TLU3" s="81"/>
      <c r="TLV3" s="81"/>
      <c r="TLW3" s="81"/>
      <c r="TLX3" s="81"/>
      <c r="TLY3" s="81"/>
      <c r="TLZ3" s="81"/>
      <c r="TMA3" s="81"/>
      <c r="TMB3" s="81"/>
      <c r="TMC3" s="81"/>
      <c r="TMD3" s="81"/>
      <c r="TME3" s="81"/>
      <c r="TMF3" s="81"/>
      <c r="TMG3" s="81"/>
      <c r="TMH3" s="81"/>
      <c r="TMI3" s="81"/>
      <c r="TMJ3" s="81"/>
      <c r="TMK3" s="81"/>
      <c r="TML3" s="81"/>
      <c r="TMM3" s="81"/>
      <c r="TMN3" s="81"/>
      <c r="TMO3" s="81"/>
      <c r="TMP3" s="81"/>
      <c r="TMQ3" s="81"/>
      <c r="TMR3" s="81"/>
      <c r="TMS3" s="81"/>
      <c r="TMT3" s="81"/>
      <c r="TMU3" s="81"/>
      <c r="TMV3" s="81"/>
      <c r="TMW3" s="81"/>
      <c r="TMX3" s="81"/>
      <c r="TMY3" s="81"/>
      <c r="TMZ3" s="81"/>
      <c r="TNA3" s="81"/>
      <c r="TNB3" s="81"/>
      <c r="TNC3" s="81"/>
      <c r="TND3" s="81"/>
      <c r="TNE3" s="81"/>
      <c r="TNF3" s="81"/>
      <c r="TNG3" s="81"/>
      <c r="TNH3" s="81"/>
      <c r="TNI3" s="81"/>
      <c r="TNJ3" s="81"/>
      <c r="TNK3" s="81"/>
      <c r="TNL3" s="81"/>
      <c r="TNM3" s="81"/>
      <c r="TNN3" s="81"/>
      <c r="TNO3" s="81"/>
      <c r="TNP3" s="81"/>
      <c r="TNQ3" s="81"/>
      <c r="TNR3" s="81"/>
      <c r="TNS3" s="81"/>
      <c r="TNT3" s="81"/>
      <c r="TNU3" s="81"/>
      <c r="TNV3" s="81"/>
      <c r="TNW3" s="81"/>
      <c r="TNX3" s="81"/>
      <c r="TNY3" s="81"/>
      <c r="TNZ3" s="81"/>
      <c r="TOA3" s="81"/>
      <c r="TOB3" s="81"/>
      <c r="TOC3" s="81"/>
      <c r="TOD3" s="81"/>
      <c r="TOE3" s="81"/>
      <c r="TOF3" s="81"/>
      <c r="TOG3" s="81"/>
      <c r="TOH3" s="81"/>
      <c r="TOI3" s="81"/>
      <c r="TOJ3" s="81"/>
      <c r="TOK3" s="81"/>
      <c r="TOL3" s="81"/>
      <c r="TOM3" s="81"/>
      <c r="TON3" s="81"/>
      <c r="TOO3" s="81"/>
      <c r="TOP3" s="81"/>
      <c r="TOQ3" s="81"/>
      <c r="TOR3" s="81"/>
      <c r="TOS3" s="81"/>
      <c r="TOT3" s="81"/>
      <c r="TOU3" s="81"/>
      <c r="TOV3" s="81"/>
      <c r="TOW3" s="81"/>
      <c r="TOX3" s="81"/>
      <c r="TOY3" s="81"/>
      <c r="TOZ3" s="81"/>
      <c r="TPA3" s="81"/>
      <c r="TPB3" s="81"/>
      <c r="TPC3" s="81"/>
      <c r="TPD3" s="81"/>
      <c r="TPE3" s="81"/>
      <c r="TPF3" s="81"/>
      <c r="TPG3" s="81"/>
      <c r="TPH3" s="81"/>
      <c r="TPI3" s="81"/>
      <c r="TPJ3" s="81"/>
      <c r="TPK3" s="81"/>
      <c r="TPL3" s="81"/>
      <c r="TPM3" s="81"/>
      <c r="TPN3" s="81"/>
      <c r="TPO3" s="81"/>
      <c r="TPP3" s="81"/>
      <c r="TPQ3" s="81"/>
      <c r="TPR3" s="81"/>
      <c r="TPS3" s="81"/>
      <c r="TPT3" s="81"/>
      <c r="TPU3" s="81"/>
      <c r="TPV3" s="81"/>
      <c r="TPW3" s="81"/>
      <c r="TPX3" s="81"/>
      <c r="TPY3" s="81"/>
      <c r="TPZ3" s="81"/>
      <c r="TQA3" s="81"/>
      <c r="TQB3" s="81"/>
      <c r="TQC3" s="81"/>
      <c r="TQD3" s="81"/>
      <c r="TQE3" s="81"/>
      <c r="TQF3" s="81"/>
      <c r="TQG3" s="81"/>
      <c r="TQH3" s="81"/>
      <c r="TQI3" s="81"/>
      <c r="TQJ3" s="81"/>
      <c r="TQK3" s="81"/>
      <c r="TQL3" s="81"/>
      <c r="TQM3" s="81"/>
      <c r="TQN3" s="81"/>
      <c r="TQO3" s="81"/>
      <c r="TQP3" s="81"/>
      <c r="TQQ3" s="81"/>
      <c r="TQR3" s="81"/>
      <c r="TQS3" s="81"/>
      <c r="TQT3" s="81"/>
      <c r="TQU3" s="81"/>
      <c r="TQV3" s="81"/>
      <c r="TQW3" s="81"/>
      <c r="TQX3" s="81"/>
      <c r="TQY3" s="81"/>
      <c r="TQZ3" s="81"/>
      <c r="TRA3" s="81"/>
      <c r="TRB3" s="81"/>
      <c r="TRC3" s="81"/>
      <c r="TRD3" s="81"/>
      <c r="TRE3" s="81"/>
      <c r="TRF3" s="81"/>
      <c r="TRG3" s="81"/>
      <c r="TRH3" s="81"/>
      <c r="TRI3" s="81"/>
      <c r="TRJ3" s="81"/>
      <c r="TRK3" s="81"/>
      <c r="TRL3" s="81"/>
      <c r="TRM3" s="81"/>
      <c r="TRN3" s="81"/>
      <c r="TRO3" s="81"/>
      <c r="TRP3" s="81"/>
      <c r="TRQ3" s="81"/>
      <c r="TRR3" s="81"/>
      <c r="TRS3" s="81"/>
      <c r="TRT3" s="81"/>
      <c r="TRU3" s="81"/>
      <c r="TRV3" s="81"/>
      <c r="TRW3" s="81"/>
      <c r="TRX3" s="81"/>
      <c r="TRY3" s="81"/>
      <c r="TRZ3" s="81"/>
      <c r="TSA3" s="81"/>
      <c r="TSB3" s="81"/>
      <c r="TSC3" s="81"/>
      <c r="TSD3" s="81"/>
      <c r="TSE3" s="81"/>
      <c r="TSF3" s="81"/>
      <c r="TSG3" s="81"/>
      <c r="TSH3" s="81"/>
      <c r="TSI3" s="81"/>
      <c r="TSJ3" s="81"/>
      <c r="TSK3" s="81"/>
      <c r="TSL3" s="81"/>
      <c r="TSM3" s="81"/>
      <c r="TSN3" s="81"/>
      <c r="TSO3" s="81"/>
      <c r="TSP3" s="81"/>
      <c r="TSQ3" s="81"/>
      <c r="TSR3" s="81"/>
      <c r="TSS3" s="81"/>
      <c r="TST3" s="81"/>
      <c r="TSU3" s="81"/>
      <c r="TSV3" s="81"/>
      <c r="TSW3" s="81"/>
      <c r="TSX3" s="81"/>
      <c r="TSY3" s="81"/>
      <c r="TSZ3" s="81"/>
      <c r="TTA3" s="81"/>
      <c r="TTB3" s="81"/>
      <c r="TTC3" s="81"/>
      <c r="TTD3" s="81"/>
      <c r="TTE3" s="81"/>
      <c r="TTF3" s="81"/>
      <c r="TTG3" s="81"/>
      <c r="TTH3" s="81"/>
      <c r="TTI3" s="81"/>
      <c r="TTJ3" s="81"/>
      <c r="TTK3" s="81"/>
      <c r="TTL3" s="81"/>
      <c r="TTM3" s="81"/>
      <c r="TTN3" s="81"/>
      <c r="TTO3" s="81"/>
      <c r="TTP3" s="81"/>
      <c r="TTQ3" s="81"/>
      <c r="TTR3" s="81"/>
      <c r="TTS3" s="81"/>
      <c r="TTT3" s="81"/>
      <c r="TTU3" s="81"/>
      <c r="TTV3" s="81"/>
      <c r="TTW3" s="81"/>
      <c r="TTX3" s="81"/>
      <c r="TTY3" s="81"/>
      <c r="TTZ3" s="81"/>
      <c r="TUA3" s="81"/>
      <c r="TUB3" s="81"/>
      <c r="TUC3" s="81"/>
      <c r="TUD3" s="81"/>
      <c r="TUE3" s="81"/>
      <c r="TUF3" s="81"/>
      <c r="TUG3" s="81"/>
      <c r="TUH3" s="81"/>
      <c r="TUI3" s="81"/>
      <c r="TUJ3" s="81"/>
      <c r="TUK3" s="81"/>
      <c r="TUL3" s="81"/>
      <c r="TUM3" s="81"/>
      <c r="TUN3" s="81"/>
      <c r="TUO3" s="81"/>
      <c r="TUP3" s="81"/>
      <c r="TUQ3" s="81"/>
      <c r="TUR3" s="81"/>
      <c r="TUS3" s="81"/>
      <c r="TUT3" s="81"/>
      <c r="TUU3" s="81"/>
      <c r="TUV3" s="81"/>
      <c r="TUW3" s="81"/>
      <c r="TUX3" s="81"/>
      <c r="TUY3" s="81"/>
      <c r="TUZ3" s="81"/>
      <c r="TVA3" s="81"/>
      <c r="TVB3" s="81"/>
      <c r="TVC3" s="81"/>
      <c r="TVD3" s="81"/>
      <c r="TVE3" s="81"/>
      <c r="TVF3" s="81"/>
      <c r="TVG3" s="81"/>
      <c r="TVH3" s="81"/>
      <c r="TVI3" s="81"/>
      <c r="TVJ3" s="81"/>
      <c r="TVK3" s="81"/>
      <c r="TVL3" s="81"/>
      <c r="TVM3" s="81"/>
      <c r="TVN3" s="81"/>
      <c r="TVO3" s="81"/>
      <c r="TVP3" s="81"/>
      <c r="TVQ3" s="81"/>
      <c r="TVR3" s="81"/>
      <c r="TVS3" s="81"/>
      <c r="TVT3" s="81"/>
      <c r="TVU3" s="81"/>
      <c r="TVV3" s="81"/>
      <c r="TVW3" s="81"/>
      <c r="TVX3" s="81"/>
      <c r="TVY3" s="81"/>
      <c r="TVZ3" s="81"/>
      <c r="TWA3" s="81"/>
      <c r="TWB3" s="81"/>
      <c r="TWC3" s="81"/>
      <c r="TWD3" s="81"/>
      <c r="TWE3" s="81"/>
      <c r="TWF3" s="81"/>
      <c r="TWG3" s="81"/>
      <c r="TWH3" s="81"/>
      <c r="TWI3" s="81"/>
      <c r="TWJ3" s="81"/>
      <c r="TWK3" s="81"/>
      <c r="TWL3" s="81"/>
      <c r="TWM3" s="81"/>
      <c r="TWN3" s="81"/>
      <c r="TWO3" s="81"/>
      <c r="TWP3" s="81"/>
      <c r="TWQ3" s="81"/>
      <c r="TWR3" s="81"/>
      <c r="TWS3" s="81"/>
      <c r="TWT3" s="81"/>
      <c r="TWU3" s="81"/>
      <c r="TWV3" s="81"/>
      <c r="TWW3" s="81"/>
      <c r="TWX3" s="81"/>
      <c r="TWY3" s="81"/>
      <c r="TWZ3" s="81"/>
      <c r="TXA3" s="81"/>
      <c r="TXB3" s="81"/>
      <c r="TXC3" s="81"/>
      <c r="TXD3" s="81"/>
      <c r="TXE3" s="81"/>
      <c r="TXF3" s="81"/>
      <c r="TXG3" s="81"/>
      <c r="TXH3" s="81"/>
      <c r="TXI3" s="81"/>
      <c r="TXJ3" s="81"/>
      <c r="TXK3" s="81"/>
      <c r="TXL3" s="81"/>
      <c r="TXM3" s="81"/>
      <c r="TXN3" s="81"/>
      <c r="TXO3" s="81"/>
      <c r="TXP3" s="81"/>
      <c r="TXQ3" s="81"/>
      <c r="TXR3" s="81"/>
      <c r="TXS3" s="81"/>
      <c r="TXT3" s="81"/>
      <c r="TXU3" s="81"/>
      <c r="TXV3" s="81"/>
      <c r="TXW3" s="81"/>
      <c r="TXX3" s="81"/>
      <c r="TXY3" s="81"/>
      <c r="TXZ3" s="81"/>
      <c r="TYA3" s="81"/>
      <c r="TYB3" s="81"/>
      <c r="TYC3" s="81"/>
      <c r="TYD3" s="81"/>
      <c r="TYE3" s="81"/>
      <c r="TYF3" s="81"/>
      <c r="TYG3" s="81"/>
      <c r="TYH3" s="81"/>
      <c r="TYI3" s="81"/>
      <c r="TYJ3" s="81"/>
      <c r="TYK3" s="81"/>
      <c r="TYL3" s="81"/>
      <c r="TYM3" s="81"/>
      <c r="TYN3" s="81"/>
      <c r="TYO3" s="81"/>
      <c r="TYP3" s="81"/>
      <c r="TYQ3" s="81"/>
      <c r="TYR3" s="81"/>
      <c r="TYS3" s="81"/>
      <c r="TYT3" s="81"/>
      <c r="TYU3" s="81"/>
      <c r="TYV3" s="81"/>
      <c r="TYW3" s="81"/>
      <c r="TYX3" s="81"/>
      <c r="TYY3" s="81"/>
      <c r="TYZ3" s="81"/>
      <c r="TZA3" s="81"/>
      <c r="TZB3" s="81"/>
      <c r="TZC3" s="81"/>
      <c r="TZD3" s="81"/>
      <c r="TZE3" s="81"/>
      <c r="TZF3" s="81"/>
      <c r="TZG3" s="81"/>
      <c r="TZH3" s="81"/>
      <c r="TZI3" s="81"/>
      <c r="TZJ3" s="81"/>
      <c r="TZK3" s="81"/>
      <c r="TZL3" s="81"/>
      <c r="TZM3" s="81"/>
      <c r="TZN3" s="81"/>
      <c r="TZO3" s="81"/>
      <c r="TZP3" s="81"/>
      <c r="TZQ3" s="81"/>
      <c r="TZR3" s="81"/>
      <c r="TZS3" s="81"/>
      <c r="TZT3" s="81"/>
      <c r="TZU3" s="81"/>
      <c r="TZV3" s="81"/>
      <c r="TZW3" s="81"/>
      <c r="TZX3" s="81"/>
      <c r="TZY3" s="81"/>
      <c r="TZZ3" s="81"/>
      <c r="UAA3" s="81"/>
      <c r="UAB3" s="81"/>
      <c r="UAC3" s="81"/>
      <c r="UAD3" s="81"/>
      <c r="UAE3" s="81"/>
      <c r="UAF3" s="81"/>
      <c r="UAG3" s="81"/>
      <c r="UAH3" s="81"/>
      <c r="UAI3" s="81"/>
      <c r="UAJ3" s="81"/>
      <c r="UAK3" s="81"/>
      <c r="UAL3" s="81"/>
      <c r="UAM3" s="81"/>
      <c r="UAN3" s="81"/>
      <c r="UAO3" s="81"/>
      <c r="UAP3" s="81"/>
      <c r="UAQ3" s="81"/>
      <c r="UAR3" s="81"/>
      <c r="UAS3" s="81"/>
      <c r="UAT3" s="81"/>
      <c r="UAU3" s="81"/>
      <c r="UAV3" s="81"/>
      <c r="UAW3" s="81"/>
      <c r="UAX3" s="81"/>
      <c r="UAY3" s="81"/>
      <c r="UAZ3" s="81"/>
      <c r="UBA3" s="81"/>
      <c r="UBB3" s="81"/>
      <c r="UBC3" s="81"/>
      <c r="UBD3" s="81"/>
      <c r="UBE3" s="81"/>
      <c r="UBF3" s="81"/>
      <c r="UBG3" s="81"/>
      <c r="UBH3" s="81"/>
      <c r="UBI3" s="81"/>
      <c r="UBJ3" s="81"/>
      <c r="UBK3" s="81"/>
      <c r="UBL3" s="81"/>
      <c r="UBM3" s="81"/>
      <c r="UBN3" s="81"/>
      <c r="UBO3" s="81"/>
      <c r="UBP3" s="81"/>
      <c r="UBQ3" s="81"/>
      <c r="UBR3" s="81"/>
      <c r="UBS3" s="81"/>
      <c r="UBT3" s="81"/>
      <c r="UBU3" s="81"/>
      <c r="UBV3" s="81"/>
      <c r="UBW3" s="81"/>
      <c r="UBX3" s="81"/>
      <c r="UBY3" s="81"/>
      <c r="UBZ3" s="81"/>
      <c r="UCA3" s="81"/>
      <c r="UCB3" s="81"/>
      <c r="UCC3" s="81"/>
      <c r="UCD3" s="81"/>
      <c r="UCE3" s="81"/>
      <c r="UCF3" s="81"/>
      <c r="UCG3" s="81"/>
      <c r="UCH3" s="81"/>
      <c r="UCI3" s="81"/>
      <c r="UCJ3" s="81"/>
      <c r="UCK3" s="81"/>
      <c r="UCL3" s="81"/>
      <c r="UCM3" s="81"/>
      <c r="UCN3" s="81"/>
      <c r="UCO3" s="81"/>
      <c r="UCP3" s="81"/>
      <c r="UCQ3" s="81"/>
      <c r="UCR3" s="81"/>
      <c r="UCS3" s="81"/>
      <c r="UCT3" s="81"/>
      <c r="UCU3" s="81"/>
      <c r="UCV3" s="81"/>
      <c r="UCW3" s="81"/>
      <c r="UCX3" s="81"/>
      <c r="UCY3" s="81"/>
      <c r="UCZ3" s="81"/>
      <c r="UDA3" s="81"/>
      <c r="UDB3" s="81"/>
      <c r="UDC3" s="81"/>
      <c r="UDD3" s="81"/>
      <c r="UDE3" s="81"/>
      <c r="UDF3" s="81"/>
      <c r="UDG3" s="81"/>
      <c r="UDH3" s="81"/>
      <c r="UDI3" s="81"/>
      <c r="UDJ3" s="81"/>
      <c r="UDK3" s="81"/>
      <c r="UDL3" s="81"/>
      <c r="UDM3" s="81"/>
      <c r="UDN3" s="81"/>
      <c r="UDO3" s="81"/>
      <c r="UDP3" s="81"/>
      <c r="UDQ3" s="81"/>
      <c r="UDR3" s="81"/>
      <c r="UDS3" s="81"/>
      <c r="UDT3" s="81"/>
      <c r="UDU3" s="81"/>
      <c r="UDV3" s="81"/>
      <c r="UDW3" s="81"/>
      <c r="UDX3" s="81"/>
      <c r="UDY3" s="81"/>
      <c r="UDZ3" s="81"/>
      <c r="UEA3" s="81"/>
      <c r="UEB3" s="81"/>
      <c r="UEC3" s="81"/>
      <c r="UED3" s="81"/>
      <c r="UEE3" s="81"/>
      <c r="UEF3" s="81"/>
      <c r="UEG3" s="81"/>
      <c r="UEH3" s="81"/>
      <c r="UEI3" s="81"/>
      <c r="UEJ3" s="81"/>
      <c r="UEK3" s="81"/>
      <c r="UEL3" s="81"/>
      <c r="UEM3" s="81"/>
      <c r="UEN3" s="81"/>
      <c r="UEO3" s="81"/>
      <c r="UEP3" s="81"/>
      <c r="UEQ3" s="81"/>
      <c r="UER3" s="81"/>
      <c r="UES3" s="81"/>
      <c r="UET3" s="81"/>
      <c r="UEU3" s="81"/>
      <c r="UEV3" s="81"/>
      <c r="UEW3" s="81"/>
      <c r="UEX3" s="81"/>
      <c r="UEY3" s="81"/>
      <c r="UEZ3" s="81"/>
      <c r="UFA3" s="81"/>
      <c r="UFB3" s="81"/>
      <c r="UFC3" s="81"/>
      <c r="UFD3" s="81"/>
      <c r="UFE3" s="81"/>
      <c r="UFF3" s="81"/>
      <c r="UFG3" s="81"/>
      <c r="UFH3" s="81"/>
      <c r="UFI3" s="81"/>
      <c r="UFJ3" s="81"/>
      <c r="UFK3" s="81"/>
      <c r="UFL3" s="81"/>
      <c r="UFM3" s="81"/>
      <c r="UFN3" s="81"/>
      <c r="UFO3" s="81"/>
      <c r="UFP3" s="81"/>
      <c r="UFQ3" s="81"/>
      <c r="UFR3" s="81"/>
      <c r="UFS3" s="81"/>
      <c r="UFT3" s="81"/>
      <c r="UFU3" s="81"/>
      <c r="UFV3" s="81"/>
      <c r="UFW3" s="81"/>
      <c r="UFX3" s="81"/>
      <c r="UFY3" s="81"/>
      <c r="UFZ3" s="81"/>
      <c r="UGA3" s="81"/>
      <c r="UGB3" s="81"/>
      <c r="UGC3" s="81"/>
      <c r="UGD3" s="81"/>
      <c r="UGE3" s="81"/>
      <c r="UGF3" s="81"/>
      <c r="UGG3" s="81"/>
      <c r="UGH3" s="81"/>
      <c r="UGI3" s="81"/>
      <c r="UGJ3" s="81"/>
      <c r="UGK3" s="81"/>
      <c r="UGL3" s="81"/>
      <c r="UGM3" s="81"/>
      <c r="UGN3" s="81"/>
      <c r="UGO3" s="81"/>
      <c r="UGP3" s="81"/>
      <c r="UGQ3" s="81"/>
      <c r="UGR3" s="81"/>
      <c r="UGS3" s="81"/>
      <c r="UGT3" s="81"/>
      <c r="UGU3" s="81"/>
      <c r="UGV3" s="81"/>
      <c r="UGW3" s="81"/>
      <c r="UGX3" s="81"/>
      <c r="UGY3" s="81"/>
      <c r="UGZ3" s="81"/>
      <c r="UHA3" s="81"/>
      <c r="UHB3" s="81"/>
      <c r="UHC3" s="81"/>
      <c r="UHD3" s="81"/>
      <c r="UHE3" s="81"/>
      <c r="UHF3" s="81"/>
      <c r="UHG3" s="81"/>
      <c r="UHH3" s="81"/>
      <c r="UHI3" s="81"/>
      <c r="UHJ3" s="81"/>
      <c r="UHK3" s="81"/>
      <c r="UHL3" s="81"/>
      <c r="UHM3" s="81"/>
      <c r="UHN3" s="81"/>
      <c r="UHO3" s="81"/>
      <c r="UHP3" s="81"/>
      <c r="UHQ3" s="81"/>
      <c r="UHR3" s="81"/>
      <c r="UHS3" s="81"/>
      <c r="UHT3" s="81"/>
      <c r="UHU3" s="81"/>
      <c r="UHV3" s="81"/>
      <c r="UHW3" s="81"/>
      <c r="UHX3" s="81"/>
      <c r="UHY3" s="81"/>
      <c r="UHZ3" s="81"/>
      <c r="UIA3" s="81"/>
      <c r="UIB3" s="81"/>
      <c r="UIC3" s="81"/>
      <c r="UID3" s="81"/>
      <c r="UIE3" s="81"/>
      <c r="UIF3" s="81"/>
      <c r="UIG3" s="81"/>
      <c r="UIH3" s="81"/>
      <c r="UII3" s="81"/>
      <c r="UIJ3" s="81"/>
      <c r="UIK3" s="81"/>
      <c r="UIL3" s="81"/>
      <c r="UIM3" s="81"/>
      <c r="UIN3" s="81"/>
      <c r="UIO3" s="81"/>
      <c r="UIP3" s="81"/>
      <c r="UIQ3" s="81"/>
      <c r="UIR3" s="81"/>
      <c r="UIS3" s="81"/>
      <c r="UIT3" s="81"/>
      <c r="UIU3" s="81"/>
      <c r="UIV3" s="81"/>
      <c r="UIW3" s="81"/>
      <c r="UIX3" s="81"/>
      <c r="UIY3" s="81"/>
      <c r="UIZ3" s="81"/>
      <c r="UJA3" s="81"/>
      <c r="UJB3" s="81"/>
      <c r="UJC3" s="81"/>
      <c r="UJD3" s="81"/>
      <c r="UJE3" s="81"/>
      <c r="UJF3" s="81"/>
      <c r="UJG3" s="81"/>
      <c r="UJH3" s="81"/>
      <c r="UJI3" s="81"/>
      <c r="UJJ3" s="81"/>
      <c r="UJK3" s="81"/>
      <c r="UJL3" s="81"/>
      <c r="UJM3" s="81"/>
      <c r="UJN3" s="81"/>
      <c r="UJO3" s="81"/>
      <c r="UJP3" s="81"/>
      <c r="UJQ3" s="81"/>
      <c r="UJR3" s="81"/>
      <c r="UJS3" s="81"/>
      <c r="UJT3" s="81"/>
      <c r="UJU3" s="81"/>
      <c r="UJV3" s="81"/>
      <c r="UJW3" s="81"/>
      <c r="UJX3" s="81"/>
      <c r="UJY3" s="81"/>
      <c r="UJZ3" s="81"/>
      <c r="UKA3" s="81"/>
      <c r="UKB3" s="81"/>
      <c r="UKC3" s="81"/>
      <c r="UKD3" s="81"/>
      <c r="UKE3" s="81"/>
      <c r="UKF3" s="81"/>
      <c r="UKG3" s="81"/>
      <c r="UKH3" s="81"/>
      <c r="UKI3" s="81"/>
      <c r="UKJ3" s="81"/>
      <c r="UKK3" s="81"/>
      <c r="UKL3" s="81"/>
      <c r="UKM3" s="81"/>
      <c r="UKN3" s="81"/>
      <c r="UKO3" s="81"/>
      <c r="UKP3" s="81"/>
      <c r="UKQ3" s="81"/>
      <c r="UKR3" s="81"/>
      <c r="UKS3" s="81"/>
      <c r="UKT3" s="81"/>
      <c r="UKU3" s="81"/>
      <c r="UKV3" s="81"/>
      <c r="UKW3" s="81"/>
      <c r="UKX3" s="81"/>
      <c r="UKY3" s="81"/>
      <c r="UKZ3" s="81"/>
      <c r="ULA3" s="81"/>
      <c r="ULB3" s="81"/>
      <c r="ULC3" s="81"/>
      <c r="ULD3" s="81"/>
      <c r="ULE3" s="81"/>
      <c r="ULF3" s="81"/>
      <c r="ULG3" s="81"/>
      <c r="ULH3" s="81"/>
      <c r="ULI3" s="81"/>
      <c r="ULJ3" s="81"/>
      <c r="ULK3" s="81"/>
      <c r="ULL3" s="81"/>
      <c r="ULM3" s="81"/>
      <c r="ULN3" s="81"/>
      <c r="ULO3" s="81"/>
      <c r="ULP3" s="81"/>
      <c r="ULQ3" s="81"/>
      <c r="ULR3" s="81"/>
      <c r="ULS3" s="81"/>
      <c r="ULT3" s="81"/>
      <c r="ULU3" s="81"/>
      <c r="ULV3" s="81"/>
      <c r="ULW3" s="81"/>
      <c r="ULX3" s="81"/>
      <c r="ULY3" s="81"/>
      <c r="ULZ3" s="81"/>
      <c r="UMA3" s="81"/>
      <c r="UMB3" s="81"/>
      <c r="UMC3" s="81"/>
      <c r="UMD3" s="81"/>
      <c r="UME3" s="81"/>
      <c r="UMF3" s="81"/>
      <c r="UMG3" s="81"/>
      <c r="UMH3" s="81"/>
      <c r="UMI3" s="81"/>
      <c r="UMJ3" s="81"/>
      <c r="UMK3" s="81"/>
      <c r="UML3" s="81"/>
      <c r="UMM3" s="81"/>
      <c r="UMN3" s="81"/>
      <c r="UMO3" s="81"/>
      <c r="UMP3" s="81"/>
      <c r="UMQ3" s="81"/>
      <c r="UMR3" s="81"/>
      <c r="UMS3" s="81"/>
      <c r="UMT3" s="81"/>
      <c r="UMU3" s="81"/>
      <c r="UMV3" s="81"/>
      <c r="UMW3" s="81"/>
      <c r="UMX3" s="81"/>
      <c r="UMY3" s="81"/>
      <c r="UMZ3" s="81"/>
      <c r="UNA3" s="81"/>
      <c r="UNB3" s="81"/>
      <c r="UNC3" s="81"/>
      <c r="UND3" s="81"/>
      <c r="UNE3" s="81"/>
      <c r="UNF3" s="81"/>
      <c r="UNG3" s="81"/>
      <c r="UNH3" s="81"/>
      <c r="UNI3" s="81"/>
      <c r="UNJ3" s="81"/>
      <c r="UNK3" s="81"/>
      <c r="UNL3" s="81"/>
      <c r="UNM3" s="81"/>
      <c r="UNN3" s="81"/>
      <c r="UNO3" s="81"/>
      <c r="UNP3" s="81"/>
      <c r="UNQ3" s="81"/>
      <c r="UNR3" s="81"/>
      <c r="UNS3" s="81"/>
      <c r="UNT3" s="81"/>
      <c r="UNU3" s="81"/>
      <c r="UNV3" s="81"/>
      <c r="UNW3" s="81"/>
      <c r="UNX3" s="81"/>
      <c r="UNY3" s="81"/>
      <c r="UNZ3" s="81"/>
      <c r="UOA3" s="81"/>
      <c r="UOB3" s="81"/>
      <c r="UOC3" s="81"/>
      <c r="UOD3" s="81"/>
      <c r="UOE3" s="81"/>
      <c r="UOF3" s="81"/>
      <c r="UOG3" s="81"/>
      <c r="UOH3" s="81"/>
      <c r="UOI3" s="81"/>
      <c r="UOJ3" s="81"/>
      <c r="UOK3" s="81"/>
      <c r="UOL3" s="81"/>
      <c r="UOM3" s="81"/>
      <c r="UON3" s="81"/>
      <c r="UOO3" s="81"/>
      <c r="UOP3" s="81"/>
      <c r="UOQ3" s="81"/>
      <c r="UOR3" s="81"/>
      <c r="UOS3" s="81"/>
      <c r="UOT3" s="81"/>
      <c r="UOU3" s="81"/>
      <c r="UOV3" s="81"/>
      <c r="UOW3" s="81"/>
      <c r="UOX3" s="81"/>
      <c r="UOY3" s="81"/>
      <c r="UOZ3" s="81"/>
      <c r="UPA3" s="81"/>
      <c r="UPB3" s="81"/>
      <c r="UPC3" s="81"/>
      <c r="UPD3" s="81"/>
      <c r="UPE3" s="81"/>
      <c r="UPF3" s="81"/>
      <c r="UPG3" s="81"/>
      <c r="UPH3" s="81"/>
      <c r="UPI3" s="81"/>
      <c r="UPJ3" s="81"/>
      <c r="UPK3" s="81"/>
      <c r="UPL3" s="81"/>
      <c r="UPM3" s="81"/>
      <c r="UPN3" s="81"/>
      <c r="UPO3" s="81"/>
      <c r="UPP3" s="81"/>
      <c r="UPQ3" s="81"/>
      <c r="UPR3" s="81"/>
      <c r="UPS3" s="81"/>
      <c r="UPT3" s="81"/>
      <c r="UPU3" s="81"/>
      <c r="UPV3" s="81"/>
      <c r="UPW3" s="81"/>
      <c r="UPX3" s="81"/>
      <c r="UPY3" s="81"/>
      <c r="UPZ3" s="81"/>
      <c r="UQA3" s="81"/>
      <c r="UQB3" s="81"/>
      <c r="UQC3" s="81"/>
      <c r="UQD3" s="81"/>
      <c r="UQE3" s="81"/>
      <c r="UQF3" s="81"/>
      <c r="UQG3" s="81"/>
      <c r="UQH3" s="81"/>
      <c r="UQI3" s="81"/>
      <c r="UQJ3" s="81"/>
      <c r="UQK3" s="81"/>
      <c r="UQL3" s="81"/>
      <c r="UQM3" s="81"/>
      <c r="UQN3" s="81"/>
      <c r="UQO3" s="81"/>
      <c r="UQP3" s="81"/>
      <c r="UQQ3" s="81"/>
      <c r="UQR3" s="81"/>
      <c r="UQS3" s="81"/>
      <c r="UQT3" s="81"/>
      <c r="UQU3" s="81"/>
      <c r="UQV3" s="81"/>
      <c r="UQW3" s="81"/>
      <c r="UQX3" s="81"/>
      <c r="UQY3" s="81"/>
      <c r="UQZ3" s="81"/>
      <c r="URA3" s="81"/>
      <c r="URB3" s="81"/>
      <c r="URC3" s="81"/>
      <c r="URD3" s="81"/>
      <c r="URE3" s="81"/>
      <c r="URF3" s="81"/>
      <c r="URG3" s="81"/>
      <c r="URH3" s="81"/>
      <c r="URI3" s="81"/>
      <c r="URJ3" s="81"/>
      <c r="URK3" s="81"/>
      <c r="URL3" s="81"/>
      <c r="URM3" s="81"/>
      <c r="URN3" s="81"/>
      <c r="URO3" s="81"/>
      <c r="URP3" s="81"/>
      <c r="URQ3" s="81"/>
      <c r="URR3" s="81"/>
      <c r="URS3" s="81"/>
      <c r="URT3" s="81"/>
      <c r="URU3" s="81"/>
      <c r="URV3" s="81"/>
      <c r="URW3" s="81"/>
      <c r="URX3" s="81"/>
      <c r="URY3" s="81"/>
      <c r="URZ3" s="81"/>
      <c r="USA3" s="81"/>
      <c r="USB3" s="81"/>
      <c r="USC3" s="81"/>
      <c r="USD3" s="81"/>
      <c r="USE3" s="81"/>
      <c r="USF3" s="81"/>
      <c r="USG3" s="81"/>
      <c r="USH3" s="81"/>
      <c r="USI3" s="81"/>
      <c r="USJ3" s="81"/>
      <c r="USK3" s="81"/>
      <c r="USL3" s="81"/>
      <c r="USM3" s="81"/>
      <c r="USN3" s="81"/>
      <c r="USO3" s="81"/>
      <c r="USP3" s="81"/>
      <c r="USQ3" s="81"/>
      <c r="USR3" s="81"/>
      <c r="USS3" s="81"/>
      <c r="UST3" s="81"/>
      <c r="USU3" s="81"/>
      <c r="USV3" s="81"/>
      <c r="USW3" s="81"/>
      <c r="USX3" s="81"/>
      <c r="USY3" s="81"/>
      <c r="USZ3" s="81"/>
      <c r="UTA3" s="81"/>
      <c r="UTB3" s="81"/>
      <c r="UTC3" s="81"/>
      <c r="UTD3" s="81"/>
      <c r="UTE3" s="81"/>
      <c r="UTF3" s="81"/>
      <c r="UTG3" s="81"/>
      <c r="UTH3" s="81"/>
      <c r="UTI3" s="81"/>
      <c r="UTJ3" s="81"/>
      <c r="UTK3" s="81"/>
      <c r="UTL3" s="81"/>
      <c r="UTM3" s="81"/>
      <c r="UTN3" s="81"/>
      <c r="UTO3" s="81"/>
      <c r="UTP3" s="81"/>
      <c r="UTQ3" s="81"/>
      <c r="UTR3" s="81"/>
      <c r="UTS3" s="81"/>
      <c r="UTT3" s="81"/>
      <c r="UTU3" s="81"/>
      <c r="UTV3" s="81"/>
      <c r="UTW3" s="81"/>
      <c r="UTX3" s="81"/>
      <c r="UTY3" s="81"/>
      <c r="UTZ3" s="81"/>
      <c r="UUA3" s="81"/>
      <c r="UUB3" s="81"/>
      <c r="UUC3" s="81"/>
      <c r="UUD3" s="81"/>
      <c r="UUE3" s="81"/>
      <c r="UUF3" s="81"/>
      <c r="UUG3" s="81"/>
      <c r="UUH3" s="81"/>
      <c r="UUI3" s="81"/>
      <c r="UUJ3" s="81"/>
      <c r="UUK3" s="81"/>
      <c r="UUL3" s="81"/>
      <c r="UUM3" s="81"/>
      <c r="UUN3" s="81"/>
      <c r="UUO3" s="81"/>
      <c r="UUP3" s="81"/>
      <c r="UUQ3" s="81"/>
      <c r="UUR3" s="81"/>
      <c r="UUS3" s="81"/>
      <c r="UUT3" s="81"/>
      <c r="UUU3" s="81"/>
      <c r="UUV3" s="81"/>
      <c r="UUW3" s="81"/>
      <c r="UUX3" s="81"/>
      <c r="UUY3" s="81"/>
      <c r="UUZ3" s="81"/>
      <c r="UVA3" s="81"/>
      <c r="UVB3" s="81"/>
      <c r="UVC3" s="81"/>
      <c r="UVD3" s="81"/>
      <c r="UVE3" s="81"/>
      <c r="UVF3" s="81"/>
      <c r="UVG3" s="81"/>
      <c r="UVH3" s="81"/>
      <c r="UVI3" s="81"/>
      <c r="UVJ3" s="81"/>
      <c r="UVK3" s="81"/>
      <c r="UVL3" s="81"/>
      <c r="UVM3" s="81"/>
      <c r="UVN3" s="81"/>
      <c r="UVO3" s="81"/>
      <c r="UVP3" s="81"/>
      <c r="UVQ3" s="81"/>
      <c r="UVR3" s="81"/>
      <c r="UVS3" s="81"/>
      <c r="UVT3" s="81"/>
      <c r="UVU3" s="81"/>
      <c r="UVV3" s="81"/>
      <c r="UVW3" s="81"/>
      <c r="UVX3" s="81"/>
      <c r="UVY3" s="81"/>
      <c r="UVZ3" s="81"/>
      <c r="UWA3" s="81"/>
      <c r="UWB3" s="81"/>
      <c r="UWC3" s="81"/>
      <c r="UWD3" s="81"/>
      <c r="UWE3" s="81"/>
      <c r="UWF3" s="81"/>
      <c r="UWG3" s="81"/>
      <c r="UWH3" s="81"/>
      <c r="UWI3" s="81"/>
      <c r="UWJ3" s="81"/>
      <c r="UWK3" s="81"/>
      <c r="UWL3" s="81"/>
      <c r="UWM3" s="81"/>
      <c r="UWN3" s="81"/>
      <c r="UWO3" s="81"/>
      <c r="UWP3" s="81"/>
      <c r="UWQ3" s="81"/>
      <c r="UWR3" s="81"/>
      <c r="UWS3" s="81"/>
      <c r="UWT3" s="81"/>
      <c r="UWU3" s="81"/>
      <c r="UWV3" s="81"/>
      <c r="UWW3" s="81"/>
      <c r="UWX3" s="81"/>
      <c r="UWY3" s="81"/>
      <c r="UWZ3" s="81"/>
      <c r="UXA3" s="81"/>
      <c r="UXB3" s="81"/>
      <c r="UXC3" s="81"/>
      <c r="UXD3" s="81"/>
      <c r="UXE3" s="81"/>
      <c r="UXF3" s="81"/>
      <c r="UXG3" s="81"/>
      <c r="UXH3" s="81"/>
      <c r="UXI3" s="81"/>
      <c r="UXJ3" s="81"/>
      <c r="UXK3" s="81"/>
      <c r="UXL3" s="81"/>
      <c r="UXM3" s="81"/>
      <c r="UXN3" s="81"/>
      <c r="UXO3" s="81"/>
      <c r="UXP3" s="81"/>
      <c r="UXQ3" s="81"/>
      <c r="UXR3" s="81"/>
      <c r="UXS3" s="81"/>
      <c r="UXT3" s="81"/>
      <c r="UXU3" s="81"/>
      <c r="UXV3" s="81"/>
      <c r="UXW3" s="81"/>
      <c r="UXX3" s="81"/>
      <c r="UXY3" s="81"/>
      <c r="UXZ3" s="81"/>
      <c r="UYA3" s="81"/>
      <c r="UYB3" s="81"/>
      <c r="UYC3" s="81"/>
      <c r="UYD3" s="81"/>
      <c r="UYE3" s="81"/>
      <c r="UYF3" s="81"/>
      <c r="UYG3" s="81"/>
      <c r="UYH3" s="81"/>
      <c r="UYI3" s="81"/>
      <c r="UYJ3" s="81"/>
      <c r="UYK3" s="81"/>
      <c r="UYL3" s="81"/>
      <c r="UYM3" s="81"/>
      <c r="UYN3" s="81"/>
      <c r="UYO3" s="81"/>
      <c r="UYP3" s="81"/>
      <c r="UYQ3" s="81"/>
      <c r="UYR3" s="81"/>
      <c r="UYS3" s="81"/>
      <c r="UYT3" s="81"/>
      <c r="UYU3" s="81"/>
      <c r="UYV3" s="81"/>
      <c r="UYW3" s="81"/>
      <c r="UYX3" s="81"/>
      <c r="UYY3" s="81"/>
      <c r="UYZ3" s="81"/>
      <c r="UZA3" s="81"/>
      <c r="UZB3" s="81"/>
      <c r="UZC3" s="81"/>
      <c r="UZD3" s="81"/>
      <c r="UZE3" s="81"/>
      <c r="UZF3" s="81"/>
      <c r="UZG3" s="81"/>
      <c r="UZH3" s="81"/>
      <c r="UZI3" s="81"/>
      <c r="UZJ3" s="81"/>
      <c r="UZK3" s="81"/>
      <c r="UZL3" s="81"/>
      <c r="UZM3" s="81"/>
      <c r="UZN3" s="81"/>
      <c r="UZO3" s="81"/>
      <c r="UZP3" s="81"/>
      <c r="UZQ3" s="81"/>
      <c r="UZR3" s="81"/>
      <c r="UZS3" s="81"/>
      <c r="UZT3" s="81"/>
      <c r="UZU3" s="81"/>
      <c r="UZV3" s="81"/>
      <c r="UZW3" s="81"/>
      <c r="UZX3" s="81"/>
      <c r="UZY3" s="81"/>
      <c r="UZZ3" s="81"/>
      <c r="VAA3" s="81"/>
      <c r="VAB3" s="81"/>
      <c r="VAC3" s="81"/>
      <c r="VAD3" s="81"/>
      <c r="VAE3" s="81"/>
      <c r="VAF3" s="81"/>
      <c r="VAG3" s="81"/>
      <c r="VAH3" s="81"/>
      <c r="VAI3" s="81"/>
      <c r="VAJ3" s="81"/>
      <c r="VAK3" s="81"/>
      <c r="VAL3" s="81"/>
      <c r="VAM3" s="81"/>
      <c r="VAN3" s="81"/>
      <c r="VAO3" s="81"/>
      <c r="VAP3" s="81"/>
      <c r="VAQ3" s="81"/>
      <c r="VAR3" s="81"/>
      <c r="VAS3" s="81"/>
      <c r="VAT3" s="81"/>
      <c r="VAU3" s="81"/>
      <c r="VAV3" s="81"/>
      <c r="VAW3" s="81"/>
      <c r="VAX3" s="81"/>
      <c r="VAY3" s="81"/>
      <c r="VAZ3" s="81"/>
      <c r="VBA3" s="81"/>
      <c r="VBB3" s="81"/>
      <c r="VBC3" s="81"/>
      <c r="VBD3" s="81"/>
      <c r="VBE3" s="81"/>
      <c r="VBF3" s="81"/>
      <c r="VBG3" s="81"/>
      <c r="VBH3" s="81"/>
      <c r="VBI3" s="81"/>
      <c r="VBJ3" s="81"/>
      <c r="VBK3" s="81"/>
      <c r="VBL3" s="81"/>
      <c r="VBM3" s="81"/>
      <c r="VBN3" s="81"/>
      <c r="VBO3" s="81"/>
      <c r="VBP3" s="81"/>
      <c r="VBQ3" s="81"/>
      <c r="VBR3" s="81"/>
      <c r="VBS3" s="81"/>
      <c r="VBT3" s="81"/>
      <c r="VBU3" s="81"/>
      <c r="VBV3" s="81"/>
      <c r="VBW3" s="81"/>
      <c r="VBX3" s="81"/>
      <c r="VBY3" s="81"/>
      <c r="VBZ3" s="81"/>
      <c r="VCA3" s="81"/>
      <c r="VCB3" s="81"/>
      <c r="VCC3" s="81"/>
      <c r="VCD3" s="81"/>
      <c r="VCE3" s="81"/>
      <c r="VCF3" s="81"/>
      <c r="VCG3" s="81"/>
      <c r="VCH3" s="81"/>
      <c r="VCI3" s="81"/>
      <c r="VCJ3" s="81"/>
      <c r="VCK3" s="81"/>
      <c r="VCL3" s="81"/>
      <c r="VCM3" s="81"/>
      <c r="VCN3" s="81"/>
      <c r="VCO3" s="81"/>
      <c r="VCP3" s="81"/>
      <c r="VCQ3" s="81"/>
      <c r="VCR3" s="81"/>
      <c r="VCS3" s="81"/>
      <c r="VCT3" s="81"/>
      <c r="VCU3" s="81"/>
      <c r="VCV3" s="81"/>
      <c r="VCW3" s="81"/>
      <c r="VCX3" s="81"/>
      <c r="VCY3" s="81"/>
      <c r="VCZ3" s="81"/>
      <c r="VDA3" s="81"/>
      <c r="VDB3" s="81"/>
      <c r="VDC3" s="81"/>
      <c r="VDD3" s="81"/>
      <c r="VDE3" s="81"/>
      <c r="VDF3" s="81"/>
      <c r="VDG3" s="81"/>
      <c r="VDH3" s="81"/>
      <c r="VDI3" s="81"/>
      <c r="VDJ3" s="81"/>
      <c r="VDK3" s="81"/>
      <c r="VDL3" s="81"/>
      <c r="VDM3" s="81"/>
      <c r="VDN3" s="81"/>
      <c r="VDO3" s="81"/>
      <c r="VDP3" s="81"/>
      <c r="VDQ3" s="81"/>
      <c r="VDR3" s="81"/>
      <c r="VDS3" s="81"/>
      <c r="VDT3" s="81"/>
      <c r="VDU3" s="81"/>
      <c r="VDV3" s="81"/>
      <c r="VDW3" s="81"/>
      <c r="VDX3" s="81"/>
      <c r="VDY3" s="81"/>
      <c r="VDZ3" s="81"/>
      <c r="VEA3" s="81"/>
      <c r="VEB3" s="81"/>
      <c r="VEC3" s="81"/>
      <c r="VED3" s="81"/>
      <c r="VEE3" s="81"/>
      <c r="VEF3" s="81"/>
      <c r="VEG3" s="81"/>
      <c r="VEH3" s="81"/>
      <c r="VEI3" s="81"/>
      <c r="VEJ3" s="81"/>
      <c r="VEK3" s="81"/>
      <c r="VEL3" s="81"/>
      <c r="VEM3" s="81"/>
      <c r="VEN3" s="81"/>
      <c r="VEO3" s="81"/>
      <c r="VEP3" s="81"/>
      <c r="VEQ3" s="81"/>
      <c r="VER3" s="81"/>
      <c r="VES3" s="81"/>
      <c r="VET3" s="81"/>
      <c r="VEU3" s="81"/>
      <c r="VEV3" s="81"/>
      <c r="VEW3" s="81"/>
      <c r="VEX3" s="81"/>
      <c r="VEY3" s="81"/>
      <c r="VEZ3" s="81"/>
      <c r="VFA3" s="81"/>
      <c r="VFB3" s="81"/>
      <c r="VFC3" s="81"/>
      <c r="VFD3" s="81"/>
      <c r="VFE3" s="81"/>
      <c r="VFF3" s="81"/>
      <c r="VFG3" s="81"/>
      <c r="VFH3" s="81"/>
      <c r="VFI3" s="81"/>
      <c r="VFJ3" s="81"/>
      <c r="VFK3" s="81"/>
      <c r="VFL3" s="81"/>
      <c r="VFM3" s="81"/>
      <c r="VFN3" s="81"/>
      <c r="VFO3" s="81"/>
      <c r="VFP3" s="81"/>
      <c r="VFQ3" s="81"/>
      <c r="VFR3" s="81"/>
      <c r="VFS3" s="81"/>
      <c r="VFT3" s="81"/>
      <c r="VFU3" s="81"/>
      <c r="VFV3" s="81"/>
      <c r="VFW3" s="81"/>
      <c r="VFX3" s="81"/>
      <c r="VFY3" s="81"/>
      <c r="VFZ3" s="81"/>
      <c r="VGA3" s="81"/>
      <c r="VGB3" s="81"/>
      <c r="VGC3" s="81"/>
      <c r="VGD3" s="81"/>
      <c r="VGE3" s="81"/>
      <c r="VGF3" s="81"/>
      <c r="VGG3" s="81"/>
      <c r="VGH3" s="81"/>
      <c r="VGI3" s="81"/>
      <c r="VGJ3" s="81"/>
      <c r="VGK3" s="81"/>
      <c r="VGL3" s="81"/>
      <c r="VGM3" s="81"/>
      <c r="VGN3" s="81"/>
      <c r="VGO3" s="81"/>
      <c r="VGP3" s="81"/>
      <c r="VGQ3" s="81"/>
      <c r="VGR3" s="81"/>
      <c r="VGS3" s="81"/>
      <c r="VGT3" s="81"/>
      <c r="VGU3" s="81"/>
      <c r="VGV3" s="81"/>
      <c r="VGW3" s="81"/>
      <c r="VGX3" s="81"/>
      <c r="VGY3" s="81"/>
      <c r="VGZ3" s="81"/>
      <c r="VHA3" s="81"/>
      <c r="VHB3" s="81"/>
      <c r="VHC3" s="81"/>
      <c r="VHD3" s="81"/>
      <c r="VHE3" s="81"/>
      <c r="VHF3" s="81"/>
      <c r="VHG3" s="81"/>
      <c r="VHH3" s="81"/>
      <c r="VHI3" s="81"/>
      <c r="VHJ3" s="81"/>
      <c r="VHK3" s="81"/>
      <c r="VHL3" s="81"/>
      <c r="VHM3" s="81"/>
      <c r="VHN3" s="81"/>
      <c r="VHO3" s="81"/>
      <c r="VHP3" s="81"/>
      <c r="VHQ3" s="81"/>
      <c r="VHR3" s="81"/>
      <c r="VHS3" s="81"/>
      <c r="VHT3" s="81"/>
      <c r="VHU3" s="81"/>
      <c r="VHV3" s="81"/>
      <c r="VHW3" s="81"/>
      <c r="VHX3" s="81"/>
      <c r="VHY3" s="81"/>
      <c r="VHZ3" s="81"/>
      <c r="VIA3" s="81"/>
      <c r="VIB3" s="81"/>
      <c r="VIC3" s="81"/>
      <c r="VID3" s="81"/>
      <c r="VIE3" s="81"/>
      <c r="VIF3" s="81"/>
      <c r="VIG3" s="81"/>
      <c r="VIH3" s="81"/>
      <c r="VII3" s="81"/>
      <c r="VIJ3" s="81"/>
      <c r="VIK3" s="81"/>
      <c r="VIL3" s="81"/>
      <c r="VIM3" s="81"/>
      <c r="VIN3" s="81"/>
      <c r="VIO3" s="81"/>
      <c r="VIP3" s="81"/>
      <c r="VIQ3" s="81"/>
      <c r="VIR3" s="81"/>
      <c r="VIS3" s="81"/>
      <c r="VIT3" s="81"/>
      <c r="VIU3" s="81"/>
      <c r="VIV3" s="81"/>
      <c r="VIW3" s="81"/>
      <c r="VIX3" s="81"/>
      <c r="VIY3" s="81"/>
      <c r="VIZ3" s="81"/>
      <c r="VJA3" s="81"/>
      <c r="VJB3" s="81"/>
      <c r="VJC3" s="81"/>
      <c r="VJD3" s="81"/>
      <c r="VJE3" s="81"/>
      <c r="VJF3" s="81"/>
      <c r="VJG3" s="81"/>
      <c r="VJH3" s="81"/>
      <c r="VJI3" s="81"/>
      <c r="VJJ3" s="81"/>
      <c r="VJK3" s="81"/>
      <c r="VJL3" s="81"/>
      <c r="VJM3" s="81"/>
      <c r="VJN3" s="81"/>
      <c r="VJO3" s="81"/>
      <c r="VJP3" s="81"/>
      <c r="VJQ3" s="81"/>
      <c r="VJR3" s="81"/>
      <c r="VJS3" s="81"/>
      <c r="VJT3" s="81"/>
      <c r="VJU3" s="81"/>
      <c r="VJV3" s="81"/>
      <c r="VJW3" s="81"/>
      <c r="VJX3" s="81"/>
      <c r="VJY3" s="81"/>
      <c r="VJZ3" s="81"/>
      <c r="VKA3" s="81"/>
      <c r="VKB3" s="81"/>
      <c r="VKC3" s="81"/>
      <c r="VKD3" s="81"/>
      <c r="VKE3" s="81"/>
      <c r="VKF3" s="81"/>
      <c r="VKG3" s="81"/>
      <c r="VKH3" s="81"/>
      <c r="VKI3" s="81"/>
      <c r="VKJ3" s="81"/>
      <c r="VKK3" s="81"/>
      <c r="VKL3" s="81"/>
      <c r="VKM3" s="81"/>
      <c r="VKN3" s="81"/>
      <c r="VKO3" s="81"/>
      <c r="VKP3" s="81"/>
      <c r="VKQ3" s="81"/>
      <c r="VKR3" s="81"/>
      <c r="VKS3" s="81"/>
      <c r="VKT3" s="81"/>
      <c r="VKU3" s="81"/>
      <c r="VKV3" s="81"/>
      <c r="VKW3" s="81"/>
      <c r="VKX3" s="81"/>
      <c r="VKY3" s="81"/>
      <c r="VKZ3" s="81"/>
      <c r="VLA3" s="81"/>
      <c r="VLB3" s="81"/>
      <c r="VLC3" s="81"/>
      <c r="VLD3" s="81"/>
      <c r="VLE3" s="81"/>
      <c r="VLF3" s="81"/>
      <c r="VLG3" s="81"/>
      <c r="VLH3" s="81"/>
      <c r="VLI3" s="81"/>
      <c r="VLJ3" s="81"/>
      <c r="VLK3" s="81"/>
      <c r="VLL3" s="81"/>
      <c r="VLM3" s="81"/>
      <c r="VLN3" s="81"/>
      <c r="VLO3" s="81"/>
      <c r="VLP3" s="81"/>
      <c r="VLQ3" s="81"/>
      <c r="VLR3" s="81"/>
      <c r="VLS3" s="81"/>
      <c r="VLT3" s="81"/>
      <c r="VLU3" s="81"/>
      <c r="VLV3" s="81"/>
      <c r="VLW3" s="81"/>
      <c r="VLX3" s="81"/>
      <c r="VLY3" s="81"/>
      <c r="VLZ3" s="81"/>
      <c r="VMA3" s="81"/>
      <c r="VMB3" s="81"/>
      <c r="VMC3" s="81"/>
      <c r="VMD3" s="81"/>
      <c r="VME3" s="81"/>
      <c r="VMF3" s="81"/>
      <c r="VMG3" s="81"/>
      <c r="VMH3" s="81"/>
      <c r="VMI3" s="81"/>
      <c r="VMJ3" s="81"/>
      <c r="VMK3" s="81"/>
      <c r="VML3" s="81"/>
      <c r="VMM3" s="81"/>
      <c r="VMN3" s="81"/>
      <c r="VMO3" s="81"/>
      <c r="VMP3" s="81"/>
      <c r="VMQ3" s="81"/>
      <c r="VMR3" s="81"/>
      <c r="VMS3" s="81"/>
      <c r="VMT3" s="81"/>
      <c r="VMU3" s="81"/>
      <c r="VMV3" s="81"/>
      <c r="VMW3" s="81"/>
      <c r="VMX3" s="81"/>
      <c r="VMY3" s="81"/>
      <c r="VMZ3" s="81"/>
      <c r="VNA3" s="81"/>
      <c r="VNB3" s="81"/>
      <c r="VNC3" s="81"/>
      <c r="VND3" s="81"/>
      <c r="VNE3" s="81"/>
      <c r="VNF3" s="81"/>
      <c r="VNG3" s="81"/>
      <c r="VNH3" s="81"/>
      <c r="VNI3" s="81"/>
      <c r="VNJ3" s="81"/>
      <c r="VNK3" s="81"/>
      <c r="VNL3" s="81"/>
      <c r="VNM3" s="81"/>
      <c r="VNN3" s="81"/>
      <c r="VNO3" s="81"/>
      <c r="VNP3" s="81"/>
      <c r="VNQ3" s="81"/>
      <c r="VNR3" s="81"/>
      <c r="VNS3" s="81"/>
      <c r="VNT3" s="81"/>
      <c r="VNU3" s="81"/>
      <c r="VNV3" s="81"/>
      <c r="VNW3" s="81"/>
      <c r="VNX3" s="81"/>
      <c r="VNY3" s="81"/>
      <c r="VNZ3" s="81"/>
      <c r="VOA3" s="81"/>
      <c r="VOB3" s="81"/>
      <c r="VOC3" s="81"/>
      <c r="VOD3" s="81"/>
      <c r="VOE3" s="81"/>
      <c r="VOF3" s="81"/>
      <c r="VOG3" s="81"/>
      <c r="VOH3" s="81"/>
      <c r="VOI3" s="81"/>
      <c r="VOJ3" s="81"/>
      <c r="VOK3" s="81"/>
      <c r="VOL3" s="81"/>
      <c r="VOM3" s="81"/>
      <c r="VON3" s="81"/>
      <c r="VOO3" s="81"/>
      <c r="VOP3" s="81"/>
      <c r="VOQ3" s="81"/>
      <c r="VOR3" s="81"/>
      <c r="VOS3" s="81"/>
      <c r="VOT3" s="81"/>
      <c r="VOU3" s="81"/>
      <c r="VOV3" s="81"/>
      <c r="VOW3" s="81"/>
      <c r="VOX3" s="81"/>
      <c r="VOY3" s="81"/>
      <c r="VOZ3" s="81"/>
      <c r="VPA3" s="81"/>
      <c r="VPB3" s="81"/>
      <c r="VPC3" s="81"/>
      <c r="VPD3" s="81"/>
      <c r="VPE3" s="81"/>
      <c r="VPF3" s="81"/>
      <c r="VPG3" s="81"/>
      <c r="VPH3" s="81"/>
      <c r="VPI3" s="81"/>
      <c r="VPJ3" s="81"/>
      <c r="VPK3" s="81"/>
      <c r="VPL3" s="81"/>
      <c r="VPM3" s="81"/>
      <c r="VPN3" s="81"/>
      <c r="VPO3" s="81"/>
      <c r="VPP3" s="81"/>
      <c r="VPQ3" s="81"/>
      <c r="VPR3" s="81"/>
      <c r="VPS3" s="81"/>
      <c r="VPT3" s="81"/>
      <c r="VPU3" s="81"/>
      <c r="VPV3" s="81"/>
      <c r="VPW3" s="81"/>
      <c r="VPX3" s="81"/>
      <c r="VPY3" s="81"/>
      <c r="VPZ3" s="81"/>
      <c r="VQA3" s="81"/>
      <c r="VQB3" s="81"/>
      <c r="VQC3" s="81"/>
      <c r="VQD3" s="81"/>
      <c r="VQE3" s="81"/>
      <c r="VQF3" s="81"/>
      <c r="VQG3" s="81"/>
      <c r="VQH3" s="81"/>
      <c r="VQI3" s="81"/>
      <c r="VQJ3" s="81"/>
      <c r="VQK3" s="81"/>
      <c r="VQL3" s="81"/>
      <c r="VQM3" s="81"/>
      <c r="VQN3" s="81"/>
      <c r="VQO3" s="81"/>
      <c r="VQP3" s="81"/>
      <c r="VQQ3" s="81"/>
      <c r="VQR3" s="81"/>
      <c r="VQS3" s="81"/>
      <c r="VQT3" s="81"/>
      <c r="VQU3" s="81"/>
      <c r="VQV3" s="81"/>
      <c r="VQW3" s="81"/>
      <c r="VQX3" s="81"/>
      <c r="VQY3" s="81"/>
      <c r="VQZ3" s="81"/>
      <c r="VRA3" s="81"/>
      <c r="VRB3" s="81"/>
      <c r="VRC3" s="81"/>
      <c r="VRD3" s="81"/>
      <c r="VRE3" s="81"/>
      <c r="VRF3" s="81"/>
      <c r="VRG3" s="81"/>
      <c r="VRH3" s="81"/>
      <c r="VRI3" s="81"/>
      <c r="VRJ3" s="81"/>
      <c r="VRK3" s="81"/>
      <c r="VRL3" s="81"/>
      <c r="VRM3" s="81"/>
      <c r="VRN3" s="81"/>
      <c r="VRO3" s="81"/>
      <c r="VRP3" s="81"/>
      <c r="VRQ3" s="81"/>
      <c r="VRR3" s="81"/>
      <c r="VRS3" s="81"/>
      <c r="VRT3" s="81"/>
      <c r="VRU3" s="81"/>
      <c r="VRV3" s="81"/>
      <c r="VRW3" s="81"/>
      <c r="VRX3" s="81"/>
      <c r="VRY3" s="81"/>
      <c r="VRZ3" s="81"/>
      <c r="VSA3" s="81"/>
      <c r="VSB3" s="81"/>
      <c r="VSC3" s="81"/>
      <c r="VSD3" s="81"/>
      <c r="VSE3" s="81"/>
      <c r="VSF3" s="81"/>
      <c r="VSG3" s="81"/>
      <c r="VSH3" s="81"/>
      <c r="VSI3" s="81"/>
      <c r="VSJ3" s="81"/>
      <c r="VSK3" s="81"/>
      <c r="VSL3" s="81"/>
      <c r="VSM3" s="81"/>
      <c r="VSN3" s="81"/>
      <c r="VSO3" s="81"/>
      <c r="VSP3" s="81"/>
      <c r="VSQ3" s="81"/>
      <c r="VSR3" s="81"/>
      <c r="VSS3" s="81"/>
      <c r="VST3" s="81"/>
      <c r="VSU3" s="81"/>
      <c r="VSV3" s="81"/>
      <c r="VSW3" s="81"/>
      <c r="VSX3" s="81"/>
      <c r="VSY3" s="81"/>
      <c r="VSZ3" s="81"/>
      <c r="VTA3" s="81"/>
      <c r="VTB3" s="81"/>
      <c r="VTC3" s="81"/>
      <c r="VTD3" s="81"/>
      <c r="VTE3" s="81"/>
      <c r="VTF3" s="81"/>
      <c r="VTG3" s="81"/>
      <c r="VTH3" s="81"/>
      <c r="VTI3" s="81"/>
      <c r="VTJ3" s="81"/>
      <c r="VTK3" s="81"/>
      <c r="VTL3" s="81"/>
      <c r="VTM3" s="81"/>
      <c r="VTN3" s="81"/>
      <c r="VTO3" s="81"/>
      <c r="VTP3" s="81"/>
      <c r="VTQ3" s="81"/>
      <c r="VTR3" s="81"/>
      <c r="VTS3" s="81"/>
      <c r="VTT3" s="81"/>
      <c r="VTU3" s="81"/>
      <c r="VTV3" s="81"/>
      <c r="VTW3" s="81"/>
      <c r="VTX3" s="81"/>
      <c r="VTY3" s="81"/>
      <c r="VTZ3" s="81"/>
      <c r="VUA3" s="81"/>
      <c r="VUB3" s="81"/>
      <c r="VUC3" s="81"/>
      <c r="VUD3" s="81"/>
      <c r="VUE3" s="81"/>
      <c r="VUF3" s="81"/>
      <c r="VUG3" s="81"/>
      <c r="VUH3" s="81"/>
      <c r="VUI3" s="81"/>
      <c r="VUJ3" s="81"/>
      <c r="VUK3" s="81"/>
      <c r="VUL3" s="81"/>
      <c r="VUM3" s="81"/>
      <c r="VUN3" s="81"/>
      <c r="VUO3" s="81"/>
      <c r="VUP3" s="81"/>
      <c r="VUQ3" s="81"/>
      <c r="VUR3" s="81"/>
      <c r="VUS3" s="81"/>
      <c r="VUT3" s="81"/>
      <c r="VUU3" s="81"/>
      <c r="VUV3" s="81"/>
      <c r="VUW3" s="81"/>
      <c r="VUX3" s="81"/>
      <c r="VUY3" s="81"/>
      <c r="VUZ3" s="81"/>
      <c r="VVA3" s="81"/>
      <c r="VVB3" s="81"/>
      <c r="VVC3" s="81"/>
      <c r="VVD3" s="81"/>
      <c r="VVE3" s="81"/>
      <c r="VVF3" s="81"/>
      <c r="VVG3" s="81"/>
      <c r="VVH3" s="81"/>
      <c r="VVI3" s="81"/>
      <c r="VVJ3" s="81"/>
      <c r="VVK3" s="81"/>
      <c r="VVL3" s="81"/>
      <c r="VVM3" s="81"/>
      <c r="VVN3" s="81"/>
      <c r="VVO3" s="81"/>
      <c r="VVP3" s="81"/>
      <c r="VVQ3" s="81"/>
      <c r="VVR3" s="81"/>
      <c r="VVS3" s="81"/>
      <c r="VVT3" s="81"/>
      <c r="VVU3" s="81"/>
      <c r="VVV3" s="81"/>
      <c r="VVW3" s="81"/>
      <c r="VVX3" s="81"/>
      <c r="VVY3" s="81"/>
      <c r="VVZ3" s="81"/>
      <c r="VWA3" s="81"/>
      <c r="VWB3" s="81"/>
      <c r="VWC3" s="81"/>
      <c r="VWD3" s="81"/>
      <c r="VWE3" s="81"/>
      <c r="VWF3" s="81"/>
      <c r="VWG3" s="81"/>
      <c r="VWH3" s="81"/>
      <c r="VWI3" s="81"/>
      <c r="VWJ3" s="81"/>
      <c r="VWK3" s="81"/>
      <c r="VWL3" s="81"/>
      <c r="VWM3" s="81"/>
      <c r="VWN3" s="81"/>
      <c r="VWO3" s="81"/>
      <c r="VWP3" s="81"/>
      <c r="VWQ3" s="81"/>
      <c r="VWR3" s="81"/>
      <c r="VWS3" s="81"/>
      <c r="VWT3" s="81"/>
      <c r="VWU3" s="81"/>
      <c r="VWV3" s="81"/>
      <c r="VWW3" s="81"/>
      <c r="VWX3" s="81"/>
      <c r="VWY3" s="81"/>
      <c r="VWZ3" s="81"/>
      <c r="VXA3" s="81"/>
      <c r="VXB3" s="81"/>
      <c r="VXC3" s="81"/>
      <c r="VXD3" s="81"/>
      <c r="VXE3" s="81"/>
      <c r="VXF3" s="81"/>
      <c r="VXG3" s="81"/>
      <c r="VXH3" s="81"/>
      <c r="VXI3" s="81"/>
      <c r="VXJ3" s="81"/>
      <c r="VXK3" s="81"/>
      <c r="VXL3" s="81"/>
      <c r="VXM3" s="81"/>
      <c r="VXN3" s="81"/>
      <c r="VXO3" s="81"/>
      <c r="VXP3" s="81"/>
      <c r="VXQ3" s="81"/>
      <c r="VXR3" s="81"/>
      <c r="VXS3" s="81"/>
      <c r="VXT3" s="81"/>
      <c r="VXU3" s="81"/>
      <c r="VXV3" s="81"/>
      <c r="VXW3" s="81"/>
      <c r="VXX3" s="81"/>
      <c r="VXY3" s="81"/>
      <c r="VXZ3" s="81"/>
      <c r="VYA3" s="81"/>
      <c r="VYB3" s="81"/>
      <c r="VYC3" s="81"/>
      <c r="VYD3" s="81"/>
      <c r="VYE3" s="81"/>
      <c r="VYF3" s="81"/>
      <c r="VYG3" s="81"/>
      <c r="VYH3" s="81"/>
      <c r="VYI3" s="81"/>
      <c r="VYJ3" s="81"/>
      <c r="VYK3" s="81"/>
      <c r="VYL3" s="81"/>
      <c r="VYM3" s="81"/>
      <c r="VYN3" s="81"/>
      <c r="VYO3" s="81"/>
      <c r="VYP3" s="81"/>
      <c r="VYQ3" s="81"/>
      <c r="VYR3" s="81"/>
      <c r="VYS3" s="81"/>
      <c r="VYT3" s="81"/>
      <c r="VYU3" s="81"/>
      <c r="VYV3" s="81"/>
      <c r="VYW3" s="81"/>
      <c r="VYX3" s="81"/>
      <c r="VYY3" s="81"/>
      <c r="VYZ3" s="81"/>
      <c r="VZA3" s="81"/>
      <c r="VZB3" s="81"/>
      <c r="VZC3" s="81"/>
      <c r="VZD3" s="81"/>
      <c r="VZE3" s="81"/>
      <c r="VZF3" s="81"/>
      <c r="VZG3" s="81"/>
      <c r="VZH3" s="81"/>
      <c r="VZI3" s="81"/>
      <c r="VZJ3" s="81"/>
      <c r="VZK3" s="81"/>
      <c r="VZL3" s="81"/>
      <c r="VZM3" s="81"/>
      <c r="VZN3" s="81"/>
      <c r="VZO3" s="81"/>
      <c r="VZP3" s="81"/>
      <c r="VZQ3" s="81"/>
      <c r="VZR3" s="81"/>
      <c r="VZS3" s="81"/>
      <c r="VZT3" s="81"/>
      <c r="VZU3" s="81"/>
      <c r="VZV3" s="81"/>
      <c r="VZW3" s="81"/>
      <c r="VZX3" s="81"/>
      <c r="VZY3" s="81"/>
      <c r="VZZ3" s="81"/>
      <c r="WAA3" s="81"/>
      <c r="WAB3" s="81"/>
      <c r="WAC3" s="81"/>
      <c r="WAD3" s="81"/>
      <c r="WAE3" s="81"/>
      <c r="WAF3" s="81"/>
      <c r="WAG3" s="81"/>
      <c r="WAH3" s="81"/>
      <c r="WAI3" s="81"/>
      <c r="WAJ3" s="81"/>
      <c r="WAK3" s="81"/>
      <c r="WAL3" s="81"/>
      <c r="WAM3" s="81"/>
      <c r="WAN3" s="81"/>
      <c r="WAO3" s="81"/>
      <c r="WAP3" s="81"/>
      <c r="WAQ3" s="81"/>
      <c r="WAR3" s="81"/>
      <c r="WAS3" s="81"/>
      <c r="WAT3" s="81"/>
      <c r="WAU3" s="81"/>
      <c r="WAV3" s="81"/>
      <c r="WAW3" s="81"/>
      <c r="WAX3" s="81"/>
      <c r="WAY3" s="81"/>
      <c r="WAZ3" s="81"/>
      <c r="WBA3" s="81"/>
      <c r="WBB3" s="81"/>
      <c r="WBC3" s="81"/>
      <c r="WBD3" s="81"/>
      <c r="WBE3" s="81"/>
      <c r="WBF3" s="81"/>
      <c r="WBG3" s="81"/>
      <c r="WBH3" s="81"/>
      <c r="WBI3" s="81"/>
      <c r="WBJ3" s="81"/>
      <c r="WBK3" s="81"/>
      <c r="WBL3" s="81"/>
      <c r="WBM3" s="81"/>
      <c r="WBN3" s="81"/>
      <c r="WBO3" s="81"/>
      <c r="WBP3" s="81"/>
      <c r="WBQ3" s="81"/>
      <c r="WBR3" s="81"/>
      <c r="WBS3" s="81"/>
      <c r="WBT3" s="81"/>
      <c r="WBU3" s="81"/>
      <c r="WBV3" s="81"/>
      <c r="WBW3" s="81"/>
      <c r="WBX3" s="81"/>
      <c r="WBY3" s="81"/>
      <c r="WBZ3" s="81"/>
      <c r="WCA3" s="81"/>
      <c r="WCB3" s="81"/>
      <c r="WCC3" s="81"/>
      <c r="WCD3" s="81"/>
      <c r="WCE3" s="81"/>
      <c r="WCF3" s="81"/>
      <c r="WCG3" s="81"/>
      <c r="WCH3" s="81"/>
      <c r="WCI3" s="81"/>
      <c r="WCJ3" s="81"/>
      <c r="WCK3" s="81"/>
      <c r="WCL3" s="81"/>
      <c r="WCM3" s="81"/>
      <c r="WCN3" s="81"/>
      <c r="WCO3" s="81"/>
      <c r="WCP3" s="81"/>
      <c r="WCQ3" s="81"/>
      <c r="WCR3" s="81"/>
      <c r="WCS3" s="81"/>
      <c r="WCT3" s="81"/>
      <c r="WCU3" s="81"/>
      <c r="WCV3" s="81"/>
      <c r="WCW3" s="81"/>
      <c r="WCX3" s="81"/>
      <c r="WCY3" s="81"/>
      <c r="WCZ3" s="81"/>
      <c r="WDA3" s="81"/>
      <c r="WDB3" s="81"/>
      <c r="WDC3" s="81"/>
      <c r="WDD3" s="81"/>
      <c r="WDE3" s="81"/>
      <c r="WDF3" s="81"/>
      <c r="WDG3" s="81"/>
      <c r="WDH3" s="81"/>
      <c r="WDI3" s="81"/>
      <c r="WDJ3" s="81"/>
      <c r="WDK3" s="81"/>
      <c r="WDL3" s="81"/>
      <c r="WDM3" s="81"/>
      <c r="WDN3" s="81"/>
      <c r="WDO3" s="81"/>
      <c r="WDP3" s="81"/>
      <c r="WDQ3" s="81"/>
      <c r="WDR3" s="81"/>
      <c r="WDS3" s="81"/>
      <c r="WDT3" s="81"/>
      <c r="WDU3" s="81"/>
      <c r="WDV3" s="81"/>
      <c r="WDW3" s="81"/>
      <c r="WDX3" s="81"/>
      <c r="WDY3" s="81"/>
      <c r="WDZ3" s="81"/>
      <c r="WEA3" s="81"/>
      <c r="WEB3" s="81"/>
      <c r="WEC3" s="81"/>
      <c r="WED3" s="81"/>
      <c r="WEE3" s="81"/>
      <c r="WEF3" s="81"/>
      <c r="WEG3" s="81"/>
      <c r="WEH3" s="81"/>
      <c r="WEI3" s="81"/>
      <c r="WEJ3" s="81"/>
      <c r="WEK3" s="81"/>
      <c r="WEL3" s="81"/>
      <c r="WEM3" s="81"/>
      <c r="WEN3" s="81"/>
      <c r="WEO3" s="81"/>
      <c r="WEP3" s="81"/>
      <c r="WEQ3" s="81"/>
      <c r="WER3" s="81"/>
      <c r="WES3" s="81"/>
      <c r="WET3" s="81"/>
      <c r="WEU3" s="81"/>
      <c r="WEV3" s="81"/>
      <c r="WEW3" s="81"/>
      <c r="WEX3" s="81"/>
      <c r="WEY3" s="81"/>
      <c r="WEZ3" s="81"/>
      <c r="WFA3" s="81"/>
      <c r="WFB3" s="81"/>
      <c r="WFC3" s="81"/>
      <c r="WFD3" s="81"/>
      <c r="WFE3" s="81"/>
      <c r="WFF3" s="81"/>
      <c r="WFG3" s="81"/>
      <c r="WFH3" s="81"/>
      <c r="WFI3" s="81"/>
      <c r="WFJ3" s="81"/>
      <c r="WFK3" s="81"/>
      <c r="WFL3" s="81"/>
      <c r="WFM3" s="81"/>
      <c r="WFN3" s="81"/>
      <c r="WFO3" s="81"/>
      <c r="WFP3" s="81"/>
      <c r="WFQ3" s="81"/>
      <c r="WFR3" s="81"/>
      <c r="WFS3" s="81"/>
      <c r="WFT3" s="81"/>
      <c r="WFU3" s="81"/>
      <c r="WFV3" s="81"/>
      <c r="WFW3" s="81"/>
      <c r="WFX3" s="81"/>
      <c r="WFY3" s="81"/>
      <c r="WFZ3" s="81"/>
      <c r="WGA3" s="81"/>
      <c r="WGB3" s="81"/>
      <c r="WGC3" s="81"/>
      <c r="WGD3" s="81"/>
      <c r="WGE3" s="81"/>
      <c r="WGF3" s="81"/>
      <c r="WGG3" s="81"/>
      <c r="WGH3" s="81"/>
      <c r="WGI3" s="81"/>
      <c r="WGJ3" s="81"/>
      <c r="WGK3" s="81"/>
      <c r="WGL3" s="81"/>
      <c r="WGM3" s="81"/>
      <c r="WGN3" s="81"/>
      <c r="WGO3" s="81"/>
      <c r="WGP3" s="81"/>
      <c r="WGQ3" s="81"/>
      <c r="WGR3" s="81"/>
      <c r="WGS3" s="81"/>
      <c r="WGT3" s="81"/>
      <c r="WGU3" s="81"/>
      <c r="WGV3" s="81"/>
      <c r="WGW3" s="81"/>
      <c r="WGX3" s="81"/>
      <c r="WGY3" s="81"/>
      <c r="WGZ3" s="81"/>
      <c r="WHA3" s="81"/>
      <c r="WHB3" s="81"/>
      <c r="WHC3" s="81"/>
      <c r="WHD3" s="81"/>
      <c r="WHE3" s="81"/>
      <c r="WHF3" s="81"/>
      <c r="WHG3" s="81"/>
      <c r="WHH3" s="81"/>
      <c r="WHI3" s="81"/>
      <c r="WHJ3" s="81"/>
      <c r="WHK3" s="81"/>
      <c r="WHL3" s="81"/>
      <c r="WHM3" s="81"/>
      <c r="WHN3" s="81"/>
      <c r="WHO3" s="81"/>
      <c r="WHP3" s="81"/>
      <c r="WHQ3" s="81"/>
      <c r="WHR3" s="81"/>
      <c r="WHS3" s="81"/>
      <c r="WHT3" s="81"/>
      <c r="WHU3" s="81"/>
      <c r="WHV3" s="81"/>
      <c r="WHW3" s="81"/>
      <c r="WHX3" s="81"/>
      <c r="WHY3" s="81"/>
      <c r="WHZ3" s="81"/>
      <c r="WIA3" s="81"/>
      <c r="WIB3" s="81"/>
      <c r="WIC3" s="81"/>
      <c r="WID3" s="81"/>
      <c r="WIE3" s="81"/>
      <c r="WIF3" s="81"/>
      <c r="WIG3" s="81"/>
      <c r="WIH3" s="81"/>
      <c r="WII3" s="81"/>
      <c r="WIJ3" s="81"/>
      <c r="WIK3" s="81"/>
      <c r="WIL3" s="81"/>
      <c r="WIM3" s="81"/>
      <c r="WIN3" s="81"/>
      <c r="WIO3" s="81"/>
      <c r="WIP3" s="81"/>
      <c r="WIQ3" s="81"/>
      <c r="WIR3" s="81"/>
      <c r="WIS3" s="81"/>
      <c r="WIT3" s="81"/>
      <c r="WIU3" s="81"/>
      <c r="WIV3" s="81"/>
      <c r="WIW3" s="81"/>
      <c r="WIX3" s="81"/>
      <c r="WIY3" s="81"/>
      <c r="WIZ3" s="81"/>
      <c r="WJA3" s="81"/>
      <c r="WJB3" s="81"/>
      <c r="WJC3" s="81"/>
      <c r="WJD3" s="81"/>
      <c r="WJE3" s="81"/>
      <c r="WJF3" s="81"/>
      <c r="WJG3" s="81"/>
      <c r="WJH3" s="81"/>
      <c r="WJI3" s="81"/>
      <c r="WJJ3" s="81"/>
      <c r="WJK3" s="81"/>
      <c r="WJL3" s="81"/>
      <c r="WJM3" s="81"/>
      <c r="WJN3" s="81"/>
      <c r="WJO3" s="81"/>
      <c r="WJP3" s="81"/>
      <c r="WJQ3" s="81"/>
      <c r="WJR3" s="81"/>
      <c r="WJS3" s="81"/>
      <c r="WJT3" s="81"/>
      <c r="WJU3" s="81"/>
      <c r="WJV3" s="81"/>
      <c r="WJW3" s="81"/>
      <c r="WJX3" s="81"/>
      <c r="WJY3" s="81"/>
      <c r="WJZ3" s="81"/>
      <c r="WKA3" s="81"/>
      <c r="WKB3" s="81"/>
      <c r="WKC3" s="81"/>
      <c r="WKD3" s="81"/>
      <c r="WKE3" s="81"/>
      <c r="WKF3" s="81"/>
      <c r="WKG3" s="81"/>
      <c r="WKH3" s="81"/>
      <c r="WKI3" s="81"/>
      <c r="WKJ3" s="81"/>
      <c r="WKK3" s="81"/>
      <c r="WKL3" s="81"/>
      <c r="WKM3" s="81"/>
      <c r="WKN3" s="81"/>
      <c r="WKO3" s="81"/>
      <c r="WKP3" s="81"/>
      <c r="WKQ3" s="81"/>
      <c r="WKR3" s="81"/>
      <c r="WKS3" s="81"/>
      <c r="WKT3" s="81"/>
      <c r="WKU3" s="81"/>
      <c r="WKV3" s="81"/>
      <c r="WKW3" s="81"/>
      <c r="WKX3" s="81"/>
      <c r="WKY3" s="81"/>
      <c r="WKZ3" s="81"/>
      <c r="WLA3" s="81"/>
      <c r="WLB3" s="81"/>
      <c r="WLC3" s="81"/>
      <c r="WLD3" s="81"/>
      <c r="WLE3" s="81"/>
      <c r="WLF3" s="81"/>
      <c r="WLG3" s="81"/>
      <c r="WLH3" s="81"/>
      <c r="WLI3" s="81"/>
      <c r="WLJ3" s="81"/>
      <c r="WLK3" s="81"/>
      <c r="WLL3" s="81"/>
      <c r="WLM3" s="81"/>
      <c r="WLN3" s="81"/>
      <c r="WLO3" s="81"/>
      <c r="WLP3" s="81"/>
      <c r="WLQ3" s="81"/>
      <c r="WLR3" s="81"/>
      <c r="WLS3" s="81"/>
      <c r="WLT3" s="81"/>
      <c r="WLU3" s="81"/>
      <c r="WLV3" s="81"/>
      <c r="WLW3" s="81"/>
      <c r="WLX3" s="81"/>
      <c r="WLY3" s="81"/>
      <c r="WLZ3" s="81"/>
      <c r="WMA3" s="81"/>
      <c r="WMB3" s="81"/>
      <c r="WMC3" s="81"/>
      <c r="WMD3" s="81"/>
      <c r="WME3" s="81"/>
      <c r="WMF3" s="81"/>
      <c r="WMG3" s="81"/>
      <c r="WMH3" s="81"/>
      <c r="WMI3" s="81"/>
      <c r="WMJ3" s="81"/>
      <c r="WMK3" s="81"/>
      <c r="WML3" s="81"/>
      <c r="WMM3" s="81"/>
      <c r="WMN3" s="81"/>
      <c r="WMO3" s="81"/>
      <c r="WMP3" s="81"/>
      <c r="WMQ3" s="81"/>
      <c r="WMR3" s="81"/>
      <c r="WMS3" s="81"/>
      <c r="WMT3" s="81"/>
      <c r="WMU3" s="81"/>
      <c r="WMV3" s="81"/>
      <c r="WMW3" s="81"/>
      <c r="WMX3" s="81"/>
      <c r="WMY3" s="81"/>
      <c r="WMZ3" s="81"/>
      <c r="WNA3" s="81"/>
      <c r="WNB3" s="81"/>
      <c r="WNC3" s="81"/>
      <c r="WND3" s="81"/>
      <c r="WNE3" s="81"/>
      <c r="WNF3" s="81"/>
      <c r="WNG3" s="81"/>
      <c r="WNH3" s="81"/>
      <c r="WNI3" s="81"/>
      <c r="WNJ3" s="81"/>
      <c r="WNK3" s="81"/>
      <c r="WNL3" s="81"/>
      <c r="WNM3" s="81"/>
      <c r="WNN3" s="81"/>
      <c r="WNO3" s="81"/>
      <c r="WNP3" s="81"/>
      <c r="WNQ3" s="81"/>
      <c r="WNR3" s="81"/>
      <c r="WNS3" s="81"/>
      <c r="WNT3" s="81"/>
      <c r="WNU3" s="81"/>
      <c r="WNV3" s="81"/>
      <c r="WNW3" s="81"/>
      <c r="WNX3" s="81"/>
      <c r="WNY3" s="81"/>
      <c r="WNZ3" s="81"/>
      <c r="WOA3" s="81"/>
      <c r="WOB3" s="81"/>
      <c r="WOC3" s="81"/>
      <c r="WOD3" s="81"/>
      <c r="WOE3" s="81"/>
      <c r="WOF3" s="81"/>
      <c r="WOG3" s="81"/>
      <c r="WOH3" s="81"/>
      <c r="WOI3" s="81"/>
      <c r="WOJ3" s="81"/>
      <c r="WOK3" s="81"/>
      <c r="WOL3" s="81"/>
      <c r="WOM3" s="81"/>
      <c r="WON3" s="81"/>
      <c r="WOO3" s="81"/>
      <c r="WOP3" s="81"/>
      <c r="WOQ3" s="81"/>
      <c r="WOR3" s="81"/>
      <c r="WOS3" s="81"/>
      <c r="WOT3" s="81"/>
      <c r="WOU3" s="81"/>
      <c r="WOV3" s="81"/>
      <c r="WOW3" s="81"/>
      <c r="WOX3" s="81"/>
      <c r="WOY3" s="81"/>
      <c r="WOZ3" s="81"/>
      <c r="WPA3" s="81"/>
      <c r="WPB3" s="81"/>
      <c r="WPC3" s="81"/>
      <c r="WPD3" s="81"/>
      <c r="WPE3" s="81"/>
      <c r="WPF3" s="81"/>
      <c r="WPG3" s="81"/>
      <c r="WPH3" s="81"/>
      <c r="WPI3" s="81"/>
      <c r="WPJ3" s="81"/>
      <c r="WPK3" s="81"/>
      <c r="WPL3" s="81"/>
      <c r="WPM3" s="81"/>
      <c r="WPN3" s="81"/>
      <c r="WPO3" s="81"/>
      <c r="WPP3" s="81"/>
      <c r="WPQ3" s="81"/>
      <c r="WPR3" s="81"/>
      <c r="WPS3" s="81"/>
      <c r="WPT3" s="81"/>
      <c r="WPU3" s="81"/>
      <c r="WPV3" s="81"/>
      <c r="WPW3" s="81"/>
      <c r="WPX3" s="81"/>
      <c r="WPY3" s="81"/>
      <c r="WPZ3" s="81"/>
      <c r="WQA3" s="81"/>
      <c r="WQB3" s="81"/>
      <c r="WQC3" s="81"/>
      <c r="WQD3" s="81"/>
      <c r="WQE3" s="81"/>
      <c r="WQF3" s="81"/>
      <c r="WQG3" s="81"/>
      <c r="WQH3" s="81"/>
      <c r="WQI3" s="81"/>
      <c r="WQJ3" s="81"/>
      <c r="WQK3" s="81"/>
      <c r="WQL3" s="81"/>
      <c r="WQM3" s="81"/>
      <c r="WQN3" s="81"/>
      <c r="WQO3" s="81"/>
      <c r="WQP3" s="81"/>
      <c r="WQQ3" s="81"/>
      <c r="WQR3" s="81"/>
      <c r="WQS3" s="81"/>
      <c r="WQT3" s="81"/>
      <c r="WQU3" s="81"/>
      <c r="WQV3" s="81"/>
      <c r="WQW3" s="81"/>
      <c r="WQX3" s="81"/>
      <c r="WQY3" s="81"/>
      <c r="WQZ3" s="81"/>
      <c r="WRA3" s="81"/>
      <c r="WRB3" s="81"/>
      <c r="WRC3" s="81"/>
      <c r="WRD3" s="81"/>
      <c r="WRE3" s="81"/>
      <c r="WRF3" s="81"/>
      <c r="WRG3" s="81"/>
      <c r="WRH3" s="81"/>
      <c r="WRI3" s="81"/>
      <c r="WRJ3" s="81"/>
      <c r="WRK3" s="81"/>
      <c r="WRL3" s="81"/>
      <c r="WRM3" s="81"/>
      <c r="WRN3" s="81"/>
      <c r="WRO3" s="81"/>
      <c r="WRP3" s="81"/>
      <c r="WRQ3" s="81"/>
      <c r="WRR3" s="81"/>
      <c r="WRS3" s="81"/>
      <c r="WRT3" s="81"/>
      <c r="WRU3" s="81"/>
      <c r="WRV3" s="81"/>
      <c r="WRW3" s="81"/>
      <c r="WRX3" s="81"/>
      <c r="WRY3" s="81"/>
      <c r="WRZ3" s="81"/>
      <c r="WSA3" s="81"/>
      <c r="WSB3" s="81"/>
      <c r="WSC3" s="81"/>
      <c r="WSD3" s="81"/>
      <c r="WSE3" s="81"/>
      <c r="WSF3" s="81"/>
      <c r="WSG3" s="81"/>
      <c r="WSH3" s="81"/>
      <c r="WSI3" s="81"/>
      <c r="WSJ3" s="81"/>
      <c r="WSK3" s="81"/>
      <c r="WSL3" s="81"/>
      <c r="WSM3" s="81"/>
      <c r="WSN3" s="81"/>
      <c r="WSO3" s="81"/>
      <c r="WSP3" s="81"/>
      <c r="WSQ3" s="81"/>
      <c r="WSR3" s="81"/>
      <c r="WSS3" s="81"/>
      <c r="WST3" s="81"/>
      <c r="WSU3" s="81"/>
      <c r="WSV3" s="81"/>
      <c r="WSW3" s="81"/>
      <c r="WSX3" s="81"/>
      <c r="WSY3" s="81"/>
      <c r="WSZ3" s="81"/>
      <c r="WTA3" s="81"/>
      <c r="WTB3" s="81"/>
      <c r="WTC3" s="81"/>
      <c r="WTD3" s="81"/>
      <c r="WTE3" s="81"/>
      <c r="WTF3" s="81"/>
      <c r="WTG3" s="81"/>
      <c r="WTH3" s="81"/>
      <c r="WTI3" s="81"/>
      <c r="WTJ3" s="81"/>
      <c r="WTK3" s="81"/>
      <c r="WTL3" s="81"/>
      <c r="WTM3" s="81"/>
      <c r="WTN3" s="81"/>
      <c r="WTO3" s="81"/>
      <c r="WTP3" s="81"/>
      <c r="WTQ3" s="81"/>
      <c r="WTR3" s="81"/>
      <c r="WTS3" s="81"/>
      <c r="WTT3" s="81"/>
      <c r="WTU3" s="81"/>
      <c r="WTV3" s="81"/>
      <c r="WTW3" s="81"/>
      <c r="WTX3" s="81"/>
      <c r="WTY3" s="81"/>
      <c r="WTZ3" s="81"/>
      <c r="WUA3" s="81"/>
      <c r="WUB3" s="81"/>
      <c r="WUC3" s="81"/>
      <c r="WUD3" s="81"/>
      <c r="WUE3" s="81"/>
      <c r="WUF3" s="81"/>
      <c r="WUG3" s="81"/>
      <c r="WUH3" s="81"/>
      <c r="WUI3" s="81"/>
      <c r="WUJ3" s="81"/>
      <c r="WUK3" s="81"/>
      <c r="WUL3" s="81"/>
      <c r="WUM3" s="81"/>
      <c r="WUN3" s="81"/>
      <c r="WUO3" s="81"/>
      <c r="WUP3" s="81"/>
      <c r="WUQ3" s="81"/>
      <c r="WUR3" s="81"/>
      <c r="WUS3" s="81"/>
      <c r="WUT3" s="81"/>
      <c r="WUU3" s="81"/>
      <c r="WUV3" s="81"/>
      <c r="WUW3" s="81"/>
      <c r="WUX3" s="81"/>
      <c r="WUY3" s="81"/>
      <c r="WUZ3" s="81"/>
      <c r="WVA3" s="81"/>
      <c r="WVB3" s="81"/>
      <c r="WVC3" s="81"/>
      <c r="WVD3" s="81"/>
      <c r="WVE3" s="81"/>
      <c r="WVF3" s="81"/>
      <c r="WVG3" s="81"/>
      <c r="WVH3" s="81"/>
      <c r="WVI3" s="81"/>
      <c r="WVJ3" s="81"/>
      <c r="WVK3" s="81"/>
      <c r="WVL3" s="81"/>
      <c r="WVM3" s="81"/>
      <c r="WVN3" s="81"/>
      <c r="WVO3" s="81"/>
      <c r="WVP3" s="81"/>
      <c r="WVQ3" s="81"/>
      <c r="WVR3" s="81"/>
      <c r="WVS3" s="81"/>
      <c r="WVT3" s="81"/>
      <c r="WVU3" s="81"/>
      <c r="WVV3" s="81"/>
      <c r="WVW3" s="81"/>
      <c r="WVX3" s="81"/>
      <c r="WVY3" s="81"/>
      <c r="WVZ3" s="81"/>
      <c r="WWA3" s="81"/>
      <c r="WWB3" s="81"/>
      <c r="WWC3" s="81"/>
      <c r="WWD3" s="81"/>
      <c r="WWE3" s="81"/>
      <c r="WWF3" s="81"/>
      <c r="WWG3" s="81"/>
      <c r="WWH3" s="81"/>
      <c r="WWI3" s="81"/>
      <c r="WWJ3" s="81"/>
      <c r="WWK3" s="81"/>
      <c r="WWL3" s="81"/>
      <c r="WWM3" s="81"/>
      <c r="WWN3" s="81"/>
      <c r="WWO3" s="81"/>
      <c r="WWP3" s="81"/>
      <c r="WWQ3" s="81"/>
      <c r="WWR3" s="81"/>
      <c r="WWS3" s="81"/>
      <c r="WWT3" s="81"/>
      <c r="WWU3" s="81"/>
      <c r="WWV3" s="81"/>
      <c r="WWW3" s="81"/>
      <c r="WWX3" s="81"/>
      <c r="WWY3" s="81"/>
      <c r="WWZ3" s="81"/>
      <c r="WXA3" s="81"/>
      <c r="WXB3" s="81"/>
      <c r="WXC3" s="81"/>
      <c r="WXD3" s="81"/>
      <c r="WXE3" s="81"/>
      <c r="WXF3" s="81"/>
      <c r="WXG3" s="81"/>
      <c r="WXH3" s="81"/>
      <c r="WXI3" s="81"/>
      <c r="WXJ3" s="81"/>
      <c r="WXK3" s="81"/>
      <c r="WXL3" s="81"/>
      <c r="WXM3" s="81"/>
      <c r="WXN3" s="81"/>
      <c r="WXO3" s="81"/>
      <c r="WXP3" s="81"/>
      <c r="WXQ3" s="81"/>
      <c r="WXR3" s="81"/>
      <c r="WXS3" s="81"/>
      <c r="WXT3" s="81"/>
      <c r="WXU3" s="81"/>
      <c r="WXV3" s="81"/>
      <c r="WXW3" s="81"/>
      <c r="WXX3" s="81"/>
      <c r="WXY3" s="81"/>
      <c r="WXZ3" s="81"/>
      <c r="WYA3" s="81"/>
      <c r="WYB3" s="81"/>
      <c r="WYC3" s="81"/>
      <c r="WYD3" s="81"/>
      <c r="WYE3" s="81"/>
      <c r="WYF3" s="81"/>
      <c r="WYG3" s="81"/>
      <c r="WYH3" s="81"/>
      <c r="WYI3" s="81"/>
      <c r="WYJ3" s="81"/>
      <c r="WYK3" s="81"/>
      <c r="WYL3" s="81"/>
      <c r="WYM3" s="81"/>
      <c r="WYN3" s="81"/>
      <c r="WYO3" s="81"/>
      <c r="WYP3" s="81"/>
      <c r="WYQ3" s="81"/>
      <c r="WYR3" s="81"/>
      <c r="WYS3" s="81"/>
      <c r="WYT3" s="81"/>
      <c r="WYU3" s="81"/>
      <c r="WYV3" s="81"/>
      <c r="WYW3" s="81"/>
      <c r="WYX3" s="81"/>
      <c r="WYY3" s="81"/>
      <c r="WYZ3" s="81"/>
      <c r="WZA3" s="81"/>
      <c r="WZB3" s="81"/>
      <c r="WZC3" s="81"/>
      <c r="WZD3" s="81"/>
      <c r="WZE3" s="81"/>
      <c r="WZF3" s="81"/>
      <c r="WZG3" s="81"/>
      <c r="WZH3" s="81"/>
      <c r="WZI3" s="81"/>
      <c r="WZJ3" s="81"/>
      <c r="WZK3" s="81"/>
      <c r="WZL3" s="81"/>
      <c r="WZM3" s="81"/>
      <c r="WZN3" s="81"/>
      <c r="WZO3" s="81"/>
      <c r="WZP3" s="81"/>
      <c r="WZQ3" s="81"/>
      <c r="WZR3" s="81"/>
      <c r="WZS3" s="81"/>
      <c r="WZT3" s="81"/>
      <c r="WZU3" s="81"/>
      <c r="WZV3" s="81"/>
      <c r="WZW3" s="81"/>
      <c r="WZX3" s="81"/>
      <c r="WZY3" s="81"/>
      <c r="WZZ3" s="81"/>
      <c r="XAA3" s="81"/>
      <c r="XAB3" s="81"/>
      <c r="XAC3" s="81"/>
      <c r="XAD3" s="81"/>
      <c r="XAE3" s="81"/>
      <c r="XAF3" s="81"/>
      <c r="XAG3" s="81"/>
      <c r="XAH3" s="81"/>
      <c r="XAI3" s="81"/>
      <c r="XAJ3" s="81"/>
      <c r="XAK3" s="81"/>
      <c r="XAL3" s="81"/>
      <c r="XAM3" s="81"/>
      <c r="XAN3" s="81"/>
      <c r="XAO3" s="81"/>
      <c r="XAP3" s="81"/>
      <c r="XAQ3" s="81"/>
      <c r="XAR3" s="81"/>
      <c r="XAS3" s="81"/>
      <c r="XAT3" s="81"/>
      <c r="XAU3" s="81"/>
      <c r="XAV3" s="81"/>
      <c r="XAW3" s="81"/>
      <c r="XAX3" s="81"/>
      <c r="XAY3" s="81"/>
      <c r="XAZ3" s="81"/>
      <c r="XBA3" s="81"/>
      <c r="XBB3" s="81"/>
      <c r="XBC3" s="81"/>
      <c r="XBD3" s="81"/>
      <c r="XBE3" s="81"/>
      <c r="XBF3" s="81"/>
      <c r="XBG3" s="81"/>
      <c r="XBH3" s="81"/>
      <c r="XBI3" s="81"/>
      <c r="XBJ3" s="81"/>
      <c r="XBK3" s="81"/>
      <c r="XBL3" s="81"/>
      <c r="XBM3" s="81"/>
      <c r="XBN3" s="81"/>
      <c r="XBO3" s="81"/>
      <c r="XBP3" s="81"/>
      <c r="XBQ3" s="81"/>
      <c r="XBR3" s="81"/>
      <c r="XBS3" s="81"/>
      <c r="XBT3" s="81"/>
      <c r="XBU3" s="81"/>
      <c r="XBV3" s="81"/>
      <c r="XBW3" s="81"/>
      <c r="XBX3" s="81"/>
      <c r="XBY3" s="81"/>
      <c r="XBZ3" s="81"/>
      <c r="XCA3" s="81"/>
      <c r="XCB3" s="81"/>
      <c r="XCC3" s="81"/>
      <c r="XCD3" s="81"/>
      <c r="XCE3" s="81"/>
      <c r="XCF3" s="81"/>
      <c r="XCG3" s="81"/>
      <c r="XCH3" s="81"/>
      <c r="XCI3" s="81"/>
      <c r="XCJ3" s="81"/>
      <c r="XCK3" s="81"/>
      <c r="XCL3" s="81"/>
      <c r="XCM3" s="81"/>
      <c r="XCN3" s="81"/>
      <c r="XCO3" s="81"/>
      <c r="XCP3" s="81"/>
      <c r="XCQ3" s="81"/>
      <c r="XCR3" s="81"/>
      <c r="XCS3" s="81"/>
      <c r="XCT3" s="81"/>
      <c r="XCU3" s="81"/>
      <c r="XCV3" s="81"/>
      <c r="XCW3" s="81"/>
      <c r="XCX3" s="81"/>
      <c r="XCY3" s="81"/>
      <c r="XCZ3" s="81"/>
      <c r="XDA3" s="81"/>
      <c r="XDB3" s="81"/>
      <c r="XDC3" s="81"/>
      <c r="XDD3" s="81"/>
      <c r="XDE3" s="81"/>
      <c r="XDF3" s="81"/>
      <c r="XDG3" s="81"/>
      <c r="XDH3" s="81"/>
      <c r="XDI3" s="81"/>
      <c r="XDJ3" s="81"/>
      <c r="XDK3" s="81"/>
      <c r="XDL3" s="81"/>
      <c r="XDM3" s="81"/>
      <c r="XDN3" s="81"/>
      <c r="XDO3" s="81"/>
      <c r="XDP3" s="81"/>
      <c r="XDQ3" s="81"/>
      <c r="XDR3" s="81"/>
      <c r="XDS3" s="81"/>
      <c r="XDT3" s="81"/>
      <c r="XDU3" s="81"/>
      <c r="XDV3" s="81"/>
      <c r="XDW3" s="81"/>
      <c r="XDX3" s="81"/>
      <c r="XDY3" s="81"/>
      <c r="XDZ3" s="81"/>
      <c r="XEA3" s="81"/>
      <c r="XEB3" s="81"/>
      <c r="XEC3" s="81"/>
      <c r="XED3" s="81"/>
      <c r="XEE3" s="81"/>
      <c r="XEF3" s="81"/>
      <c r="XEG3" s="81"/>
      <c r="XEH3" s="81"/>
      <c r="XEI3" s="81"/>
      <c r="XEJ3" s="81"/>
      <c r="XEK3" s="81"/>
      <c r="XEL3" s="81"/>
      <c r="XEM3" s="81"/>
      <c r="XEN3" s="81"/>
      <c r="XEO3" s="81"/>
      <c r="XEP3" s="81"/>
      <c r="XEQ3" s="81"/>
      <c r="XER3" s="81"/>
      <c r="XES3" s="81"/>
      <c r="XET3" s="81"/>
      <c r="XEU3" s="81"/>
      <c r="XEV3" s="81"/>
      <c r="XEW3" s="81"/>
      <c r="XEX3" s="81"/>
      <c r="XEY3" s="81"/>
      <c r="XEZ3" s="81"/>
      <c r="XFA3" s="81"/>
      <c r="XFB3" s="81"/>
      <c r="XFC3" s="81"/>
      <c r="XFD3" s="81"/>
    </row>
    <row r="4" spans="2:16384" ht="25.5" customHeight="1">
      <c r="B4" s="135" t="s">
        <v>2</v>
      </c>
      <c r="C4" s="135" t="s">
        <v>96</v>
      </c>
      <c r="D4" s="135" t="s">
        <v>3</v>
      </c>
      <c r="E4" s="186" t="s">
        <v>120</v>
      </c>
      <c r="F4" s="186" t="s">
        <v>121</v>
      </c>
      <c r="G4" s="136" t="s">
        <v>109</v>
      </c>
      <c r="H4" s="135" t="s">
        <v>5</v>
      </c>
      <c r="I4" s="135" t="s">
        <v>6</v>
      </c>
      <c r="J4" s="135" t="s">
        <v>4</v>
      </c>
      <c r="K4" s="135"/>
      <c r="M4" s="107"/>
      <c r="N4" s="107"/>
    </row>
    <row r="5" spans="2:16384" ht="121.15" customHeight="1" thickBot="1">
      <c r="B5" s="244">
        <f>E8</f>
        <v>43639</v>
      </c>
      <c r="C5" s="191">
        <f>F8</f>
        <v>44227</v>
      </c>
      <c r="D5" s="190">
        <f>F13</f>
        <v>44712</v>
      </c>
      <c r="E5" s="190">
        <f>F9</f>
        <v>44286</v>
      </c>
      <c r="F5" s="190">
        <f>F11</f>
        <v>44530</v>
      </c>
      <c r="G5" s="137">
        <f>_xlfn.DAYS(Timeline[Forecast End Date],Timeline[Start Date])/7</f>
        <v>153.28571428571428</v>
      </c>
      <c r="H5" s="43"/>
      <c r="I5" s="43"/>
      <c r="J5" s="138">
        <f>_xlfn.DAYS(Timeline[Baseline Finish Date],Timeline[Forecast End Date])</f>
        <v>-485</v>
      </c>
      <c r="K5" s="139"/>
      <c r="L5" s="140"/>
      <c r="M5" s="180" t="s">
        <v>115</v>
      </c>
      <c r="N5" s="181" t="s">
        <v>116</v>
      </c>
      <c r="O5" s="141" t="s">
        <v>93</v>
      </c>
      <c r="P5" s="142" t="s">
        <v>92</v>
      </c>
      <c r="Q5" s="142" t="s">
        <v>95</v>
      </c>
      <c r="R5" s="142" t="s">
        <v>94</v>
      </c>
      <c r="S5" s="141" t="s">
        <v>97</v>
      </c>
      <c r="T5" s="141" t="s">
        <v>98</v>
      </c>
      <c r="U5" s="143"/>
      <c r="V5" s="144"/>
      <c r="W5" s="143"/>
      <c r="X5" s="144"/>
      <c r="Y5" s="143"/>
      <c r="Z5" s="144"/>
    </row>
    <row r="6" spans="2:16384" ht="15.75" thickBot="1">
      <c r="C6" s="92"/>
      <c r="L6" s="87">
        <f>IF(Table312[[#This Row],[This Report Date]]=$B$2,"Current",0)</f>
        <v>0</v>
      </c>
      <c r="M6" s="145"/>
      <c r="N6" s="78">
        <f>'OverAll S-Curve'!C5</f>
        <v>43639</v>
      </c>
      <c r="O6" s="146">
        <v>0</v>
      </c>
      <c r="P6" s="52">
        <f>Table312[[#This Row],[This Report Date]]</f>
        <v>43639</v>
      </c>
      <c r="Q6" s="79">
        <v>0</v>
      </c>
      <c r="R6" s="149">
        <f t="array" ref="R6">Table312[[#This Row],[This Period Updated Finish Date]]-Timeline[Start Date]</f>
        <v>0</v>
      </c>
      <c r="S6" s="147">
        <f>Table312[[#This Row],[Last Period Variance]]</f>
        <v>0</v>
      </c>
      <c r="T6" s="148">
        <f>Table312[[#This Row],[This Period Variance]]</f>
        <v>0</v>
      </c>
    </row>
    <row r="7" spans="2:16384" ht="15.75" thickBot="1">
      <c r="B7" s="206" t="s">
        <v>132</v>
      </c>
      <c r="C7" s="294" t="s">
        <v>133</v>
      </c>
      <c r="D7" s="206" t="s">
        <v>134</v>
      </c>
      <c r="E7" s="206" t="s">
        <v>140</v>
      </c>
      <c r="F7" s="206" t="s">
        <v>141</v>
      </c>
      <c r="G7" s="206" t="s">
        <v>135</v>
      </c>
      <c r="L7" s="87">
        <f>IF(Table312[[#This Row],[This Report Date]]=$B$2,"Current",0)</f>
        <v>0</v>
      </c>
      <c r="M7" s="121">
        <f>'OverAll S-Curve'!C6</f>
        <v>43643</v>
      </c>
      <c r="N7" s="78">
        <f>IF(N6&gt;Timeline[Forecast End Date],"",WORKDAY.INTL(M7,5,7,))</f>
        <v>43650</v>
      </c>
      <c r="O7" s="115">
        <f>Table312[[#This Row],[Last Report Date]]</f>
        <v>43643</v>
      </c>
      <c r="P7" s="52">
        <f>Table312[[#This Row],[This Report Date]]</f>
        <v>43650</v>
      </c>
      <c r="Q7" s="128">
        <f>R6</f>
        <v>0</v>
      </c>
      <c r="R7" s="149">
        <f t="array" ref="R7">Table312[[#This Row],[This Period Updated Finish Date]]-Timeline[Start Date]</f>
        <v>11</v>
      </c>
      <c r="S7" s="116">
        <f>Table312[[#This Row],[Last Period Variance]]</f>
        <v>0</v>
      </c>
      <c r="T7" s="150">
        <f>Table312[[#This Row],[This Period Variance]]</f>
        <v>11</v>
      </c>
    </row>
    <row r="8" spans="2:16384" ht="15.75" thickBot="1">
      <c r="B8" s="295" t="s">
        <v>126</v>
      </c>
      <c r="C8" s="296">
        <v>44228</v>
      </c>
      <c r="D8" s="295">
        <v>589</v>
      </c>
      <c r="E8" s="297">
        <v>43639</v>
      </c>
      <c r="F8" s="297">
        <f>E8+D8-1</f>
        <v>44227</v>
      </c>
      <c r="G8" s="295" t="s">
        <v>131</v>
      </c>
      <c r="H8" s="92"/>
      <c r="L8" s="87">
        <f>IF(Table312[[#This Row],[This Report Date]]=$B$2,"Current",0)</f>
        <v>0</v>
      </c>
      <c r="M8" s="121">
        <f>'OverAll S-Curve'!C7</f>
        <v>43650</v>
      </c>
      <c r="N8" s="78">
        <f>IF(N7&gt;Timeline[Forecast End Date],"",WORKDAY.INTL(M8,5,7,))</f>
        <v>43657</v>
      </c>
      <c r="O8" s="115">
        <f>Table312[[#This Row],[Last Report Date]]</f>
        <v>43650</v>
      </c>
      <c r="P8" s="52">
        <f>Table312[[#This Row],[This Report Date]]</f>
        <v>43657</v>
      </c>
      <c r="Q8" s="149">
        <f>R7</f>
        <v>11</v>
      </c>
      <c r="R8" s="149">
        <f t="array" ref="R8">Table312[[#This Row],[This Period Updated Finish Date]]-Timeline[Start Date]</f>
        <v>18</v>
      </c>
      <c r="S8" s="116">
        <f>Table312[[#This Row],[Last Period Variance]]</f>
        <v>11</v>
      </c>
      <c r="T8" s="150">
        <f>Table312[[#This Row],[This Period Variance]]</f>
        <v>18</v>
      </c>
    </row>
    <row r="9" spans="2:16384" ht="15.75" thickBot="1">
      <c r="B9" s="295" t="s">
        <v>127</v>
      </c>
      <c r="C9" s="298">
        <v>59</v>
      </c>
      <c r="D9" s="295">
        <v>59</v>
      </c>
      <c r="E9" s="297">
        <f>F8</f>
        <v>44227</v>
      </c>
      <c r="F9" s="297">
        <f>E9+D9</f>
        <v>44286</v>
      </c>
      <c r="G9" s="295" t="s">
        <v>127</v>
      </c>
      <c r="L9" s="87">
        <f>IF(Table312[[#This Row],[This Report Date]]=$B$2,"Current",0)</f>
        <v>0</v>
      </c>
      <c r="M9" s="121">
        <f>'OverAll S-Curve'!C8</f>
        <v>43657</v>
      </c>
      <c r="N9" s="78">
        <f>IF(N8&gt;Timeline[Forecast End Date],"",WORKDAY.INTL(M9,5,7,))</f>
        <v>43664</v>
      </c>
      <c r="O9" s="115">
        <f>Table312[[#This Row],[Last Report Date]]</f>
        <v>43657</v>
      </c>
      <c r="P9" s="52">
        <f>Table312[[#This Row],[This Report Date]]</f>
        <v>43664</v>
      </c>
      <c r="Q9" s="149">
        <f t="shared" ref="Q9:Q26" si="0">R8</f>
        <v>18</v>
      </c>
      <c r="R9" s="149">
        <f t="array" ref="R9">Table312[[#This Row],[This Period Updated Finish Date]]-Timeline[Start Date]</f>
        <v>25</v>
      </c>
      <c r="S9" s="116">
        <f>Table312[[#This Row],[Last Period Variance]]</f>
        <v>18</v>
      </c>
      <c r="T9" s="150">
        <f>Table312[[#This Row],[This Period Variance]]</f>
        <v>25</v>
      </c>
    </row>
    <row r="10" spans="2:16384" ht="15.75" thickBot="1">
      <c r="B10" s="295" t="s">
        <v>128</v>
      </c>
      <c r="C10" s="298">
        <v>64</v>
      </c>
      <c r="D10" s="295">
        <v>64</v>
      </c>
      <c r="E10" s="297">
        <f>F9</f>
        <v>44286</v>
      </c>
      <c r="F10" s="297">
        <f>E10+D10</f>
        <v>44350</v>
      </c>
      <c r="G10" s="295" t="s">
        <v>128</v>
      </c>
      <c r="H10" s="153">
        <f>Timeline[Baseline Finish Date]-Timeline[Start Date]</f>
        <v>588</v>
      </c>
      <c r="L10" s="87">
        <f>IF(Table312[[#This Row],[This Report Date]]=$B$2,"Current",0)</f>
        <v>0</v>
      </c>
      <c r="M10" s="121">
        <f>'OverAll S-Curve'!C9</f>
        <v>43664</v>
      </c>
      <c r="N10" s="78">
        <f>IF(N9&gt;Timeline[Forecast End Date],"",WORKDAY.INTL(M10,5,7,))</f>
        <v>43671</v>
      </c>
      <c r="O10" s="115">
        <f>Table312[[#This Row],[Last Report Date]]</f>
        <v>43664</v>
      </c>
      <c r="P10" s="52">
        <f>Table312[[#This Row],[This Report Date]]</f>
        <v>43671</v>
      </c>
      <c r="Q10" s="149">
        <f t="shared" si="0"/>
        <v>25</v>
      </c>
      <c r="R10" s="149">
        <f t="array" ref="R10">Table312[[#This Row],[This Period Updated Finish Date]]-Timeline[Start Date]</f>
        <v>32</v>
      </c>
      <c r="S10" s="116">
        <f>Table312[[#This Row],[Last Period Variance]]</f>
        <v>25</v>
      </c>
      <c r="T10" s="150">
        <f>Table312[[#This Row],[This Period Variance]]</f>
        <v>32</v>
      </c>
    </row>
    <row r="11" spans="2:16384" ht="15.75" thickBot="1">
      <c r="B11" s="295" t="s">
        <v>129</v>
      </c>
      <c r="C11" s="299">
        <v>180</v>
      </c>
      <c r="D11" s="300">
        <v>180</v>
      </c>
      <c r="E11" s="301">
        <f>F10</f>
        <v>44350</v>
      </c>
      <c r="F11" s="297">
        <f>E11+D11</f>
        <v>44530</v>
      </c>
      <c r="G11" s="295" t="s">
        <v>129</v>
      </c>
      <c r="H11" s="151"/>
      <c r="I11" s="151"/>
      <c r="J11" s="153"/>
      <c r="L11" s="87">
        <f>IF(Table312[[#This Row],[This Report Date]]=$B$2,"Current",0)</f>
        <v>0</v>
      </c>
      <c r="M11" s="121">
        <f>'OverAll S-Curve'!C10</f>
        <v>43671</v>
      </c>
      <c r="N11" s="78">
        <f>IF(N10&gt;Timeline[Forecast End Date],"",WORKDAY.INTL(M11,5,7,))</f>
        <v>43678</v>
      </c>
      <c r="O11" s="115">
        <f>Table312[[#This Row],[Last Report Date]]</f>
        <v>43671</v>
      </c>
      <c r="P11" s="52">
        <f>Table312[[#This Row],[This Report Date]]</f>
        <v>43678</v>
      </c>
      <c r="Q11" s="149">
        <f t="shared" si="0"/>
        <v>32</v>
      </c>
      <c r="R11" s="149">
        <f t="array" ref="R11">Table312[[#This Row],[This Period Updated Finish Date]]-Timeline[Start Date]</f>
        <v>39</v>
      </c>
      <c r="S11" s="116">
        <f>Table312[[#This Row],[Last Period Variance]]</f>
        <v>32</v>
      </c>
      <c r="T11" s="150">
        <f>Table312[[#This Row],[This Period Variance]]</f>
        <v>39</v>
      </c>
    </row>
    <row r="12" spans="2:16384" ht="15.75" thickBot="1">
      <c r="B12" s="295" t="s">
        <v>176</v>
      </c>
      <c r="C12" s="299">
        <v>90</v>
      </c>
      <c r="D12" s="237">
        <f>F12-F11</f>
        <v>90</v>
      </c>
      <c r="E12" s="297">
        <f>F11+1</f>
        <v>44531</v>
      </c>
      <c r="F12" s="297">
        <v>44620</v>
      </c>
      <c r="G12" s="295" t="s">
        <v>173</v>
      </c>
      <c r="H12" s="152"/>
      <c r="I12" s="151"/>
      <c r="J12" s="92"/>
      <c r="L12" s="87">
        <f>IF(Table312[[#This Row],[This Report Date]]=$B$2,"Current",0)</f>
        <v>0</v>
      </c>
      <c r="M12" s="121">
        <f>'OverAll S-Curve'!C11</f>
        <v>43678</v>
      </c>
      <c r="N12" s="78">
        <f>IF(N11&gt;Timeline[Forecast End Date],"",WORKDAY.INTL(M12,5,7,))</f>
        <v>43685</v>
      </c>
      <c r="O12" s="115">
        <f>Table312[[#This Row],[Last Report Date]]</f>
        <v>43678</v>
      </c>
      <c r="P12" s="52">
        <f>Table312[[#This Row],[This Report Date]]</f>
        <v>43685</v>
      </c>
      <c r="Q12" s="149">
        <f>R11</f>
        <v>39</v>
      </c>
      <c r="R12" s="149">
        <f t="array" ref="R12">Table312[[#This Row],[This Period Updated Finish Date]]-Timeline[Start Date]</f>
        <v>46</v>
      </c>
      <c r="S12" s="116">
        <f>Table312[[#This Row],[Last Period Variance]]</f>
        <v>39</v>
      </c>
      <c r="T12" s="150">
        <f>Table312[[#This Row],[This Period Variance]]</f>
        <v>46</v>
      </c>
    </row>
    <row r="13" spans="2:16384" ht="15.75" thickBot="1">
      <c r="B13" s="295" t="s">
        <v>177</v>
      </c>
      <c r="C13" s="299">
        <v>92</v>
      </c>
      <c r="D13" s="237">
        <f>F13-F12</f>
        <v>92</v>
      </c>
      <c r="E13" s="297">
        <f>F12+1</f>
        <v>44621</v>
      </c>
      <c r="F13" s="297">
        <v>44712</v>
      </c>
      <c r="G13" s="295" t="s">
        <v>178</v>
      </c>
      <c r="H13" s="152"/>
      <c r="I13" s="151"/>
      <c r="L13" s="87">
        <f>IF(Table312[[#This Row],[This Report Date]]=$B$2,"Current",0)</f>
        <v>0</v>
      </c>
      <c r="M13" s="121">
        <f>'OverAll S-Curve'!C12</f>
        <v>43685</v>
      </c>
      <c r="N13" s="78">
        <f>IF(N12&gt;Timeline[Forecast End Date],"",WORKDAY.INTL(M13,5,7,))</f>
        <v>43692</v>
      </c>
      <c r="O13" s="115">
        <f>Table312[[#This Row],[Last Report Date]]</f>
        <v>43685</v>
      </c>
      <c r="P13" s="52">
        <f>Table312[[#This Row],[This Report Date]]</f>
        <v>43692</v>
      </c>
      <c r="Q13" s="149">
        <f t="shared" si="0"/>
        <v>46</v>
      </c>
      <c r="R13" s="149">
        <f t="array" ref="R13">Table312[[#This Row],[This Period Updated Finish Date]]-Timeline[Start Date]</f>
        <v>53</v>
      </c>
      <c r="S13" s="116">
        <f>Table312[[#This Row],[Last Period Variance]]</f>
        <v>46</v>
      </c>
      <c r="T13" s="150">
        <f>Table312[[#This Row],[This Period Variance]]</f>
        <v>53</v>
      </c>
    </row>
    <row r="14" spans="2:16384" ht="15.75" thickBot="1">
      <c r="C14" s="92"/>
      <c r="L14" s="87">
        <f>IF(Table312[[#This Row],[This Report Date]]=$B$2,"Current",0)</f>
        <v>0</v>
      </c>
      <c r="M14" s="121">
        <f>'OverAll S-Curve'!C13</f>
        <v>43692</v>
      </c>
      <c r="N14" s="78">
        <f>IF(N13&gt;Timeline[Forecast End Date],"",WORKDAY.INTL(M14,5,7,))</f>
        <v>43699</v>
      </c>
      <c r="O14" s="115">
        <f>Table312[[#This Row],[Last Report Date]]</f>
        <v>43692</v>
      </c>
      <c r="P14" s="52">
        <f>Table312[[#This Row],[This Report Date]]</f>
        <v>43699</v>
      </c>
      <c r="Q14" s="149">
        <f t="shared" si="0"/>
        <v>53</v>
      </c>
      <c r="R14" s="149">
        <f t="array" ref="R14">Table312[[#This Row],[This Period Updated Finish Date]]-Timeline[Start Date]</f>
        <v>60</v>
      </c>
      <c r="S14" s="116">
        <f>Table312[[#This Row],[Last Period Variance]]</f>
        <v>53</v>
      </c>
      <c r="T14" s="150">
        <f>Table312[[#This Row],[This Period Variance]]</f>
        <v>60</v>
      </c>
    </row>
    <row r="15" spans="2:16384" ht="15.75" thickBot="1">
      <c r="C15" s="92"/>
      <c r="L15" s="87">
        <f>IF(Table312[[#This Row],[This Report Date]]=$B$2,"Current",0)</f>
        <v>0</v>
      </c>
      <c r="M15" s="121">
        <f>'OverAll S-Curve'!C14</f>
        <v>43699</v>
      </c>
      <c r="N15" s="78">
        <f>IF(N14&gt;Timeline[Forecast End Date],"",WORKDAY.INTL(M15,5,7,))</f>
        <v>43706</v>
      </c>
      <c r="O15" s="115">
        <f>Table312[[#This Row],[Last Report Date]]</f>
        <v>43699</v>
      </c>
      <c r="P15" s="52">
        <f>Table312[[#This Row],[This Report Date]]</f>
        <v>43706</v>
      </c>
      <c r="Q15" s="149">
        <f t="shared" si="0"/>
        <v>60</v>
      </c>
      <c r="R15" s="149">
        <f t="array" ref="R15">Table312[[#This Row],[This Period Updated Finish Date]]-Timeline[Start Date]</f>
        <v>67</v>
      </c>
      <c r="S15" s="116">
        <f>Table312[[#This Row],[Last Period Variance]]</f>
        <v>60</v>
      </c>
      <c r="T15" s="150">
        <f>Table312[[#This Row],[This Period Variance]]</f>
        <v>67</v>
      </c>
    </row>
    <row r="16" spans="2:16384" ht="15.75" thickBot="1">
      <c r="C16" s="92"/>
      <c r="L16" s="87">
        <f>IF(Table312[[#This Row],[This Report Date]]=$B$2,"Current",0)</f>
        <v>0</v>
      </c>
      <c r="M16" s="121">
        <f>'OverAll S-Curve'!C15</f>
        <v>43706</v>
      </c>
      <c r="N16" s="78">
        <f>IF(N15&gt;Timeline[Forecast End Date],"",WORKDAY.INTL(M16,5,7,))</f>
        <v>43713</v>
      </c>
      <c r="O16" s="115">
        <f>Table312[[#This Row],[Last Report Date]]</f>
        <v>43706</v>
      </c>
      <c r="P16" s="52">
        <f>Table312[[#This Row],[This Report Date]]</f>
        <v>43713</v>
      </c>
      <c r="Q16" s="149">
        <f t="shared" si="0"/>
        <v>67</v>
      </c>
      <c r="R16" s="149">
        <f t="array" ref="R16">Table312[[#This Row],[This Period Updated Finish Date]]-Timeline[Start Date]</f>
        <v>74</v>
      </c>
      <c r="S16" s="116">
        <f>Table312[[#This Row],[Last Period Variance]]</f>
        <v>67</v>
      </c>
      <c r="T16" s="150">
        <f>Table312[[#This Row],[This Period Variance]]</f>
        <v>74</v>
      </c>
    </row>
    <row r="17" spans="2:24" ht="15.75" thickBot="1">
      <c r="C17" s="92"/>
      <c r="L17" s="87">
        <f>IF(Table312[[#This Row],[This Report Date]]=$B$2,"Current",0)</f>
        <v>0</v>
      </c>
      <c r="M17" s="121">
        <f>'OverAll S-Curve'!C16</f>
        <v>43713</v>
      </c>
      <c r="N17" s="78">
        <f>IF(N16&gt;Timeline[Forecast End Date],"",WORKDAY.INTL(M17,5,7,))</f>
        <v>43720</v>
      </c>
      <c r="O17" s="115">
        <f>Table312[[#This Row],[Last Report Date]]</f>
        <v>43713</v>
      </c>
      <c r="P17" s="52">
        <f>Table312[[#This Row],[This Report Date]]</f>
        <v>43720</v>
      </c>
      <c r="Q17" s="149">
        <f t="shared" si="0"/>
        <v>74</v>
      </c>
      <c r="R17" s="149">
        <f t="array" ref="R17">Table312[[#This Row],[This Period Updated Finish Date]]-Timeline[Start Date]</f>
        <v>81</v>
      </c>
      <c r="S17" s="116">
        <f>Table312[[#This Row],[Last Period Variance]]</f>
        <v>74</v>
      </c>
      <c r="T17" s="150">
        <f>Table312[[#This Row],[This Period Variance]]</f>
        <v>81</v>
      </c>
      <c r="V17" s="206">
        <v>545</v>
      </c>
      <c r="W17" s="206">
        <v>150</v>
      </c>
      <c r="X17" s="206" t="s">
        <v>125</v>
      </c>
    </row>
    <row r="18" spans="2:24" ht="15.75" thickBot="1">
      <c r="B18" t="s">
        <v>130</v>
      </c>
      <c r="C18" s="92"/>
      <c r="L18" s="87">
        <f>IF(Table312[[#This Row],[This Report Date]]=$B$2,"Current",0)</f>
        <v>0</v>
      </c>
      <c r="M18" s="121">
        <f>'OverAll S-Curve'!C17</f>
        <v>43720</v>
      </c>
      <c r="N18" s="78">
        <f>IF(N17&gt;Timeline[Forecast End Date],"",WORKDAY.INTL(M18,5,7,))</f>
        <v>43727</v>
      </c>
      <c r="O18" s="115">
        <f>Table312[[#This Row],[Last Report Date]]</f>
        <v>43720</v>
      </c>
      <c r="P18" s="52">
        <f>Table312[[#This Row],[This Report Date]]</f>
        <v>43727</v>
      </c>
      <c r="Q18" s="149">
        <f t="shared" si="0"/>
        <v>81</v>
      </c>
      <c r="R18" s="149">
        <f t="array" ref="R18">Table312[[#This Row],[This Period Updated Finish Date]]-Timeline[Start Date]</f>
        <v>88</v>
      </c>
      <c r="S18" s="116">
        <f>Table312[[#This Row],[Last Period Variance]]</f>
        <v>81</v>
      </c>
      <c r="T18" s="150">
        <f>Table312[[#This Row],[This Period Variance]]</f>
        <v>88</v>
      </c>
      <c r="V18" s="206">
        <v>485</v>
      </c>
      <c r="W18" s="206">
        <v>60</v>
      </c>
      <c r="X18" s="206" t="s">
        <v>124</v>
      </c>
    </row>
    <row r="19" spans="2:24" ht="15.75" thickBot="1">
      <c r="C19" s="92"/>
      <c r="L19" s="87">
        <f>IF(Table312[[#This Row],[This Report Date]]=$B$2,"Current",0)</f>
        <v>0</v>
      </c>
      <c r="M19" s="121">
        <f>'OverAll S-Curve'!C18</f>
        <v>43727</v>
      </c>
      <c r="N19" s="78">
        <f>IF(N18&gt;Timeline[Forecast End Date],"",WORKDAY.INTL(M19,5,7,))</f>
        <v>43734</v>
      </c>
      <c r="O19" s="115">
        <f>Table312[[#This Row],[Last Report Date]]</f>
        <v>43727</v>
      </c>
      <c r="P19" s="52">
        <f>Table312[[#This Row],[This Report Date]]</f>
        <v>43734</v>
      </c>
      <c r="Q19" s="149">
        <f t="shared" si="0"/>
        <v>88</v>
      </c>
      <c r="R19" s="149">
        <f t="array" ref="R19">Table312[[#This Row],[This Period Updated Finish Date]]-Timeline[Start Date]</f>
        <v>95</v>
      </c>
      <c r="S19" s="116">
        <f>Table312[[#This Row],[Last Period Variance]]</f>
        <v>88</v>
      </c>
      <c r="T19" s="150">
        <f>Table312[[#This Row],[This Period Variance]]</f>
        <v>95</v>
      </c>
      <c r="V19" s="206">
        <v>365</v>
      </c>
      <c r="W19" s="206">
        <v>120</v>
      </c>
      <c r="X19" s="206" t="s">
        <v>123</v>
      </c>
    </row>
    <row r="20" spans="2:24" ht="15.75" thickBot="1">
      <c r="C20" s="92"/>
      <c r="L20" s="87">
        <f>IF(Table312[[#This Row],[This Report Date]]=$B$2,"Current",0)</f>
        <v>0</v>
      </c>
      <c r="M20" s="121">
        <f>'OverAll S-Curve'!C19</f>
        <v>43734</v>
      </c>
      <c r="N20" s="78">
        <f>IF(N19&gt;Timeline[Forecast End Date],"",WORKDAY.INTL(M20,5,7,))</f>
        <v>43741</v>
      </c>
      <c r="O20" s="115">
        <f>Table312[[#This Row],[Last Report Date]]</f>
        <v>43734</v>
      </c>
      <c r="P20" s="52">
        <f>Table312[[#This Row],[This Report Date]]</f>
        <v>43741</v>
      </c>
      <c r="Q20" s="149">
        <f t="shared" si="0"/>
        <v>95</v>
      </c>
      <c r="R20" s="149">
        <f t="array" ref="R20">Table312[[#This Row],[This Period Updated Finish Date]]-Timeline[Start Date]</f>
        <v>102</v>
      </c>
      <c r="S20" s="116">
        <f>Table312[[#This Row],[Last Period Variance]]</f>
        <v>95</v>
      </c>
      <c r="T20" s="150">
        <f>Table312[[#This Row],[This Period Variance]]</f>
        <v>102</v>
      </c>
      <c r="V20" s="206">
        <v>0</v>
      </c>
      <c r="W20" s="206">
        <v>365</v>
      </c>
      <c r="X20" s="206" t="s">
        <v>7</v>
      </c>
    </row>
    <row r="21" spans="2:24" ht="15.75" thickBot="1">
      <c r="C21" s="92"/>
      <c r="L21" s="87">
        <f>IF(Table312[[#This Row],[This Report Date]]=$B$2,"Current",0)</f>
        <v>0</v>
      </c>
      <c r="M21" s="121">
        <f>'OverAll S-Curve'!C20</f>
        <v>43741</v>
      </c>
      <c r="N21" s="78">
        <f>IF(N20&gt;Timeline[Forecast End Date],"",WORKDAY.INTL(M21,5,7,))</f>
        <v>43748</v>
      </c>
      <c r="O21" s="115">
        <f>Table312[[#This Row],[Last Report Date]]</f>
        <v>43741</v>
      </c>
      <c r="P21" s="52">
        <f>Table312[[#This Row],[This Report Date]]</f>
        <v>43748</v>
      </c>
      <c r="Q21" s="149">
        <f t="shared" si="0"/>
        <v>102</v>
      </c>
      <c r="R21" s="149">
        <f t="array" ref="R21">Table312[[#This Row],[This Period Updated Finish Date]]-Timeline[Start Date]</f>
        <v>109</v>
      </c>
      <c r="S21" s="116">
        <f>Table312[[#This Row],[Last Period Variance]]</f>
        <v>102</v>
      </c>
      <c r="T21" s="150">
        <f>Table312[[#This Row],[This Period Variance]]</f>
        <v>109</v>
      </c>
    </row>
    <row r="22" spans="2:24" ht="15.75" thickBot="1">
      <c r="C22" s="92"/>
      <c r="L22" s="87">
        <f>IF(Table312[[#This Row],[This Report Date]]=$B$2,"Current",0)</f>
        <v>0</v>
      </c>
      <c r="M22" s="121">
        <f>'OverAll S-Curve'!C21</f>
        <v>43748</v>
      </c>
      <c r="N22" s="78">
        <f>IF(N21&gt;Timeline[Forecast End Date],"",WORKDAY.INTL(M22,5,7,))</f>
        <v>43755</v>
      </c>
      <c r="O22" s="115">
        <f>Table312[[#This Row],[Last Report Date]]</f>
        <v>43748</v>
      </c>
      <c r="P22" s="52">
        <f>Table312[[#This Row],[This Report Date]]</f>
        <v>43755</v>
      </c>
      <c r="Q22" s="149">
        <f t="shared" si="0"/>
        <v>109</v>
      </c>
      <c r="R22" s="149">
        <f t="array" ref="R22">Table312[[#This Row],[This Period Updated Finish Date]]-Timeline[Start Date]</f>
        <v>116</v>
      </c>
      <c r="S22" s="116">
        <f>Table312[[#This Row],[Last Period Variance]]</f>
        <v>109</v>
      </c>
      <c r="T22" s="150">
        <f>Table312[[#This Row],[This Period Variance]]</f>
        <v>116</v>
      </c>
    </row>
    <row r="23" spans="2:24" ht="15.75" thickBot="1">
      <c r="C23" s="92"/>
      <c r="L23" s="87">
        <f>IF(Table312[[#This Row],[This Report Date]]=$B$2,"Current",0)</f>
        <v>0</v>
      </c>
      <c r="M23" s="121">
        <f>'OverAll S-Curve'!C22</f>
        <v>43755</v>
      </c>
      <c r="N23" s="78">
        <f>IF(N22&gt;Timeline[Forecast End Date],"",WORKDAY.INTL(M23,5,7,))</f>
        <v>43762</v>
      </c>
      <c r="O23" s="115">
        <f>Table312[[#This Row],[Last Report Date]]</f>
        <v>43755</v>
      </c>
      <c r="P23" s="52">
        <f>Table312[[#This Row],[This Report Date]]</f>
        <v>43762</v>
      </c>
      <c r="Q23" s="149">
        <f t="shared" si="0"/>
        <v>116</v>
      </c>
      <c r="R23" s="149">
        <f t="array" ref="R23">Table312[[#This Row],[This Period Updated Finish Date]]-Timeline[Start Date]</f>
        <v>123</v>
      </c>
      <c r="S23" s="116">
        <f>Table312[[#This Row],[Last Period Variance]]</f>
        <v>116</v>
      </c>
      <c r="T23" s="150">
        <f>Table312[[#This Row],[This Period Variance]]</f>
        <v>123</v>
      </c>
    </row>
    <row r="24" spans="2:24" ht="15.75" thickBot="1">
      <c r="C24" s="92"/>
      <c r="L24" s="87">
        <f>IF(Table312[[#This Row],[This Report Date]]=$B$2,"Current",0)</f>
        <v>0</v>
      </c>
      <c r="M24" s="121">
        <f>'OverAll S-Curve'!C23</f>
        <v>43762</v>
      </c>
      <c r="N24" s="78">
        <f>IF(N23&gt;Timeline[Forecast End Date],"",WORKDAY.INTL(M24,5,7,))</f>
        <v>43769</v>
      </c>
      <c r="O24" s="115">
        <f>Table312[[#This Row],[Last Report Date]]</f>
        <v>43762</v>
      </c>
      <c r="P24" s="52">
        <f>Table312[[#This Row],[This Report Date]]</f>
        <v>43769</v>
      </c>
      <c r="Q24" s="149">
        <f t="shared" si="0"/>
        <v>123</v>
      </c>
      <c r="R24" s="149">
        <f t="array" ref="R24">Table312[[#This Row],[This Period Updated Finish Date]]-Timeline[Start Date]</f>
        <v>130</v>
      </c>
      <c r="S24" s="116">
        <f>Table312[[#This Row],[Last Period Variance]]</f>
        <v>123</v>
      </c>
      <c r="T24" s="150">
        <f>Table312[[#This Row],[This Period Variance]]</f>
        <v>130</v>
      </c>
    </row>
    <row r="25" spans="2:24" ht="15.75" thickBot="1">
      <c r="C25" s="92"/>
      <c r="J25" s="776"/>
      <c r="K25" s="776"/>
      <c r="L25" s="87">
        <f>IF(Table312[[#This Row],[This Report Date]]=$B$2,"Current",0)</f>
        <v>0</v>
      </c>
      <c r="M25" s="121">
        <f>'OverAll S-Curve'!C24</f>
        <v>43769</v>
      </c>
      <c r="N25" s="78">
        <f>IF(N24&gt;Timeline[Forecast End Date],"",WORKDAY.INTL(M25,5,7,))</f>
        <v>43776</v>
      </c>
      <c r="O25" s="115">
        <f>Table312[[#This Row],[Last Report Date]]</f>
        <v>43769</v>
      </c>
      <c r="P25" s="52">
        <f>Table312[[#This Row],[This Report Date]]</f>
        <v>43776</v>
      </c>
      <c r="Q25" s="149">
        <f t="shared" si="0"/>
        <v>130</v>
      </c>
      <c r="R25" s="149">
        <f t="array" ref="R25">Table312[[#This Row],[This Period Updated Finish Date]]-Timeline[Start Date]</f>
        <v>137</v>
      </c>
      <c r="S25" s="116">
        <f>Table312[[#This Row],[Last Period Variance]]</f>
        <v>130</v>
      </c>
      <c r="T25" s="150">
        <f>Table312[[#This Row],[This Period Variance]]</f>
        <v>137</v>
      </c>
    </row>
    <row r="26" spans="2:24" ht="15.75" thickBot="1">
      <c r="C26" s="92"/>
      <c r="J26" s="776"/>
      <c r="K26" s="776"/>
      <c r="L26" s="87">
        <f>IF(Table312[[#This Row],[This Report Date]]=$B$2,"Current",0)</f>
        <v>0</v>
      </c>
      <c r="M26" s="121">
        <f>'OverAll S-Curve'!C25</f>
        <v>43776</v>
      </c>
      <c r="N26" s="78">
        <f>IF(N25&gt;Timeline[Forecast End Date],"",WORKDAY.INTL(M26,5,7,))</f>
        <v>43783</v>
      </c>
      <c r="O26" s="115">
        <f>Table312[[#This Row],[Last Report Date]]</f>
        <v>43776</v>
      </c>
      <c r="P26" s="52">
        <f>Table312[[#This Row],[This Report Date]]</f>
        <v>43783</v>
      </c>
      <c r="Q26" s="149">
        <f t="shared" si="0"/>
        <v>137</v>
      </c>
      <c r="R26" s="149">
        <f t="array" ref="R26">Table312[[#This Row],[This Period Updated Finish Date]]-Timeline[Start Date]</f>
        <v>144</v>
      </c>
      <c r="S26" s="116">
        <f>Table312[[#This Row],[Last Period Variance]]</f>
        <v>137</v>
      </c>
      <c r="T26" s="150">
        <f>Table312[[#This Row],[This Period Variance]]</f>
        <v>144</v>
      </c>
    </row>
    <row r="27" spans="2:24" ht="15.75" thickBot="1">
      <c r="C27" s="92"/>
      <c r="L27" s="87">
        <f>IF(Table312[[#This Row],[This Report Date]]=$B$2,"Current",0)</f>
        <v>0</v>
      </c>
      <c r="M27" s="121">
        <f>'OverAll S-Curve'!C26</f>
        <v>43783</v>
      </c>
      <c r="N27" s="78">
        <f>IF(N26&gt;Timeline[Forecast End Date],"",WORKDAY.INTL(M27,5,7,))</f>
        <v>43790</v>
      </c>
      <c r="O27" s="115">
        <f>Table312[[#This Row],[Last Report Date]]</f>
        <v>43783</v>
      </c>
      <c r="P27" s="52">
        <f>Table312[[#This Row],[This Report Date]]</f>
        <v>43790</v>
      </c>
      <c r="Q27" s="149">
        <f t="shared" ref="Q27:Q90" si="1">R26</f>
        <v>144</v>
      </c>
      <c r="R27" s="149">
        <f t="array" ref="R27">Table312[[#This Row],[This Period Updated Finish Date]]-Timeline[Start Date]</f>
        <v>151</v>
      </c>
      <c r="S27" s="116">
        <f>Table312[[#This Row],[Last Period Variance]]</f>
        <v>144</v>
      </c>
      <c r="T27" s="150">
        <f>Table312[[#This Row],[This Period Variance]]</f>
        <v>151</v>
      </c>
    </row>
    <row r="28" spans="2:24" ht="15.75" thickBot="1">
      <c r="C28" s="92"/>
      <c r="L28" s="87">
        <f>IF(Table312[[#This Row],[This Report Date]]=$B$2,"Current",0)</f>
        <v>0</v>
      </c>
      <c r="M28" s="121">
        <f>'OverAll S-Curve'!C27</f>
        <v>43790</v>
      </c>
      <c r="N28" s="78">
        <f>IF(N27&gt;Timeline[Forecast End Date],"",WORKDAY.INTL(M28,5,7,))</f>
        <v>43797</v>
      </c>
      <c r="O28" s="115">
        <f>Table312[[#This Row],[Last Report Date]]</f>
        <v>43790</v>
      </c>
      <c r="P28" s="52">
        <f>Table312[[#This Row],[This Report Date]]</f>
        <v>43797</v>
      </c>
      <c r="Q28" s="149">
        <f t="shared" si="1"/>
        <v>151</v>
      </c>
      <c r="R28" s="149">
        <f t="array" ref="R28">Table312[[#This Row],[This Period Updated Finish Date]]-Timeline[Start Date]</f>
        <v>158</v>
      </c>
      <c r="S28" s="116">
        <f>Table312[[#This Row],[Last Period Variance]]</f>
        <v>151</v>
      </c>
      <c r="T28" s="150">
        <f>Table312[[#This Row],[This Period Variance]]</f>
        <v>158</v>
      </c>
    </row>
    <row r="29" spans="2:24" ht="15.75" thickBot="1">
      <c r="C29" s="92"/>
      <c r="L29" s="87">
        <f>IF(Table312[[#This Row],[This Report Date]]=$B$2,"Current",0)</f>
        <v>0</v>
      </c>
      <c r="M29" s="121">
        <f>'OverAll S-Curve'!C28</f>
        <v>43797</v>
      </c>
      <c r="N29" s="78">
        <f>IF(N28&gt;Timeline[Forecast End Date],"",WORKDAY.INTL(M29,5,7,))</f>
        <v>43804</v>
      </c>
      <c r="O29" s="115">
        <f>Table312[[#This Row],[Last Report Date]]</f>
        <v>43797</v>
      </c>
      <c r="P29" s="52">
        <f>Table312[[#This Row],[This Report Date]]</f>
        <v>43804</v>
      </c>
      <c r="Q29" s="149">
        <f t="shared" si="1"/>
        <v>158</v>
      </c>
      <c r="R29" s="149">
        <f t="array" ref="R29">Table312[[#This Row],[This Period Updated Finish Date]]-Timeline[Start Date]</f>
        <v>165</v>
      </c>
      <c r="S29" s="116">
        <f>Table312[[#This Row],[Last Period Variance]]</f>
        <v>158</v>
      </c>
      <c r="T29" s="150">
        <f>Table312[[#This Row],[This Period Variance]]</f>
        <v>165</v>
      </c>
    </row>
    <row r="30" spans="2:24" ht="15.75" thickBot="1">
      <c r="C30" s="92">
        <f>C8+B21</f>
        <v>44228</v>
      </c>
      <c r="L30" s="87">
        <f>IF(Table312[[#This Row],[This Report Date]]=$B$2,"Current",0)</f>
        <v>0</v>
      </c>
      <c r="M30" s="121">
        <f>'OverAll S-Curve'!C29</f>
        <v>43804</v>
      </c>
      <c r="N30" s="78">
        <f>IF(N29&gt;Timeline[Forecast End Date],"",WORKDAY.INTL(M30,5,7,))</f>
        <v>43811</v>
      </c>
      <c r="O30" s="115">
        <f>Table312[[#This Row],[Last Report Date]]</f>
        <v>43804</v>
      </c>
      <c r="P30" s="52">
        <f>Table312[[#This Row],[This Report Date]]</f>
        <v>43811</v>
      </c>
      <c r="Q30" s="149">
        <f t="shared" si="1"/>
        <v>165</v>
      </c>
      <c r="R30" s="149">
        <f t="array" ref="R30">Table312[[#This Row],[This Period Updated Finish Date]]-Timeline[Start Date]</f>
        <v>172</v>
      </c>
      <c r="S30" s="116">
        <f>Table312[[#This Row],[Last Period Variance]]</f>
        <v>165</v>
      </c>
      <c r="T30" s="150">
        <f>Table312[[#This Row],[This Period Variance]]</f>
        <v>172</v>
      </c>
    </row>
    <row r="31" spans="2:24" ht="15.75" thickBot="1">
      <c r="C31" s="92"/>
      <c r="L31" s="87">
        <f>IF(Table312[[#This Row],[This Report Date]]=$B$2,"Current",0)</f>
        <v>0</v>
      </c>
      <c r="M31" s="121">
        <f>'OverAll S-Curve'!C30</f>
        <v>43811</v>
      </c>
      <c r="N31" s="78">
        <f>IF(N30&gt;Timeline[Forecast End Date],"",WORKDAY.INTL(M31,5,7,))</f>
        <v>43818</v>
      </c>
      <c r="O31" s="115">
        <f>Table312[[#This Row],[Last Report Date]]</f>
        <v>43811</v>
      </c>
      <c r="P31" s="52">
        <f>Table312[[#This Row],[This Report Date]]</f>
        <v>43818</v>
      </c>
      <c r="Q31" s="149">
        <f t="shared" si="1"/>
        <v>172</v>
      </c>
      <c r="R31" s="149">
        <f t="array" ref="R31">Table312[[#This Row],[This Period Updated Finish Date]]-Timeline[Start Date]</f>
        <v>179</v>
      </c>
      <c r="S31" s="116">
        <f>Table312[[#This Row],[Last Period Variance]]</f>
        <v>172</v>
      </c>
      <c r="T31" s="150">
        <f>Table312[[#This Row],[This Period Variance]]</f>
        <v>179</v>
      </c>
    </row>
    <row r="32" spans="2:24" ht="15.75" thickBot="1">
      <c r="C32" s="153">
        <v>44227</v>
      </c>
      <c r="L32" s="87">
        <f>IF(Table312[[#This Row],[This Report Date]]=$B$2,"Current",0)</f>
        <v>0</v>
      </c>
      <c r="M32" s="121">
        <f>'OverAll S-Curve'!C31</f>
        <v>43818</v>
      </c>
      <c r="N32" s="78">
        <f>IF(N31&gt;Timeline[Forecast End Date],"",WORKDAY.INTL(M32,5,7,))</f>
        <v>43825</v>
      </c>
      <c r="O32" s="115">
        <f>Table312[[#This Row],[Last Report Date]]</f>
        <v>43818</v>
      </c>
      <c r="P32" s="52">
        <f>Table312[[#This Row],[This Report Date]]</f>
        <v>43825</v>
      </c>
      <c r="Q32" s="149">
        <f t="shared" si="1"/>
        <v>179</v>
      </c>
      <c r="R32" s="149">
        <f t="array" ref="R32">Table312[[#This Row],[This Period Updated Finish Date]]-Timeline[Start Date]</f>
        <v>186</v>
      </c>
      <c r="S32" s="116">
        <f>Table312[[#This Row],[Last Period Variance]]</f>
        <v>179</v>
      </c>
      <c r="T32" s="150">
        <f>Table312[[#This Row],[This Period Variance]]</f>
        <v>186</v>
      </c>
    </row>
    <row r="33" spans="3:20" ht="15.75" thickBot="1">
      <c r="C33" s="92">
        <v>44227</v>
      </c>
      <c r="L33" s="87">
        <f>IF(Table312[[#This Row],[This Report Date]]=$B$2,"Current",0)</f>
        <v>0</v>
      </c>
      <c r="M33" s="121">
        <f>'OverAll S-Curve'!C32</f>
        <v>43825</v>
      </c>
      <c r="N33" s="78">
        <f>IF(N32&gt;Timeline[Forecast End Date],"",WORKDAY.INTL(M33,5,7,))</f>
        <v>43832</v>
      </c>
      <c r="O33" s="115">
        <f>Table312[[#This Row],[Last Report Date]]</f>
        <v>43825</v>
      </c>
      <c r="P33" s="52">
        <f>Table312[[#This Row],[This Report Date]]</f>
        <v>43832</v>
      </c>
      <c r="Q33" s="149">
        <f t="shared" si="1"/>
        <v>186</v>
      </c>
      <c r="R33" s="149">
        <f t="array" ref="R33">Table312[[#This Row],[This Period Updated Finish Date]]-Timeline[Start Date]</f>
        <v>193</v>
      </c>
      <c r="S33" s="116">
        <f>Table312[[#This Row],[Last Period Variance]]</f>
        <v>186</v>
      </c>
      <c r="T33" s="150">
        <f>Table312[[#This Row],[This Period Variance]]</f>
        <v>193</v>
      </c>
    </row>
    <row r="34" spans="3:20" ht="15.75" thickBot="1">
      <c r="C34" s="92"/>
      <c r="L34" s="87">
        <f>IF(Table312[[#This Row],[This Report Date]]=$B$2,"Current",0)</f>
        <v>0</v>
      </c>
      <c r="M34" s="121">
        <f>'OverAll S-Curve'!C33</f>
        <v>43832</v>
      </c>
      <c r="N34" s="78">
        <f>IF(N33&gt;Timeline[Forecast End Date],"",WORKDAY.INTL(M34,5,7,))</f>
        <v>43839</v>
      </c>
      <c r="O34" s="115">
        <f>Table312[[#This Row],[Last Report Date]]</f>
        <v>43832</v>
      </c>
      <c r="P34" s="52">
        <f>Table312[[#This Row],[This Report Date]]</f>
        <v>43839</v>
      </c>
      <c r="Q34" s="149">
        <f t="shared" si="1"/>
        <v>193</v>
      </c>
      <c r="R34" s="149">
        <f t="array" ref="R34">Table312[[#This Row],[This Period Updated Finish Date]]-Timeline[Start Date]</f>
        <v>200</v>
      </c>
      <c r="S34" s="116">
        <f>Table312[[#This Row],[Last Period Variance]]</f>
        <v>193</v>
      </c>
      <c r="T34" s="150">
        <f>Table312[[#This Row],[This Period Variance]]</f>
        <v>200</v>
      </c>
    </row>
    <row r="35" spans="3:20" ht="15.75" thickBot="1">
      <c r="C35" s="92"/>
      <c r="L35" s="87">
        <f>IF(Table312[[#This Row],[This Report Date]]=$B$2,"Current",0)</f>
        <v>0</v>
      </c>
      <c r="M35" s="121">
        <f>'OverAll S-Curve'!C34</f>
        <v>43839</v>
      </c>
      <c r="N35" s="78">
        <f>IF(N34&gt;Timeline[Forecast End Date],"",WORKDAY.INTL(M35,5,7,))</f>
        <v>43846</v>
      </c>
      <c r="O35" s="115">
        <f>Table312[[#This Row],[Last Report Date]]</f>
        <v>43839</v>
      </c>
      <c r="P35" s="52">
        <f>Table312[[#This Row],[This Report Date]]</f>
        <v>43846</v>
      </c>
      <c r="Q35" s="149">
        <f t="shared" si="1"/>
        <v>200</v>
      </c>
      <c r="R35" s="149">
        <f t="array" ref="R35">Table312[[#This Row],[This Period Updated Finish Date]]-Timeline[Start Date]</f>
        <v>207</v>
      </c>
      <c r="S35" s="116">
        <f>Table312[[#This Row],[Last Period Variance]]</f>
        <v>200</v>
      </c>
      <c r="T35" s="150">
        <f>Table312[[#This Row],[This Period Variance]]</f>
        <v>207</v>
      </c>
    </row>
    <row r="36" spans="3:20" ht="15.75" thickBot="1">
      <c r="C36" s="92"/>
      <c r="L36" s="87">
        <f>IF(Table312[[#This Row],[This Report Date]]=$B$2,"Current",0)</f>
        <v>0</v>
      </c>
      <c r="M36" s="121">
        <f>'OverAll S-Curve'!C35</f>
        <v>43846</v>
      </c>
      <c r="N36" s="78">
        <f>IF(N35&gt;Timeline[Forecast End Date],"",WORKDAY.INTL(M36,5,7,))</f>
        <v>43853</v>
      </c>
      <c r="O36" s="115">
        <f>Table312[[#This Row],[Last Report Date]]</f>
        <v>43846</v>
      </c>
      <c r="P36" s="52">
        <f>Table312[[#This Row],[This Report Date]]</f>
        <v>43853</v>
      </c>
      <c r="Q36" s="149">
        <f t="shared" si="1"/>
        <v>207</v>
      </c>
      <c r="R36" s="149">
        <f t="array" ref="R36">Table312[[#This Row],[This Period Updated Finish Date]]-Timeline[Start Date]</f>
        <v>214</v>
      </c>
      <c r="S36" s="116">
        <f>Table312[[#This Row],[Last Period Variance]]</f>
        <v>207</v>
      </c>
      <c r="T36" s="150">
        <f>Table312[[#This Row],[This Period Variance]]</f>
        <v>214</v>
      </c>
    </row>
    <row r="37" spans="3:20" ht="15.75" thickBot="1">
      <c r="C37" s="92"/>
      <c r="L37" s="87">
        <f>IF(Table312[[#This Row],[This Report Date]]=$B$2,"Current",0)</f>
        <v>0</v>
      </c>
      <c r="M37" s="121">
        <f>'OverAll S-Curve'!C36</f>
        <v>43853</v>
      </c>
      <c r="N37" s="78">
        <f>IF(N36&gt;Timeline[Forecast End Date],"",WORKDAY.INTL(M37,5,7,))</f>
        <v>43860</v>
      </c>
      <c r="O37" s="115">
        <f>Table312[[#This Row],[Last Report Date]]</f>
        <v>43853</v>
      </c>
      <c r="P37" s="52">
        <f>Table312[[#This Row],[This Report Date]]</f>
        <v>43860</v>
      </c>
      <c r="Q37" s="149">
        <f t="shared" si="1"/>
        <v>214</v>
      </c>
      <c r="R37" s="149">
        <f t="array" ref="R37">Table312[[#This Row],[This Period Updated Finish Date]]-Timeline[Start Date]</f>
        <v>221</v>
      </c>
      <c r="S37" s="116">
        <f>Table312[[#This Row],[Last Period Variance]]</f>
        <v>214</v>
      </c>
      <c r="T37" s="150">
        <f>Table312[[#This Row],[This Period Variance]]</f>
        <v>221</v>
      </c>
    </row>
    <row r="38" spans="3:20" ht="15.75" thickBot="1">
      <c r="C38" s="92"/>
      <c r="L38" s="87">
        <f>IF(Table312[[#This Row],[This Report Date]]=$B$2,"Current",0)</f>
        <v>0</v>
      </c>
      <c r="M38" s="121">
        <f>'OverAll S-Curve'!C37</f>
        <v>43860</v>
      </c>
      <c r="N38" s="78">
        <f>IF(N37&gt;Timeline[Forecast End Date],"",WORKDAY.INTL(M38,5,7,))</f>
        <v>43867</v>
      </c>
      <c r="O38" s="115">
        <f>Table312[[#This Row],[Last Report Date]]</f>
        <v>43860</v>
      </c>
      <c r="P38" s="52">
        <f>Table312[[#This Row],[This Report Date]]</f>
        <v>43867</v>
      </c>
      <c r="Q38" s="149">
        <f t="shared" si="1"/>
        <v>221</v>
      </c>
      <c r="R38" s="149">
        <f t="array" ref="R38">Table312[[#This Row],[This Period Updated Finish Date]]-Timeline[Start Date]</f>
        <v>228</v>
      </c>
      <c r="S38" s="116">
        <f>Table312[[#This Row],[Last Period Variance]]</f>
        <v>221</v>
      </c>
      <c r="T38" s="150">
        <f>Table312[[#This Row],[This Period Variance]]</f>
        <v>228</v>
      </c>
    </row>
    <row r="39" spans="3:20" ht="15.75" thickBot="1">
      <c r="C39" s="92"/>
      <c r="L39" s="87">
        <f>IF(Table312[[#This Row],[This Report Date]]=$B$2,"Current",0)</f>
        <v>0</v>
      </c>
      <c r="M39" s="121">
        <f>'OverAll S-Curve'!C38</f>
        <v>43867</v>
      </c>
      <c r="N39" s="78">
        <f>IF(N38&gt;Timeline[Forecast End Date],"",WORKDAY.INTL(M39,5,7,))</f>
        <v>43874</v>
      </c>
      <c r="O39" s="115">
        <f>Table312[[#This Row],[Last Report Date]]</f>
        <v>43867</v>
      </c>
      <c r="P39" s="52">
        <f>Table312[[#This Row],[This Report Date]]</f>
        <v>43874</v>
      </c>
      <c r="Q39" s="149">
        <f t="shared" si="1"/>
        <v>228</v>
      </c>
      <c r="R39" s="149">
        <f t="array" ref="R39">Table312[[#This Row],[This Period Updated Finish Date]]-Timeline[Start Date]</f>
        <v>235</v>
      </c>
      <c r="S39" s="116">
        <f>Table312[[#This Row],[Last Period Variance]]</f>
        <v>228</v>
      </c>
      <c r="T39" s="150">
        <f>Table312[[#This Row],[This Period Variance]]</f>
        <v>235</v>
      </c>
    </row>
    <row r="40" spans="3:20" ht="15.75" thickBot="1">
      <c r="C40" s="92"/>
      <c r="L40" s="87">
        <f>IF(Table312[[#This Row],[This Report Date]]=$B$2,"Current",0)</f>
        <v>0</v>
      </c>
      <c r="M40" s="121">
        <f>'OverAll S-Curve'!C39</f>
        <v>43874</v>
      </c>
      <c r="N40" s="78">
        <f>IF(N39&gt;Timeline[Forecast End Date],"",WORKDAY.INTL(M40,5,7,))</f>
        <v>43881</v>
      </c>
      <c r="O40" s="115">
        <f>Table312[[#This Row],[Last Report Date]]</f>
        <v>43874</v>
      </c>
      <c r="P40" s="52">
        <f>Table312[[#This Row],[This Report Date]]</f>
        <v>43881</v>
      </c>
      <c r="Q40" s="149">
        <f t="shared" si="1"/>
        <v>235</v>
      </c>
      <c r="R40" s="149">
        <f t="array" ref="R40">Table312[[#This Row],[This Period Updated Finish Date]]-Timeline[Start Date]</f>
        <v>242</v>
      </c>
      <c r="S40" s="116">
        <f>Table312[[#This Row],[Last Period Variance]]</f>
        <v>235</v>
      </c>
      <c r="T40" s="150">
        <f>Table312[[#This Row],[This Period Variance]]</f>
        <v>242</v>
      </c>
    </row>
    <row r="41" spans="3:20" ht="15.75" thickBot="1">
      <c r="C41" s="92"/>
      <c r="L41" s="87">
        <f>IF(Table312[[#This Row],[This Report Date]]=$B$2,"Current",0)</f>
        <v>0</v>
      </c>
      <c r="M41" s="121">
        <f>'OverAll S-Curve'!C40</f>
        <v>43881</v>
      </c>
      <c r="N41" s="78">
        <f>IF(N40&gt;Timeline[Forecast End Date],"",WORKDAY.INTL(M41,5,7,))</f>
        <v>43888</v>
      </c>
      <c r="O41" s="115">
        <f>Table312[[#This Row],[Last Report Date]]</f>
        <v>43881</v>
      </c>
      <c r="P41" s="52">
        <f>Table312[[#This Row],[This Report Date]]</f>
        <v>43888</v>
      </c>
      <c r="Q41" s="149">
        <f t="shared" si="1"/>
        <v>242</v>
      </c>
      <c r="R41" s="149">
        <f t="array" ref="R41">Table312[[#This Row],[This Period Updated Finish Date]]-Timeline[Start Date]</f>
        <v>249</v>
      </c>
      <c r="S41" s="116">
        <f>Table312[[#This Row],[Last Period Variance]]</f>
        <v>242</v>
      </c>
      <c r="T41" s="150">
        <f>Table312[[#This Row],[This Period Variance]]</f>
        <v>249</v>
      </c>
    </row>
    <row r="42" spans="3:20" ht="15.75" thickBot="1">
      <c r="C42" s="92"/>
      <c r="L42" s="87">
        <f>IF(Table312[[#This Row],[This Report Date]]=$B$2,"Current",0)</f>
        <v>0</v>
      </c>
      <c r="M42" s="121">
        <f>'OverAll S-Curve'!C41</f>
        <v>43888</v>
      </c>
      <c r="N42" s="78">
        <f>IF(N41&gt;Timeline[Forecast End Date],"",WORKDAY.INTL(M42,5,7,))</f>
        <v>43895</v>
      </c>
      <c r="O42" s="115">
        <f>Table312[[#This Row],[Last Report Date]]</f>
        <v>43888</v>
      </c>
      <c r="P42" s="52">
        <f>Table312[[#This Row],[This Report Date]]</f>
        <v>43895</v>
      </c>
      <c r="Q42" s="149">
        <f t="shared" si="1"/>
        <v>249</v>
      </c>
      <c r="R42" s="149">
        <f t="array" ref="R42">Table312[[#This Row],[This Period Updated Finish Date]]-Timeline[Start Date]</f>
        <v>256</v>
      </c>
      <c r="S42" s="116">
        <f>Table312[[#This Row],[Last Period Variance]]</f>
        <v>249</v>
      </c>
      <c r="T42" s="150">
        <f>Table312[[#This Row],[This Period Variance]]</f>
        <v>256</v>
      </c>
    </row>
    <row r="43" spans="3:20" ht="15.75" thickBot="1">
      <c r="C43" s="92"/>
      <c r="L43" s="87">
        <f>IF(Table312[[#This Row],[This Report Date]]=$B$2,"Current",0)</f>
        <v>0</v>
      </c>
      <c r="M43" s="121">
        <f>'OverAll S-Curve'!C42</f>
        <v>43895</v>
      </c>
      <c r="N43" s="78">
        <f>IF(N42&gt;Timeline[Forecast End Date],"",WORKDAY.INTL(M43,5,7,))</f>
        <v>43902</v>
      </c>
      <c r="O43" s="115">
        <f>Table312[[#This Row],[Last Report Date]]</f>
        <v>43895</v>
      </c>
      <c r="P43" s="52">
        <f>Table312[[#This Row],[This Report Date]]</f>
        <v>43902</v>
      </c>
      <c r="Q43" s="149">
        <f t="shared" si="1"/>
        <v>256</v>
      </c>
      <c r="R43" s="149">
        <f t="array" ref="R43">Table312[[#This Row],[This Period Updated Finish Date]]-Timeline[Start Date]</f>
        <v>263</v>
      </c>
      <c r="S43" s="116">
        <f>Table312[[#This Row],[Last Period Variance]]</f>
        <v>256</v>
      </c>
      <c r="T43" s="150">
        <f>Table312[[#This Row],[This Period Variance]]</f>
        <v>263</v>
      </c>
    </row>
    <row r="44" spans="3:20" ht="15.75" thickBot="1">
      <c r="C44" s="92"/>
      <c r="L44" s="87">
        <f>IF(Table312[[#This Row],[This Report Date]]=$B$2,"Current",0)</f>
        <v>0</v>
      </c>
      <c r="M44" s="121">
        <f>'OverAll S-Curve'!C43</f>
        <v>43902</v>
      </c>
      <c r="N44" s="78">
        <f>IF(N43&gt;Timeline[Forecast End Date],"",WORKDAY.INTL(M44,5,7,))</f>
        <v>43909</v>
      </c>
      <c r="O44" s="115">
        <f>Table312[[#This Row],[Last Report Date]]</f>
        <v>43902</v>
      </c>
      <c r="P44" s="52">
        <f>Table312[[#This Row],[This Report Date]]</f>
        <v>43909</v>
      </c>
      <c r="Q44" s="149">
        <f t="shared" si="1"/>
        <v>263</v>
      </c>
      <c r="R44" s="149">
        <f t="array" ref="R44">Table312[[#This Row],[This Period Updated Finish Date]]-Timeline[Start Date]</f>
        <v>270</v>
      </c>
      <c r="S44" s="116">
        <f>Table312[[#This Row],[Last Period Variance]]</f>
        <v>263</v>
      </c>
      <c r="T44" s="150">
        <f>Table312[[#This Row],[This Period Variance]]</f>
        <v>270</v>
      </c>
    </row>
    <row r="45" spans="3:20" ht="15.75" thickBot="1">
      <c r="C45" s="92"/>
      <c r="L45" s="87">
        <f>IF(Table312[[#This Row],[This Report Date]]=$B$2,"Current",0)</f>
        <v>0</v>
      </c>
      <c r="M45" s="121">
        <f>'OverAll S-Curve'!C44</f>
        <v>43909</v>
      </c>
      <c r="N45" s="78">
        <f>IF(N44&gt;Timeline[Forecast End Date],"",WORKDAY.INTL(M45,5,7,))</f>
        <v>43916</v>
      </c>
      <c r="O45" s="115">
        <f>Table312[[#This Row],[Last Report Date]]</f>
        <v>43909</v>
      </c>
      <c r="P45" s="52">
        <f>Table312[[#This Row],[This Report Date]]</f>
        <v>43916</v>
      </c>
      <c r="Q45" s="149">
        <f t="shared" si="1"/>
        <v>270</v>
      </c>
      <c r="R45" s="149">
        <f t="array" ref="R45">Table312[[#This Row],[This Period Updated Finish Date]]-Timeline[Start Date]</f>
        <v>277</v>
      </c>
      <c r="S45" s="116">
        <f>Table312[[#This Row],[Last Period Variance]]</f>
        <v>270</v>
      </c>
      <c r="T45" s="150">
        <f>Table312[[#This Row],[This Period Variance]]</f>
        <v>277</v>
      </c>
    </row>
    <row r="46" spans="3:20" ht="15.75" thickBot="1">
      <c r="C46" s="92"/>
      <c r="L46" s="87">
        <f>IF(Table312[[#This Row],[This Report Date]]=$B$2,"Current",0)</f>
        <v>0</v>
      </c>
      <c r="M46" s="121">
        <f>'OverAll S-Curve'!C45</f>
        <v>43916</v>
      </c>
      <c r="N46" s="78">
        <f>IF(N45&gt;Timeline[Forecast End Date],"",WORKDAY.INTL(M46,5,7,))</f>
        <v>43923</v>
      </c>
      <c r="O46" s="115">
        <f>Table312[[#This Row],[Last Report Date]]</f>
        <v>43916</v>
      </c>
      <c r="P46" s="52">
        <f>Table312[[#This Row],[This Report Date]]</f>
        <v>43923</v>
      </c>
      <c r="Q46" s="149">
        <f t="shared" si="1"/>
        <v>277</v>
      </c>
      <c r="R46" s="149">
        <f t="array" ref="R46">Table312[[#This Row],[This Period Updated Finish Date]]-Timeline[Start Date]</f>
        <v>284</v>
      </c>
      <c r="S46" s="116">
        <f>Table312[[#This Row],[Last Period Variance]]</f>
        <v>277</v>
      </c>
      <c r="T46" s="150">
        <f>Table312[[#This Row],[This Period Variance]]</f>
        <v>284</v>
      </c>
    </row>
    <row r="47" spans="3:20" ht="15.75" thickBot="1">
      <c r="C47" s="92"/>
      <c r="L47" s="87">
        <f>IF(Table312[[#This Row],[This Report Date]]=$B$2,"Current",0)</f>
        <v>0</v>
      </c>
      <c r="M47" s="121">
        <f>'OverAll S-Curve'!C46</f>
        <v>43923</v>
      </c>
      <c r="N47" s="78">
        <f>IF(N46&gt;Timeline[Forecast End Date],"",WORKDAY.INTL(M47,5,7,))</f>
        <v>43930</v>
      </c>
      <c r="O47" s="115">
        <f>Table312[[#This Row],[Last Report Date]]</f>
        <v>43923</v>
      </c>
      <c r="P47" s="52">
        <f>Table312[[#This Row],[This Report Date]]</f>
        <v>43930</v>
      </c>
      <c r="Q47" s="149">
        <f t="shared" si="1"/>
        <v>284</v>
      </c>
      <c r="R47" s="149">
        <f t="array" ref="R47">Table312[[#This Row],[This Period Updated Finish Date]]-Timeline[Start Date]</f>
        <v>291</v>
      </c>
      <c r="S47" s="116">
        <f>Table312[[#This Row],[Last Period Variance]]</f>
        <v>284</v>
      </c>
      <c r="T47" s="150">
        <f>Table312[[#This Row],[This Period Variance]]</f>
        <v>291</v>
      </c>
    </row>
    <row r="48" spans="3:20" ht="15.75" thickBot="1">
      <c r="C48" s="92"/>
      <c r="L48" s="87">
        <f>IF(Table312[[#This Row],[This Report Date]]=$B$2,"Current",0)</f>
        <v>0</v>
      </c>
      <c r="M48" s="121">
        <f>'OverAll S-Curve'!C47</f>
        <v>43930</v>
      </c>
      <c r="N48" s="78">
        <f>IF(N47&gt;Timeline[Forecast End Date],"",WORKDAY.INTL(M48,5,7,))</f>
        <v>43937</v>
      </c>
      <c r="O48" s="115">
        <f>Table312[[#This Row],[Last Report Date]]</f>
        <v>43930</v>
      </c>
      <c r="P48" s="52">
        <f>Table312[[#This Row],[This Report Date]]</f>
        <v>43937</v>
      </c>
      <c r="Q48" s="149">
        <f t="shared" si="1"/>
        <v>291</v>
      </c>
      <c r="R48" s="149">
        <f t="array" ref="R48">Table312[[#This Row],[This Period Updated Finish Date]]-Timeline[Start Date]</f>
        <v>298</v>
      </c>
      <c r="S48" s="116">
        <f>Table312[[#This Row],[Last Period Variance]]</f>
        <v>291</v>
      </c>
      <c r="T48" s="150">
        <f>Table312[[#This Row],[This Period Variance]]</f>
        <v>298</v>
      </c>
    </row>
    <row r="49" spans="3:20" ht="15.75" thickBot="1">
      <c r="C49" s="92"/>
      <c r="L49" s="87">
        <f>IF(Table312[[#This Row],[This Report Date]]=$B$2,"Current",0)</f>
        <v>0</v>
      </c>
      <c r="M49" s="121">
        <f>'OverAll S-Curve'!C48</f>
        <v>43937</v>
      </c>
      <c r="N49" s="78">
        <f>IF(N48&gt;Timeline[Forecast End Date],"",WORKDAY.INTL(M49,5,7,))</f>
        <v>43944</v>
      </c>
      <c r="O49" s="115">
        <f>Table312[[#This Row],[Last Report Date]]</f>
        <v>43937</v>
      </c>
      <c r="P49" s="52">
        <f>Table312[[#This Row],[This Report Date]]</f>
        <v>43944</v>
      </c>
      <c r="Q49" s="149">
        <f t="shared" si="1"/>
        <v>298</v>
      </c>
      <c r="R49" s="149">
        <f t="array" ref="R49">Table312[[#This Row],[This Period Updated Finish Date]]-Timeline[Start Date]</f>
        <v>305</v>
      </c>
      <c r="S49" s="116">
        <f>Table312[[#This Row],[Last Period Variance]]</f>
        <v>298</v>
      </c>
      <c r="T49" s="150">
        <f>Table312[[#This Row],[This Period Variance]]</f>
        <v>305</v>
      </c>
    </row>
    <row r="50" spans="3:20" ht="15.75" thickBot="1">
      <c r="C50" s="92"/>
      <c r="L50" s="87">
        <f>IF(Table312[[#This Row],[This Report Date]]=$B$2,"Current",0)</f>
        <v>0</v>
      </c>
      <c r="M50" s="121">
        <f>'OverAll S-Curve'!C49</f>
        <v>43944</v>
      </c>
      <c r="N50" s="78">
        <f>IF(N49&gt;Timeline[Forecast End Date],"",WORKDAY.INTL(M50,5,7,))</f>
        <v>43951</v>
      </c>
      <c r="O50" s="115">
        <f>Table312[[#This Row],[Last Report Date]]</f>
        <v>43944</v>
      </c>
      <c r="P50" s="52">
        <f>Table312[[#This Row],[This Report Date]]</f>
        <v>43951</v>
      </c>
      <c r="Q50" s="149">
        <f t="shared" si="1"/>
        <v>305</v>
      </c>
      <c r="R50" s="149">
        <f t="array" ref="R50">Table312[[#This Row],[This Period Updated Finish Date]]-Timeline[Start Date]</f>
        <v>312</v>
      </c>
      <c r="S50" s="116">
        <f>Table312[[#This Row],[Last Period Variance]]</f>
        <v>305</v>
      </c>
      <c r="T50" s="150">
        <f>Table312[[#This Row],[This Period Variance]]</f>
        <v>312</v>
      </c>
    </row>
    <row r="51" spans="3:20" ht="15.75" thickBot="1">
      <c r="C51" s="92"/>
      <c r="L51" s="87">
        <f>IF(Table312[[#This Row],[This Report Date]]=$B$2,"Current",0)</f>
        <v>0</v>
      </c>
      <c r="M51" s="121">
        <f>'OverAll S-Curve'!C50</f>
        <v>43951</v>
      </c>
      <c r="N51" s="78">
        <f>IF(N50&gt;Timeline[Forecast End Date],"",WORKDAY.INTL(M51,5,7,))</f>
        <v>43958</v>
      </c>
      <c r="O51" s="115">
        <f>Table312[[#This Row],[Last Report Date]]</f>
        <v>43951</v>
      </c>
      <c r="P51" s="52">
        <f>Table312[[#This Row],[This Report Date]]</f>
        <v>43958</v>
      </c>
      <c r="Q51" s="149">
        <f t="shared" si="1"/>
        <v>312</v>
      </c>
      <c r="R51" s="149">
        <f t="array" ref="R51">Table312[[#This Row],[This Period Updated Finish Date]]-Timeline[Start Date]</f>
        <v>319</v>
      </c>
      <c r="S51" s="116">
        <f>Table312[[#This Row],[Last Period Variance]]</f>
        <v>312</v>
      </c>
      <c r="T51" s="150">
        <f>Table312[[#This Row],[This Period Variance]]</f>
        <v>319</v>
      </c>
    </row>
    <row r="52" spans="3:20" ht="15.75" thickBot="1">
      <c r="C52" s="92"/>
      <c r="L52" s="87">
        <f>IF(Table312[[#This Row],[This Report Date]]=$B$2,"Current",0)</f>
        <v>0</v>
      </c>
      <c r="M52" s="121">
        <f>'OverAll S-Curve'!C51</f>
        <v>43958</v>
      </c>
      <c r="N52" s="78">
        <f>IF(N51&gt;Timeline[Forecast End Date],"",WORKDAY.INTL(M52,5,7,))</f>
        <v>43965</v>
      </c>
      <c r="O52" s="115">
        <f>Table312[[#This Row],[Last Report Date]]</f>
        <v>43958</v>
      </c>
      <c r="P52" s="52">
        <f>Table312[[#This Row],[This Report Date]]</f>
        <v>43965</v>
      </c>
      <c r="Q52" s="149">
        <f t="shared" si="1"/>
        <v>319</v>
      </c>
      <c r="R52" s="149">
        <f t="array" ref="R52">Table312[[#This Row],[This Period Updated Finish Date]]-Timeline[Start Date]</f>
        <v>326</v>
      </c>
      <c r="S52" s="116">
        <f>Table312[[#This Row],[Last Period Variance]]</f>
        <v>319</v>
      </c>
      <c r="T52" s="150">
        <f>Table312[[#This Row],[This Period Variance]]</f>
        <v>326</v>
      </c>
    </row>
    <row r="53" spans="3:20" ht="15.75" thickBot="1">
      <c r="C53" s="92"/>
      <c r="L53" s="87">
        <f>IF(Table312[[#This Row],[This Report Date]]=$B$2,"Current",0)</f>
        <v>0</v>
      </c>
      <c r="M53" s="121">
        <f>'OverAll S-Curve'!C52</f>
        <v>43965</v>
      </c>
      <c r="N53" s="78">
        <f>IF(N52&gt;Timeline[Forecast End Date],"",WORKDAY.INTL(M53,5,7,))</f>
        <v>43972</v>
      </c>
      <c r="O53" s="115">
        <f>Table312[[#This Row],[Last Report Date]]</f>
        <v>43965</v>
      </c>
      <c r="P53" s="52">
        <f>Table312[[#This Row],[This Report Date]]</f>
        <v>43972</v>
      </c>
      <c r="Q53" s="149">
        <f t="shared" si="1"/>
        <v>326</v>
      </c>
      <c r="R53" s="149">
        <f t="array" ref="R53">Table312[[#This Row],[This Period Updated Finish Date]]-Timeline[Start Date]</f>
        <v>333</v>
      </c>
      <c r="S53" s="116">
        <f>Table312[[#This Row],[Last Period Variance]]</f>
        <v>326</v>
      </c>
      <c r="T53" s="150">
        <f>Table312[[#This Row],[This Period Variance]]</f>
        <v>333</v>
      </c>
    </row>
    <row r="54" spans="3:20" ht="15.75" thickBot="1">
      <c r="C54" s="92"/>
      <c r="L54" s="87">
        <f>IF(Table312[[#This Row],[This Report Date]]=$B$2,"Current",0)</f>
        <v>0</v>
      </c>
      <c r="M54" s="121">
        <f>'OverAll S-Curve'!C53</f>
        <v>43972</v>
      </c>
      <c r="N54" s="78">
        <f>IF(N53&gt;Timeline[Forecast End Date],"",WORKDAY.INTL(M54,5,7,))</f>
        <v>43979</v>
      </c>
      <c r="O54" s="115">
        <f>Table312[[#This Row],[Last Report Date]]</f>
        <v>43972</v>
      </c>
      <c r="P54" s="52">
        <f>Table312[[#This Row],[This Report Date]]</f>
        <v>43979</v>
      </c>
      <c r="Q54" s="149">
        <f t="shared" si="1"/>
        <v>333</v>
      </c>
      <c r="R54" s="149">
        <f t="array" ref="R54">Table312[[#This Row],[This Period Updated Finish Date]]-Timeline[Start Date]</f>
        <v>340</v>
      </c>
      <c r="S54" s="116">
        <f>Table312[[#This Row],[Last Period Variance]]</f>
        <v>333</v>
      </c>
      <c r="T54" s="150">
        <f>Table312[[#This Row],[This Period Variance]]</f>
        <v>340</v>
      </c>
    </row>
    <row r="55" spans="3:20" ht="15.75" thickBot="1">
      <c r="C55" s="92"/>
      <c r="L55" s="87">
        <f>IF(Table312[[#This Row],[This Report Date]]=$B$2,"Current",0)</f>
        <v>0</v>
      </c>
      <c r="M55" s="121">
        <f>'OverAll S-Curve'!C54</f>
        <v>43979</v>
      </c>
      <c r="N55" s="78">
        <f>IF(N54&gt;Timeline[Forecast End Date],"",WORKDAY.INTL(M55,5,7,))</f>
        <v>43986</v>
      </c>
      <c r="O55" s="115">
        <f>Table312[[#This Row],[Last Report Date]]</f>
        <v>43979</v>
      </c>
      <c r="P55" s="52">
        <f>Table312[[#This Row],[This Report Date]]</f>
        <v>43986</v>
      </c>
      <c r="Q55" s="149">
        <f t="shared" si="1"/>
        <v>340</v>
      </c>
      <c r="R55" s="149">
        <f t="array" ref="R55">Table312[[#This Row],[This Period Updated Finish Date]]-Timeline[Start Date]</f>
        <v>347</v>
      </c>
      <c r="S55" s="116">
        <f>Table312[[#This Row],[Last Period Variance]]</f>
        <v>340</v>
      </c>
      <c r="T55" s="150">
        <f>Table312[[#This Row],[This Period Variance]]</f>
        <v>347</v>
      </c>
    </row>
    <row r="56" spans="3:20" ht="15.75" thickBot="1">
      <c r="C56" s="92"/>
      <c r="L56" s="87">
        <f>IF(Table312[[#This Row],[This Report Date]]=$B$2,"Current",0)</f>
        <v>0</v>
      </c>
      <c r="M56" s="121">
        <f>'OverAll S-Curve'!C55</f>
        <v>43986</v>
      </c>
      <c r="N56" s="78">
        <f>IF(N55&gt;Timeline[Forecast End Date],"",WORKDAY.INTL(M56,5,7,))</f>
        <v>43993</v>
      </c>
      <c r="O56" s="115">
        <f>Table312[[#This Row],[Last Report Date]]</f>
        <v>43986</v>
      </c>
      <c r="P56" s="52">
        <f>Table312[[#This Row],[This Report Date]]</f>
        <v>43993</v>
      </c>
      <c r="Q56" s="149">
        <f t="shared" si="1"/>
        <v>347</v>
      </c>
      <c r="R56" s="149">
        <f t="array" ref="R56">Table312[[#This Row],[This Period Updated Finish Date]]-Timeline[Start Date]</f>
        <v>354</v>
      </c>
      <c r="S56" s="116">
        <f>Table312[[#This Row],[Last Period Variance]]</f>
        <v>347</v>
      </c>
      <c r="T56" s="150">
        <f>Table312[[#This Row],[This Period Variance]]</f>
        <v>354</v>
      </c>
    </row>
    <row r="57" spans="3:20" ht="15.75" thickBot="1">
      <c r="C57" s="92"/>
      <c r="L57" s="87">
        <f>IF(Table312[[#This Row],[This Report Date]]=$B$2,"Current",0)</f>
        <v>0</v>
      </c>
      <c r="M57" s="121">
        <f>'OverAll S-Curve'!C56</f>
        <v>43993</v>
      </c>
      <c r="N57" s="78">
        <f>IF(N56&gt;Timeline[Forecast End Date],"",WORKDAY.INTL(M57,5,7,))</f>
        <v>44000</v>
      </c>
      <c r="O57" s="115">
        <f>Table312[[#This Row],[Last Report Date]]</f>
        <v>43993</v>
      </c>
      <c r="P57" s="52">
        <f>Table312[[#This Row],[This Report Date]]</f>
        <v>44000</v>
      </c>
      <c r="Q57" s="149">
        <f t="shared" si="1"/>
        <v>354</v>
      </c>
      <c r="R57" s="149">
        <f t="array" ref="R57">Table312[[#This Row],[This Period Updated Finish Date]]-Timeline[Start Date]</f>
        <v>361</v>
      </c>
      <c r="S57" s="116">
        <f>Table312[[#This Row],[Last Period Variance]]</f>
        <v>354</v>
      </c>
      <c r="T57" s="150">
        <f>Table312[[#This Row],[This Period Variance]]</f>
        <v>361</v>
      </c>
    </row>
    <row r="58" spans="3:20" ht="15.75" thickBot="1">
      <c r="C58" s="92"/>
      <c r="L58" s="87">
        <f>IF(Table312[[#This Row],[This Report Date]]=$B$2,"Current",0)</f>
        <v>0</v>
      </c>
      <c r="M58" s="121">
        <f>'OverAll S-Curve'!C57</f>
        <v>44000</v>
      </c>
      <c r="N58" s="78">
        <f>IF(N57&gt;Timeline[Forecast End Date],"",WORKDAY.INTL(M58,5,7,))</f>
        <v>44007</v>
      </c>
      <c r="O58" s="115">
        <f>Table312[[#This Row],[Last Report Date]]</f>
        <v>44000</v>
      </c>
      <c r="P58" s="52">
        <f>Table312[[#This Row],[This Report Date]]</f>
        <v>44007</v>
      </c>
      <c r="Q58" s="149">
        <f t="shared" si="1"/>
        <v>361</v>
      </c>
      <c r="R58" s="149">
        <f t="array" ref="R58">Table312[[#This Row],[This Period Updated Finish Date]]-Timeline[Start Date]</f>
        <v>368</v>
      </c>
      <c r="S58" s="116">
        <f>Table312[[#This Row],[Last Period Variance]]</f>
        <v>361</v>
      </c>
      <c r="T58" s="150">
        <f>Table312[[#This Row],[This Period Variance]]</f>
        <v>368</v>
      </c>
    </row>
    <row r="59" spans="3:20" ht="15.75" thickBot="1">
      <c r="C59" s="92"/>
      <c r="L59" s="87">
        <f>IF(Table312[[#This Row],[This Report Date]]=$B$2,"Current",0)</f>
        <v>0</v>
      </c>
      <c r="M59" s="121">
        <f>'OverAll S-Curve'!C58</f>
        <v>44007</v>
      </c>
      <c r="N59" s="78">
        <f>IF(N58&gt;Timeline[Forecast End Date],"",WORKDAY.INTL(M59,5,7,))</f>
        <v>44014</v>
      </c>
      <c r="O59" s="115">
        <f>Table312[[#This Row],[Last Report Date]]</f>
        <v>44007</v>
      </c>
      <c r="P59" s="52">
        <f>Table312[[#This Row],[This Report Date]]</f>
        <v>44014</v>
      </c>
      <c r="Q59" s="149">
        <f t="shared" si="1"/>
        <v>368</v>
      </c>
      <c r="R59" s="149">
        <f t="array" ref="R59">Table312[[#This Row],[This Period Updated Finish Date]]-Timeline[Start Date]</f>
        <v>375</v>
      </c>
      <c r="S59" s="116">
        <f>Table312[[#This Row],[Last Period Variance]]</f>
        <v>368</v>
      </c>
      <c r="T59" s="150">
        <f>Table312[[#This Row],[This Period Variance]]</f>
        <v>375</v>
      </c>
    </row>
    <row r="60" spans="3:20" ht="15.75" thickBot="1">
      <c r="C60" s="92"/>
      <c r="L60" s="87">
        <f>IF(Table312[[#This Row],[This Report Date]]=$B$2,"Current",0)</f>
        <v>0</v>
      </c>
      <c r="M60" s="121">
        <f>'OverAll S-Curve'!C59</f>
        <v>44014</v>
      </c>
      <c r="N60" s="78">
        <f>IF(N59&gt;Timeline[Forecast End Date],"",WORKDAY.INTL(M60,5,7,))</f>
        <v>44021</v>
      </c>
      <c r="O60" s="115">
        <f>Table312[[#This Row],[Last Report Date]]</f>
        <v>44014</v>
      </c>
      <c r="P60" s="52">
        <f>Table312[[#This Row],[This Report Date]]</f>
        <v>44021</v>
      </c>
      <c r="Q60" s="149">
        <f t="shared" si="1"/>
        <v>375</v>
      </c>
      <c r="R60" s="149">
        <f t="array" ref="R60">Table312[[#This Row],[This Period Updated Finish Date]]-Timeline[Start Date]</f>
        <v>382</v>
      </c>
      <c r="S60" s="116">
        <f>Table312[[#This Row],[Last Period Variance]]</f>
        <v>375</v>
      </c>
      <c r="T60" s="150">
        <f>Table312[[#This Row],[This Period Variance]]</f>
        <v>382</v>
      </c>
    </row>
    <row r="61" spans="3:20" ht="15.75" thickBot="1">
      <c r="C61" s="92"/>
      <c r="L61" s="87">
        <f>IF(Table312[[#This Row],[This Report Date]]=$B$2,"Current",0)</f>
        <v>0</v>
      </c>
      <c r="M61" s="121">
        <f>'OverAll S-Curve'!C60</f>
        <v>44021</v>
      </c>
      <c r="N61" s="78">
        <f>IF(N60&gt;Timeline[Forecast End Date],"",WORKDAY.INTL(M61,5,7,))</f>
        <v>44028</v>
      </c>
      <c r="O61" s="115">
        <f>Table312[[#This Row],[Last Report Date]]</f>
        <v>44021</v>
      </c>
      <c r="P61" s="52">
        <f>Table312[[#This Row],[This Report Date]]</f>
        <v>44028</v>
      </c>
      <c r="Q61" s="149">
        <f t="shared" si="1"/>
        <v>382</v>
      </c>
      <c r="R61" s="149">
        <f t="array" ref="R61">Table312[[#This Row],[This Period Updated Finish Date]]-Timeline[Start Date]</f>
        <v>389</v>
      </c>
      <c r="S61" s="116">
        <f>Table312[[#This Row],[Last Period Variance]]</f>
        <v>382</v>
      </c>
      <c r="T61" s="150">
        <f>Table312[[#This Row],[This Period Variance]]</f>
        <v>389</v>
      </c>
    </row>
    <row r="62" spans="3:20" ht="15.75" thickBot="1">
      <c r="C62" s="92"/>
      <c r="L62" s="87">
        <f>IF(Table312[[#This Row],[This Report Date]]=$B$2,"Current",0)</f>
        <v>0</v>
      </c>
      <c r="M62" s="121">
        <f>'OverAll S-Curve'!C61</f>
        <v>44028</v>
      </c>
      <c r="N62" s="78">
        <f>IF(N61&gt;Timeline[Forecast End Date],"",WORKDAY.INTL(M62,5,7,))</f>
        <v>44035</v>
      </c>
      <c r="O62" s="115">
        <f>Table312[[#This Row],[Last Report Date]]</f>
        <v>44028</v>
      </c>
      <c r="P62" s="52">
        <f>Table312[[#This Row],[This Report Date]]</f>
        <v>44035</v>
      </c>
      <c r="Q62" s="149">
        <f t="shared" si="1"/>
        <v>389</v>
      </c>
      <c r="R62" s="149">
        <f t="array" ref="R62">Table312[[#This Row],[This Period Updated Finish Date]]-Timeline[Start Date]</f>
        <v>396</v>
      </c>
      <c r="S62" s="116">
        <f>Table312[[#This Row],[Last Period Variance]]</f>
        <v>389</v>
      </c>
      <c r="T62" s="150">
        <f>Table312[[#This Row],[This Period Variance]]</f>
        <v>396</v>
      </c>
    </row>
    <row r="63" spans="3:20" ht="15.75" thickBot="1">
      <c r="C63" s="92"/>
      <c r="L63" s="87">
        <f>IF(Table312[[#This Row],[This Report Date]]=$B$2,"Current",0)</f>
        <v>0</v>
      </c>
      <c r="M63" s="121">
        <f>'OverAll S-Curve'!C62</f>
        <v>44035</v>
      </c>
      <c r="N63" s="78">
        <f>IF(N62&gt;Timeline[Forecast End Date],"",WORKDAY.INTL(M63,5,7,))</f>
        <v>44042</v>
      </c>
      <c r="O63" s="115">
        <f>Table312[[#This Row],[Last Report Date]]</f>
        <v>44035</v>
      </c>
      <c r="P63" s="52">
        <f>Table312[[#This Row],[This Report Date]]</f>
        <v>44042</v>
      </c>
      <c r="Q63" s="149">
        <f t="shared" si="1"/>
        <v>396</v>
      </c>
      <c r="R63" s="149">
        <f t="array" ref="R63">Table312[[#This Row],[This Period Updated Finish Date]]-Timeline[Start Date]</f>
        <v>403</v>
      </c>
      <c r="S63" s="116">
        <f>Table312[[#This Row],[Last Period Variance]]</f>
        <v>396</v>
      </c>
      <c r="T63" s="150">
        <f>Table312[[#This Row],[This Period Variance]]</f>
        <v>403</v>
      </c>
    </row>
    <row r="64" spans="3:20" ht="15.75" thickBot="1">
      <c r="C64" s="92"/>
      <c r="L64" s="87">
        <f>IF(Table312[[#This Row],[This Report Date]]=$B$2,"Current",0)</f>
        <v>0</v>
      </c>
      <c r="M64" s="121">
        <f>'OverAll S-Curve'!C63</f>
        <v>44042</v>
      </c>
      <c r="N64" s="78">
        <f>IF(N63&gt;Timeline[Forecast End Date],"",WORKDAY.INTL(M64,5,7,))</f>
        <v>44049</v>
      </c>
      <c r="O64" s="115">
        <f>Table312[[#This Row],[Last Report Date]]</f>
        <v>44042</v>
      </c>
      <c r="P64" s="52">
        <f>Table312[[#This Row],[This Report Date]]</f>
        <v>44049</v>
      </c>
      <c r="Q64" s="149">
        <f t="shared" si="1"/>
        <v>403</v>
      </c>
      <c r="R64" s="149">
        <f t="array" ref="R64">Table312[[#This Row],[This Period Updated Finish Date]]-Timeline[Start Date]</f>
        <v>410</v>
      </c>
      <c r="S64" s="116">
        <f>Table312[[#This Row],[Last Period Variance]]</f>
        <v>403</v>
      </c>
      <c r="T64" s="150">
        <f>Table312[[#This Row],[This Period Variance]]</f>
        <v>410</v>
      </c>
    </row>
    <row r="65" spans="3:20" ht="15.75" thickBot="1">
      <c r="C65" s="92"/>
      <c r="L65" s="87">
        <f>IF(Table312[[#This Row],[This Report Date]]=$B$2,"Current",0)</f>
        <v>0</v>
      </c>
      <c r="M65" s="121">
        <f>'OverAll S-Curve'!C64</f>
        <v>44049</v>
      </c>
      <c r="N65" s="78">
        <f>IF(N64&gt;Timeline[Forecast End Date],"",WORKDAY.INTL(M65,5,7,))</f>
        <v>44056</v>
      </c>
      <c r="O65" s="115">
        <f>Table312[[#This Row],[Last Report Date]]</f>
        <v>44049</v>
      </c>
      <c r="P65" s="52">
        <f>Table312[[#This Row],[This Report Date]]</f>
        <v>44056</v>
      </c>
      <c r="Q65" s="149">
        <f t="shared" si="1"/>
        <v>410</v>
      </c>
      <c r="R65" s="149">
        <f t="array" ref="R65">Table312[[#This Row],[This Period Updated Finish Date]]-Timeline[Start Date]</f>
        <v>417</v>
      </c>
      <c r="S65" s="116">
        <f>Table312[[#This Row],[Last Period Variance]]</f>
        <v>410</v>
      </c>
      <c r="T65" s="150">
        <f>Table312[[#This Row],[This Period Variance]]</f>
        <v>417</v>
      </c>
    </row>
    <row r="66" spans="3:20" ht="15.75" thickBot="1">
      <c r="C66" s="92"/>
      <c r="L66" s="87">
        <f>IF(Table312[[#This Row],[This Report Date]]=$B$2,"Current",0)</f>
        <v>0</v>
      </c>
      <c r="M66" s="121">
        <f>'OverAll S-Curve'!C65</f>
        <v>44056</v>
      </c>
      <c r="N66" s="78">
        <f>IF(N65&gt;Timeline[Forecast End Date],"",WORKDAY.INTL(M66,5,7,))</f>
        <v>44063</v>
      </c>
      <c r="O66" s="115">
        <f>Table312[[#This Row],[Last Report Date]]</f>
        <v>44056</v>
      </c>
      <c r="P66" s="52">
        <f>Table312[[#This Row],[This Report Date]]</f>
        <v>44063</v>
      </c>
      <c r="Q66" s="149">
        <f t="shared" si="1"/>
        <v>417</v>
      </c>
      <c r="R66" s="149">
        <f t="array" ref="R66">Table312[[#This Row],[This Period Updated Finish Date]]-Timeline[Start Date]</f>
        <v>424</v>
      </c>
      <c r="S66" s="116">
        <f>Table312[[#This Row],[Last Period Variance]]</f>
        <v>417</v>
      </c>
      <c r="T66" s="150">
        <f>Table312[[#This Row],[This Period Variance]]</f>
        <v>424</v>
      </c>
    </row>
    <row r="67" spans="3:20" ht="15.75" thickBot="1">
      <c r="C67" s="92"/>
      <c r="L67" s="87">
        <f>IF(Table312[[#This Row],[This Report Date]]=$B$2,"Current",0)</f>
        <v>0</v>
      </c>
      <c r="M67" s="121">
        <f>'OverAll S-Curve'!C66</f>
        <v>44063</v>
      </c>
      <c r="N67" s="78">
        <f>IF(N66&gt;Timeline[Forecast End Date],"",WORKDAY.INTL(M67,5,7,))</f>
        <v>44070</v>
      </c>
      <c r="O67" s="115">
        <f>Table312[[#This Row],[Last Report Date]]</f>
        <v>44063</v>
      </c>
      <c r="P67" s="52">
        <f>Table312[[#This Row],[This Report Date]]</f>
        <v>44070</v>
      </c>
      <c r="Q67" s="149">
        <f t="shared" si="1"/>
        <v>424</v>
      </c>
      <c r="R67" s="149">
        <f t="array" ref="R67">Table312[[#This Row],[This Period Updated Finish Date]]-Timeline[Start Date]</f>
        <v>431</v>
      </c>
      <c r="S67" s="116">
        <f>Table312[[#This Row],[Last Period Variance]]</f>
        <v>424</v>
      </c>
      <c r="T67" s="150">
        <f>Table312[[#This Row],[This Period Variance]]</f>
        <v>431</v>
      </c>
    </row>
    <row r="68" spans="3:20" ht="15.75" thickBot="1">
      <c r="C68" s="92"/>
      <c r="L68" s="87">
        <f>IF(Table312[[#This Row],[This Report Date]]=$B$2,"Current",0)</f>
        <v>0</v>
      </c>
      <c r="M68" s="121">
        <f>'OverAll S-Curve'!C67</f>
        <v>44070</v>
      </c>
      <c r="N68" s="78">
        <f>IF(N67&gt;Timeline[Forecast End Date],"",WORKDAY.INTL(M68,5,7,))</f>
        <v>44077</v>
      </c>
      <c r="O68" s="115">
        <f>Table312[[#This Row],[Last Report Date]]</f>
        <v>44070</v>
      </c>
      <c r="P68" s="52">
        <f>Table312[[#This Row],[This Report Date]]</f>
        <v>44077</v>
      </c>
      <c r="Q68" s="149">
        <f t="shared" si="1"/>
        <v>431</v>
      </c>
      <c r="R68" s="149">
        <f t="array" ref="R68">Table312[[#This Row],[This Period Updated Finish Date]]-Timeline[Start Date]</f>
        <v>438</v>
      </c>
      <c r="S68" s="116">
        <f>Table312[[#This Row],[Last Period Variance]]</f>
        <v>431</v>
      </c>
      <c r="T68" s="150">
        <f>Table312[[#This Row],[This Period Variance]]</f>
        <v>438</v>
      </c>
    </row>
    <row r="69" spans="3:20" ht="15.75" thickBot="1">
      <c r="C69" s="92"/>
      <c r="L69" s="87">
        <f>IF(Table312[[#This Row],[This Report Date]]=$B$2,"Current",0)</f>
        <v>0</v>
      </c>
      <c r="M69" s="121">
        <f>'OverAll S-Curve'!C68</f>
        <v>44077</v>
      </c>
      <c r="N69" s="78">
        <f>IF(N68&gt;Timeline[Forecast End Date],"",WORKDAY.INTL(M69,5,7,))</f>
        <v>44084</v>
      </c>
      <c r="O69" s="115">
        <f>Table312[[#This Row],[Last Report Date]]</f>
        <v>44077</v>
      </c>
      <c r="P69" s="52">
        <f>Table312[[#This Row],[This Report Date]]</f>
        <v>44084</v>
      </c>
      <c r="Q69" s="149">
        <f t="shared" si="1"/>
        <v>438</v>
      </c>
      <c r="R69" s="149">
        <f t="array" ref="R69">Table312[[#This Row],[This Period Updated Finish Date]]-Timeline[Start Date]</f>
        <v>445</v>
      </c>
      <c r="S69" s="116">
        <f>Table312[[#This Row],[Last Period Variance]]</f>
        <v>438</v>
      </c>
      <c r="T69" s="150">
        <f>Table312[[#This Row],[This Period Variance]]</f>
        <v>445</v>
      </c>
    </row>
    <row r="70" spans="3:20" ht="15.75" thickBot="1">
      <c r="C70" s="92"/>
      <c r="L70" s="87">
        <f>IF(Table312[[#This Row],[This Report Date]]=$B$2,"Current",0)</f>
        <v>0</v>
      </c>
      <c r="M70" s="121">
        <f>'OverAll S-Curve'!C69</f>
        <v>44084</v>
      </c>
      <c r="N70" s="78">
        <f>IF(N69&gt;Timeline[Forecast End Date],"",WORKDAY.INTL(M70,5,7,))</f>
        <v>44091</v>
      </c>
      <c r="O70" s="115">
        <f>Table312[[#This Row],[Last Report Date]]</f>
        <v>44084</v>
      </c>
      <c r="P70" s="52">
        <f>Table312[[#This Row],[This Report Date]]</f>
        <v>44091</v>
      </c>
      <c r="Q70" s="149">
        <f t="shared" si="1"/>
        <v>445</v>
      </c>
      <c r="R70" s="149">
        <f t="array" ref="R70">Table312[[#This Row],[This Period Updated Finish Date]]-Timeline[Start Date]</f>
        <v>452</v>
      </c>
      <c r="S70" s="116">
        <f>Table312[[#This Row],[Last Period Variance]]</f>
        <v>445</v>
      </c>
      <c r="T70" s="150">
        <f>Table312[[#This Row],[This Period Variance]]</f>
        <v>452</v>
      </c>
    </row>
    <row r="71" spans="3:20" ht="15.75" thickBot="1">
      <c r="C71" s="92"/>
      <c r="L71" s="87">
        <f>IF(Table312[[#This Row],[This Report Date]]=$B$2,"Current",0)</f>
        <v>0</v>
      </c>
      <c r="M71" s="121">
        <f>'OverAll S-Curve'!C70</f>
        <v>44091</v>
      </c>
      <c r="N71" s="78">
        <f>IF(N70&gt;Timeline[Forecast End Date],"",WORKDAY.INTL(M71,5,7,))</f>
        <v>44098</v>
      </c>
      <c r="O71" s="115">
        <f>Table312[[#This Row],[Last Report Date]]</f>
        <v>44091</v>
      </c>
      <c r="P71" s="52">
        <f>Table312[[#This Row],[This Report Date]]</f>
        <v>44098</v>
      </c>
      <c r="Q71" s="149">
        <f t="shared" si="1"/>
        <v>452</v>
      </c>
      <c r="R71" s="149">
        <f t="array" ref="R71">Table312[[#This Row],[This Period Updated Finish Date]]-Timeline[Start Date]</f>
        <v>459</v>
      </c>
      <c r="S71" s="116">
        <f>Table312[[#This Row],[Last Period Variance]]</f>
        <v>452</v>
      </c>
      <c r="T71" s="150">
        <f>Table312[[#This Row],[This Period Variance]]</f>
        <v>459</v>
      </c>
    </row>
    <row r="72" spans="3:20" ht="15.75" thickBot="1">
      <c r="C72" s="92"/>
      <c r="L72" s="87">
        <f>IF(Table312[[#This Row],[This Report Date]]=$B$2,"Current",0)</f>
        <v>0</v>
      </c>
      <c r="M72" s="121">
        <f>'OverAll S-Curve'!C71</f>
        <v>44098</v>
      </c>
      <c r="N72" s="78">
        <f>IF(N71&gt;Timeline[Forecast End Date],"",WORKDAY.INTL(M72,5,7,))</f>
        <v>44105</v>
      </c>
      <c r="O72" s="115">
        <f>Table312[[#This Row],[Last Report Date]]</f>
        <v>44098</v>
      </c>
      <c r="P72" s="52">
        <f>Table312[[#This Row],[This Report Date]]</f>
        <v>44105</v>
      </c>
      <c r="Q72" s="149">
        <f t="shared" si="1"/>
        <v>459</v>
      </c>
      <c r="R72" s="149">
        <f t="array" ref="R72">Table312[[#This Row],[This Period Updated Finish Date]]-Timeline[Start Date]</f>
        <v>466</v>
      </c>
      <c r="S72" s="116">
        <f>Table312[[#This Row],[Last Period Variance]]</f>
        <v>459</v>
      </c>
      <c r="T72" s="150">
        <f>Table312[[#This Row],[This Period Variance]]</f>
        <v>466</v>
      </c>
    </row>
    <row r="73" spans="3:20" ht="15.75" thickBot="1">
      <c r="C73" s="92"/>
      <c r="L73" s="87">
        <f>IF(Table312[[#This Row],[This Report Date]]=$B$2,"Current",0)</f>
        <v>0</v>
      </c>
      <c r="M73" s="121">
        <f>'OverAll S-Curve'!C72</f>
        <v>44105</v>
      </c>
      <c r="N73" s="78">
        <f>IF(N72&gt;Timeline[Forecast End Date],"",WORKDAY.INTL(M73,5,7,))</f>
        <v>44112</v>
      </c>
      <c r="O73" s="115">
        <f>Table312[[#This Row],[Last Report Date]]</f>
        <v>44105</v>
      </c>
      <c r="P73" s="52">
        <f>Table312[[#This Row],[This Report Date]]</f>
        <v>44112</v>
      </c>
      <c r="Q73" s="149">
        <f t="shared" si="1"/>
        <v>466</v>
      </c>
      <c r="R73" s="149">
        <f t="array" ref="R73">Table312[[#This Row],[This Period Updated Finish Date]]-Timeline[Start Date]</f>
        <v>473</v>
      </c>
      <c r="S73" s="116">
        <f>Table312[[#This Row],[Last Period Variance]]</f>
        <v>466</v>
      </c>
      <c r="T73" s="150">
        <f>Table312[[#This Row],[This Period Variance]]</f>
        <v>473</v>
      </c>
    </row>
    <row r="74" spans="3:20" ht="15.75" thickBot="1">
      <c r="C74" s="92"/>
      <c r="L74" s="87">
        <f>IF(Table312[[#This Row],[This Report Date]]=$B$2,"Current",0)</f>
        <v>0</v>
      </c>
      <c r="M74" s="121">
        <f>'OverAll S-Curve'!C73</f>
        <v>44112</v>
      </c>
      <c r="N74" s="78">
        <f>IF(N73&gt;Timeline[Forecast End Date],"",WORKDAY.INTL(M74,5,7,))</f>
        <v>44119</v>
      </c>
      <c r="O74" s="115">
        <f>Table312[[#This Row],[Last Report Date]]</f>
        <v>44112</v>
      </c>
      <c r="P74" s="52">
        <f>Table312[[#This Row],[This Report Date]]</f>
        <v>44119</v>
      </c>
      <c r="Q74" s="149">
        <f t="shared" si="1"/>
        <v>473</v>
      </c>
      <c r="R74" s="149">
        <f t="array" ref="R74">Table312[[#This Row],[This Period Updated Finish Date]]-Timeline[Start Date]</f>
        <v>480</v>
      </c>
      <c r="S74" s="116">
        <f>Table312[[#This Row],[Last Period Variance]]</f>
        <v>473</v>
      </c>
      <c r="T74" s="150">
        <f>Table312[[#This Row],[This Period Variance]]</f>
        <v>480</v>
      </c>
    </row>
    <row r="75" spans="3:20" ht="15.75" thickBot="1">
      <c r="C75" s="92"/>
      <c r="L75" s="87">
        <f>IF(Table312[[#This Row],[This Report Date]]=$B$2,"Current",0)</f>
        <v>0</v>
      </c>
      <c r="M75" s="121">
        <f>'OverAll S-Curve'!C74</f>
        <v>44119</v>
      </c>
      <c r="N75" s="78">
        <f>IF(N74&gt;Timeline[Forecast End Date],"",WORKDAY.INTL(M75,5,7,))</f>
        <v>44126</v>
      </c>
      <c r="O75" s="115">
        <f>Table312[[#This Row],[Last Report Date]]</f>
        <v>44119</v>
      </c>
      <c r="P75" s="52">
        <f>Table312[[#This Row],[This Report Date]]</f>
        <v>44126</v>
      </c>
      <c r="Q75" s="149">
        <f t="shared" si="1"/>
        <v>480</v>
      </c>
      <c r="R75" s="149">
        <f t="array" ref="R75">Table312[[#This Row],[This Period Updated Finish Date]]-Timeline[Start Date]</f>
        <v>487</v>
      </c>
      <c r="S75" s="116">
        <f>Table312[[#This Row],[Last Period Variance]]</f>
        <v>480</v>
      </c>
      <c r="T75" s="150">
        <f>Table312[[#This Row],[This Period Variance]]</f>
        <v>487</v>
      </c>
    </row>
    <row r="76" spans="3:20" ht="15.75" thickBot="1">
      <c r="C76" s="92"/>
      <c r="L76" s="87">
        <f>IF(Table312[[#This Row],[This Report Date]]=$B$2,"Current",0)</f>
        <v>0</v>
      </c>
      <c r="M76" s="121">
        <f>'OverAll S-Curve'!C75</f>
        <v>44126</v>
      </c>
      <c r="N76" s="78">
        <f>IF(N75&gt;Timeline[Forecast End Date],"",WORKDAY.INTL(M76,5,7,))</f>
        <v>44133</v>
      </c>
      <c r="O76" s="115">
        <f>Table312[[#This Row],[Last Report Date]]</f>
        <v>44126</v>
      </c>
      <c r="P76" s="52">
        <f>Table312[[#This Row],[This Report Date]]</f>
        <v>44133</v>
      </c>
      <c r="Q76" s="149">
        <f t="shared" si="1"/>
        <v>487</v>
      </c>
      <c r="R76" s="149">
        <f t="array" ref="R76">Table312[[#This Row],[This Period Updated Finish Date]]-Timeline[Start Date]</f>
        <v>494</v>
      </c>
      <c r="S76" s="116">
        <f>Table312[[#This Row],[Last Period Variance]]</f>
        <v>487</v>
      </c>
      <c r="T76" s="150">
        <f>Table312[[#This Row],[This Period Variance]]</f>
        <v>494</v>
      </c>
    </row>
    <row r="77" spans="3:20" ht="15.75" thickBot="1">
      <c r="C77" s="92"/>
      <c r="L77" s="87">
        <f>IF(Table312[[#This Row],[This Report Date]]=$B$2,"Current",0)</f>
        <v>0</v>
      </c>
      <c r="M77" s="121">
        <f>'OverAll S-Curve'!C76</f>
        <v>44133</v>
      </c>
      <c r="N77" s="78">
        <f>IF(N76&gt;Timeline[Forecast End Date],"",WORKDAY.INTL(M77,5,7,))</f>
        <v>44140</v>
      </c>
      <c r="O77" s="115">
        <f>Table312[[#This Row],[Last Report Date]]</f>
        <v>44133</v>
      </c>
      <c r="P77" s="52">
        <f>Table312[[#This Row],[This Report Date]]</f>
        <v>44140</v>
      </c>
      <c r="Q77" s="149">
        <f t="shared" si="1"/>
        <v>494</v>
      </c>
      <c r="R77" s="149">
        <f t="array" ref="R77">Table312[[#This Row],[This Period Updated Finish Date]]-Timeline[Start Date]</f>
        <v>501</v>
      </c>
      <c r="S77" s="116">
        <f>Table312[[#This Row],[Last Period Variance]]</f>
        <v>494</v>
      </c>
      <c r="T77" s="150">
        <f>Table312[[#This Row],[This Period Variance]]</f>
        <v>501</v>
      </c>
    </row>
    <row r="78" spans="3:20" ht="15.75" thickBot="1">
      <c r="C78" s="92"/>
      <c r="L78" s="87">
        <f>IF(Table312[[#This Row],[This Report Date]]=$B$2,"Current",0)</f>
        <v>0</v>
      </c>
      <c r="M78" s="121">
        <f>'OverAll S-Curve'!C77</f>
        <v>44140</v>
      </c>
      <c r="N78" s="78">
        <f>IF(N77&gt;Timeline[Forecast End Date],"",WORKDAY.INTL(M78,5,7,))</f>
        <v>44147</v>
      </c>
      <c r="O78" s="115">
        <f>Table312[[#This Row],[Last Report Date]]</f>
        <v>44140</v>
      </c>
      <c r="P78" s="52">
        <f>Table312[[#This Row],[This Report Date]]</f>
        <v>44147</v>
      </c>
      <c r="Q78" s="149">
        <f t="shared" si="1"/>
        <v>501</v>
      </c>
      <c r="R78" s="149">
        <f t="array" ref="R78">Table312[[#This Row],[This Period Updated Finish Date]]-Timeline[Start Date]</f>
        <v>508</v>
      </c>
      <c r="S78" s="116">
        <f>Table312[[#This Row],[Last Period Variance]]</f>
        <v>501</v>
      </c>
      <c r="T78" s="150">
        <f>Table312[[#This Row],[This Period Variance]]</f>
        <v>508</v>
      </c>
    </row>
    <row r="79" spans="3:20" ht="15.75" thickBot="1">
      <c r="C79" s="92"/>
      <c r="L79" s="87">
        <f>IF(Table312[[#This Row],[This Report Date]]=$B$2,"Current",0)</f>
        <v>0</v>
      </c>
      <c r="M79" s="121">
        <f>'OverAll S-Curve'!C78</f>
        <v>44147</v>
      </c>
      <c r="N79" s="78">
        <f>IF(N78&gt;Timeline[Forecast End Date],"",WORKDAY.INTL(M79,5,7,))</f>
        <v>44154</v>
      </c>
      <c r="O79" s="115">
        <f>Table312[[#This Row],[Last Report Date]]</f>
        <v>44147</v>
      </c>
      <c r="P79" s="52">
        <f>Table312[[#This Row],[This Report Date]]</f>
        <v>44154</v>
      </c>
      <c r="Q79" s="149">
        <f t="shared" si="1"/>
        <v>508</v>
      </c>
      <c r="R79" s="149">
        <f t="array" ref="R79">Table312[[#This Row],[This Period Updated Finish Date]]-Timeline[Start Date]</f>
        <v>515</v>
      </c>
      <c r="S79" s="116">
        <f>Table312[[#This Row],[Last Period Variance]]</f>
        <v>508</v>
      </c>
      <c r="T79" s="150">
        <f>Table312[[#This Row],[This Period Variance]]</f>
        <v>515</v>
      </c>
    </row>
    <row r="80" spans="3:20" ht="15.75" thickBot="1">
      <c r="C80" s="92"/>
      <c r="L80" s="87">
        <f>IF(Table312[[#This Row],[This Report Date]]=$B$2,"Current",0)</f>
        <v>0</v>
      </c>
      <c r="M80" s="121">
        <f>'OverAll S-Curve'!C79</f>
        <v>44154</v>
      </c>
      <c r="N80" s="78">
        <f>IF(N79&gt;Timeline[Forecast End Date],"",WORKDAY.INTL(M80,5,7,))</f>
        <v>44161</v>
      </c>
      <c r="O80" s="115">
        <f>Table312[[#This Row],[Last Report Date]]</f>
        <v>44154</v>
      </c>
      <c r="P80" s="52">
        <f>Table312[[#This Row],[This Report Date]]</f>
        <v>44161</v>
      </c>
      <c r="Q80" s="149">
        <f t="shared" si="1"/>
        <v>515</v>
      </c>
      <c r="R80" s="149">
        <f t="array" ref="R80">Table312[[#This Row],[This Period Updated Finish Date]]-Timeline[Start Date]</f>
        <v>522</v>
      </c>
      <c r="S80" s="116">
        <f>Table312[[#This Row],[Last Period Variance]]</f>
        <v>515</v>
      </c>
      <c r="T80" s="150">
        <f>Table312[[#This Row],[This Period Variance]]</f>
        <v>522</v>
      </c>
    </row>
    <row r="81" spans="3:20" ht="15.75" thickBot="1">
      <c r="C81" s="92"/>
      <c r="L81" s="87">
        <f>IF(Table312[[#This Row],[This Report Date]]=$B$2,"Current",0)</f>
        <v>0</v>
      </c>
      <c r="M81" s="121">
        <f>'OverAll S-Curve'!C80</f>
        <v>44161</v>
      </c>
      <c r="N81" s="78">
        <f>IF(N80&gt;Timeline[Forecast End Date],"",WORKDAY.INTL(M81,5,7,))</f>
        <v>44168</v>
      </c>
      <c r="O81" s="115">
        <f>Table312[[#This Row],[Last Report Date]]</f>
        <v>44161</v>
      </c>
      <c r="P81" s="52">
        <f>Table312[[#This Row],[This Report Date]]</f>
        <v>44168</v>
      </c>
      <c r="Q81" s="149">
        <f t="shared" si="1"/>
        <v>522</v>
      </c>
      <c r="R81" s="149">
        <f t="array" ref="R81">Table312[[#This Row],[This Period Updated Finish Date]]-Timeline[Start Date]</f>
        <v>529</v>
      </c>
      <c r="S81" s="116">
        <f>Table312[[#This Row],[Last Period Variance]]</f>
        <v>522</v>
      </c>
      <c r="T81" s="150">
        <f>Table312[[#This Row],[This Period Variance]]</f>
        <v>529</v>
      </c>
    </row>
    <row r="82" spans="3:20" ht="15.75" thickBot="1">
      <c r="C82" s="92"/>
      <c r="L82" s="87">
        <f>IF(Table312[[#This Row],[This Report Date]]=$B$2,"Current",0)</f>
        <v>0</v>
      </c>
      <c r="M82" s="121">
        <f>'OverAll S-Curve'!C81</f>
        <v>44168</v>
      </c>
      <c r="N82" s="78">
        <f>IF(N81&gt;Timeline[Forecast End Date],"",WORKDAY.INTL(M82,5,7,))</f>
        <v>44175</v>
      </c>
      <c r="O82" s="115">
        <f>Table312[[#This Row],[Last Report Date]]</f>
        <v>44168</v>
      </c>
      <c r="P82" s="52">
        <f>Table312[[#This Row],[This Report Date]]</f>
        <v>44175</v>
      </c>
      <c r="Q82" s="149">
        <f t="shared" si="1"/>
        <v>529</v>
      </c>
      <c r="R82" s="149">
        <f t="array" ref="R82">Table312[[#This Row],[This Period Updated Finish Date]]-Timeline[Start Date]</f>
        <v>536</v>
      </c>
      <c r="S82" s="116">
        <f>Table312[[#This Row],[Last Period Variance]]</f>
        <v>529</v>
      </c>
      <c r="T82" s="150">
        <f>Table312[[#This Row],[This Period Variance]]</f>
        <v>536</v>
      </c>
    </row>
    <row r="83" spans="3:20" ht="15.75" thickBot="1">
      <c r="C83" s="92"/>
      <c r="L83" s="87">
        <f>IF(Table312[[#This Row],[This Report Date]]=$B$2,"Current",0)</f>
        <v>0</v>
      </c>
      <c r="M83" s="121">
        <f>'OverAll S-Curve'!C82</f>
        <v>44175</v>
      </c>
      <c r="N83" s="78">
        <f>IF(N82&gt;Timeline[Forecast End Date],"",WORKDAY.INTL(M83,5,7,))</f>
        <v>44182</v>
      </c>
      <c r="O83" s="115">
        <f>Table312[[#This Row],[Last Report Date]]</f>
        <v>44175</v>
      </c>
      <c r="P83" s="52">
        <f>Table312[[#This Row],[This Report Date]]</f>
        <v>44182</v>
      </c>
      <c r="Q83" s="149">
        <f t="shared" si="1"/>
        <v>536</v>
      </c>
      <c r="R83" s="149">
        <f t="array" ref="R83">Table312[[#This Row],[This Period Updated Finish Date]]-Timeline[Start Date]</f>
        <v>543</v>
      </c>
      <c r="S83" s="116">
        <f>Table312[[#This Row],[Last Period Variance]]</f>
        <v>536</v>
      </c>
      <c r="T83" s="150">
        <f>Table312[[#This Row],[This Period Variance]]</f>
        <v>543</v>
      </c>
    </row>
    <row r="84" spans="3:20" ht="15.75" thickBot="1">
      <c r="C84" s="92"/>
      <c r="L84" s="87">
        <f>IF(Table312[[#This Row],[This Report Date]]=$B$2,"Current",0)</f>
        <v>0</v>
      </c>
      <c r="M84" s="121">
        <f>'OverAll S-Curve'!C83</f>
        <v>44182</v>
      </c>
      <c r="N84" s="78">
        <f>IF(N83&gt;Timeline[Forecast End Date],"",WORKDAY.INTL(M84,5,7,))</f>
        <v>44189</v>
      </c>
      <c r="O84" s="115">
        <f>Table312[[#This Row],[Last Report Date]]</f>
        <v>44182</v>
      </c>
      <c r="P84" s="52">
        <f>Table312[[#This Row],[This Report Date]]</f>
        <v>44189</v>
      </c>
      <c r="Q84" s="149">
        <f t="shared" si="1"/>
        <v>543</v>
      </c>
      <c r="R84" s="149">
        <f t="array" ref="R84">Table312[[#This Row],[This Period Updated Finish Date]]-Timeline[Start Date]</f>
        <v>550</v>
      </c>
      <c r="S84" s="116">
        <f>Table312[[#This Row],[Last Period Variance]]</f>
        <v>543</v>
      </c>
      <c r="T84" s="150">
        <f>Table312[[#This Row],[This Period Variance]]</f>
        <v>550</v>
      </c>
    </row>
    <row r="85" spans="3:20" ht="15.75" thickBot="1">
      <c r="C85" s="92"/>
      <c r="L85" s="87">
        <f>IF(Table312[[#This Row],[This Report Date]]=$B$2,"Current",0)</f>
        <v>0</v>
      </c>
      <c r="M85" s="121">
        <f>'OverAll S-Curve'!C84</f>
        <v>44189</v>
      </c>
      <c r="N85" s="78">
        <f>IF(N84&gt;Timeline[Forecast End Date],"",WORKDAY.INTL(M85,5,7,))</f>
        <v>44196</v>
      </c>
      <c r="O85" s="115">
        <f>Table312[[#This Row],[Last Report Date]]</f>
        <v>44189</v>
      </c>
      <c r="P85" s="52">
        <f>Table312[[#This Row],[This Report Date]]</f>
        <v>44196</v>
      </c>
      <c r="Q85" s="149">
        <f t="shared" si="1"/>
        <v>550</v>
      </c>
      <c r="R85" s="149">
        <f t="array" ref="R85">Table312[[#This Row],[This Period Updated Finish Date]]-Timeline[Start Date]</f>
        <v>557</v>
      </c>
      <c r="S85" s="116">
        <f>Table312[[#This Row],[Last Period Variance]]</f>
        <v>550</v>
      </c>
      <c r="T85" s="150">
        <f>Table312[[#This Row],[This Period Variance]]</f>
        <v>557</v>
      </c>
    </row>
    <row r="86" spans="3:20" ht="15.75" thickBot="1">
      <c r="C86" s="92"/>
      <c r="L86" s="87">
        <f>IF(Table312[[#This Row],[This Report Date]]=$B$2,"Current",0)</f>
        <v>0</v>
      </c>
      <c r="M86" s="121">
        <f>'OverAll S-Curve'!C85</f>
        <v>44196</v>
      </c>
      <c r="N86" s="78">
        <f>IF(N85&gt;Timeline[Forecast End Date],"",WORKDAY.INTL(M86,5,7,))</f>
        <v>44203</v>
      </c>
      <c r="O86" s="115">
        <f>Table312[[#This Row],[Last Report Date]]</f>
        <v>44196</v>
      </c>
      <c r="P86" s="52">
        <f>Table312[[#This Row],[This Report Date]]</f>
        <v>44203</v>
      </c>
      <c r="Q86" s="149">
        <f t="shared" si="1"/>
        <v>557</v>
      </c>
      <c r="R86" s="149">
        <f t="array" ref="R86">Table312[[#This Row],[This Period Updated Finish Date]]-Timeline[Start Date]</f>
        <v>564</v>
      </c>
      <c r="S86" s="116">
        <f>Table312[[#This Row],[Last Period Variance]]</f>
        <v>557</v>
      </c>
      <c r="T86" s="150">
        <f>Table312[[#This Row],[This Period Variance]]</f>
        <v>564</v>
      </c>
    </row>
    <row r="87" spans="3:20" ht="15.75" thickBot="1">
      <c r="C87" s="92"/>
      <c r="L87" s="87">
        <f>IF(Table312[[#This Row],[This Report Date]]=$B$2,"Current",0)</f>
        <v>0</v>
      </c>
      <c r="M87" s="121">
        <f>'OverAll S-Curve'!C86</f>
        <v>44203</v>
      </c>
      <c r="N87" s="78">
        <f>IF(N86&gt;Timeline[Forecast End Date],"",WORKDAY.INTL(M87,5,7,))</f>
        <v>44210</v>
      </c>
      <c r="O87" s="115">
        <f>Table312[[#This Row],[Last Report Date]]</f>
        <v>44203</v>
      </c>
      <c r="P87" s="52">
        <f>Table312[[#This Row],[This Report Date]]</f>
        <v>44210</v>
      </c>
      <c r="Q87" s="149">
        <f t="shared" si="1"/>
        <v>564</v>
      </c>
      <c r="R87" s="149">
        <f t="array" ref="R87">Table312[[#This Row],[This Period Updated Finish Date]]-Timeline[Start Date]</f>
        <v>571</v>
      </c>
      <c r="S87" s="116">
        <f>Table312[[#This Row],[Last Period Variance]]</f>
        <v>564</v>
      </c>
      <c r="T87" s="150">
        <f>Table312[[#This Row],[This Period Variance]]</f>
        <v>571</v>
      </c>
    </row>
    <row r="88" spans="3:20" ht="15.75" thickBot="1">
      <c r="C88" s="92"/>
      <c r="L88" s="87">
        <f>IF(Table312[[#This Row],[This Report Date]]=$B$2,"Current",0)</f>
        <v>0</v>
      </c>
      <c r="M88" s="121">
        <f>'OverAll S-Curve'!C87</f>
        <v>44210</v>
      </c>
      <c r="N88" s="78">
        <f>IF(N87&gt;Timeline[Forecast End Date],"",WORKDAY.INTL(M88,5,7,))</f>
        <v>44217</v>
      </c>
      <c r="O88" s="115">
        <f>Table312[[#This Row],[Last Report Date]]</f>
        <v>44210</v>
      </c>
      <c r="P88" s="52">
        <f>Table312[[#This Row],[This Report Date]]</f>
        <v>44217</v>
      </c>
      <c r="Q88" s="149">
        <f t="shared" si="1"/>
        <v>571</v>
      </c>
      <c r="R88" s="149">
        <f t="array" ref="R88">Table312[[#This Row],[This Period Updated Finish Date]]-Timeline[Start Date]</f>
        <v>578</v>
      </c>
      <c r="S88" s="116">
        <f>Table312[[#This Row],[Last Period Variance]]</f>
        <v>571</v>
      </c>
      <c r="T88" s="150">
        <f>Table312[[#This Row],[This Period Variance]]</f>
        <v>578</v>
      </c>
    </row>
    <row r="89" spans="3:20" ht="15.75" thickBot="1">
      <c r="C89" s="92"/>
      <c r="L89" s="87">
        <f>IF(Table312[[#This Row],[This Report Date]]=$B$2,"Current",0)</f>
        <v>0</v>
      </c>
      <c r="M89" s="121">
        <f>'OverAll S-Curve'!C88</f>
        <v>44217</v>
      </c>
      <c r="N89" s="78">
        <f>IF(N88&gt;Timeline[Forecast End Date],"",WORKDAY.INTL(M89,5,7,))</f>
        <v>44224</v>
      </c>
      <c r="O89" s="115">
        <f>Table312[[#This Row],[Last Report Date]]</f>
        <v>44217</v>
      </c>
      <c r="P89" s="52">
        <f>Table312[[#This Row],[This Report Date]]</f>
        <v>44224</v>
      </c>
      <c r="Q89" s="149">
        <f t="shared" si="1"/>
        <v>578</v>
      </c>
      <c r="R89" s="149">
        <f t="array" ref="R89">Table312[[#This Row],[This Period Updated Finish Date]]-Timeline[Start Date]</f>
        <v>585</v>
      </c>
      <c r="S89" s="116">
        <f>Table312[[#This Row],[Last Period Variance]]</f>
        <v>578</v>
      </c>
      <c r="T89" s="150">
        <f>Table312[[#This Row],[This Period Variance]]</f>
        <v>585</v>
      </c>
    </row>
    <row r="90" spans="3:20" ht="15.75" thickBot="1">
      <c r="C90" s="92"/>
      <c r="L90" s="87">
        <f>IF(Table312[[#This Row],[This Report Date]]=$B$2,"Current",0)</f>
        <v>0</v>
      </c>
      <c r="M90" s="121">
        <f>'OverAll S-Curve'!C89</f>
        <v>44224</v>
      </c>
      <c r="N90" s="78">
        <f>IF(N89&gt;Timeline[Forecast End Date],"",WORKDAY.INTL(M90,5,7,))</f>
        <v>44231</v>
      </c>
      <c r="O90" s="115">
        <f>Table312[[#This Row],[Last Report Date]]</f>
        <v>44224</v>
      </c>
      <c r="P90" s="52">
        <f>Table312[[#This Row],[This Report Date]]</f>
        <v>44231</v>
      </c>
      <c r="Q90" s="149">
        <f t="shared" si="1"/>
        <v>585</v>
      </c>
      <c r="R90" s="149">
        <f t="array" ref="R90">Table312[[#This Row],[This Period Updated Finish Date]]-Timeline[Start Date]</f>
        <v>592</v>
      </c>
      <c r="S90" s="116">
        <f>Table312[[#This Row],[Last Period Variance]]</f>
        <v>585</v>
      </c>
      <c r="T90" s="150">
        <f>Table312[[#This Row],[This Period Variance]]</f>
        <v>592</v>
      </c>
    </row>
    <row r="91" spans="3:20" ht="15.75" thickBot="1">
      <c r="C91" s="92"/>
      <c r="L91" s="87">
        <f>IF(Table312[[#This Row],[This Report Date]]=$B$2,"Current",0)</f>
        <v>0</v>
      </c>
      <c r="M91" s="121">
        <f>'OverAll S-Curve'!C90</f>
        <v>44231</v>
      </c>
      <c r="N91" s="78">
        <f>IF(N90&gt;Timeline[Forecast End Date],"",WORKDAY.INTL(M91,5,7,))</f>
        <v>44238</v>
      </c>
      <c r="O91" s="115">
        <f>Table312[[#This Row],[Last Report Date]]</f>
        <v>44231</v>
      </c>
      <c r="P91" s="52">
        <f>Table312[[#This Row],[This Report Date]]</f>
        <v>44238</v>
      </c>
      <c r="Q91" s="149">
        <f t="shared" ref="Q91:Q99" si="2">R90</f>
        <v>592</v>
      </c>
      <c r="R91" s="149">
        <f t="array" ref="R91">Table312[[#This Row],[This Period Updated Finish Date]]-Timeline[Start Date]</f>
        <v>599</v>
      </c>
      <c r="S91" s="116">
        <f>Table312[[#This Row],[Last Period Variance]]</f>
        <v>592</v>
      </c>
      <c r="T91" s="150">
        <f>Table312[[#This Row],[This Period Variance]]</f>
        <v>599</v>
      </c>
    </row>
    <row r="92" spans="3:20" ht="15.75" thickBot="1">
      <c r="C92" s="92"/>
      <c r="L92" s="87">
        <f>IF(Table312[[#This Row],[This Report Date]]=$B$2,"Current",0)</f>
        <v>0</v>
      </c>
      <c r="M92" s="121">
        <f>'OverAll S-Curve'!C91</f>
        <v>44238</v>
      </c>
      <c r="N92" s="78">
        <f>IF(N91&gt;Timeline[Forecast End Date],"",WORKDAY.INTL(M92,5,7,))</f>
        <v>44245</v>
      </c>
      <c r="O92" s="115">
        <f>Table312[[#This Row],[Last Report Date]]</f>
        <v>44238</v>
      </c>
      <c r="P92" s="52">
        <f>Table312[[#This Row],[This Report Date]]</f>
        <v>44245</v>
      </c>
      <c r="Q92" s="149">
        <f t="shared" si="2"/>
        <v>599</v>
      </c>
      <c r="R92" s="149">
        <f t="array" ref="R92">Table312[[#This Row],[This Period Updated Finish Date]]-Timeline[Start Date]</f>
        <v>606</v>
      </c>
      <c r="S92" s="116">
        <f>Table312[[#This Row],[Last Period Variance]]</f>
        <v>599</v>
      </c>
      <c r="T92" s="150">
        <f>Table312[[#This Row],[This Period Variance]]</f>
        <v>606</v>
      </c>
    </row>
    <row r="93" spans="3:20" ht="15.75" thickBot="1">
      <c r="C93" s="92"/>
      <c r="L93" s="87">
        <f>IF(Table312[[#This Row],[This Report Date]]=$B$2,"Current",0)</f>
        <v>0</v>
      </c>
      <c r="M93" s="121">
        <f>'OverAll S-Curve'!C92</f>
        <v>44245</v>
      </c>
      <c r="N93" s="78">
        <f>IF(N92&gt;Timeline[Forecast End Date],"",WORKDAY.INTL(M93,5,7,))</f>
        <v>44252</v>
      </c>
      <c r="O93" s="115">
        <f>Table312[[#This Row],[Last Report Date]]</f>
        <v>44245</v>
      </c>
      <c r="P93" s="52">
        <f>Table312[[#This Row],[This Report Date]]</f>
        <v>44252</v>
      </c>
      <c r="Q93" s="149">
        <f t="shared" si="2"/>
        <v>606</v>
      </c>
      <c r="R93" s="149">
        <f t="array" ref="R93">Table312[[#This Row],[This Period Updated Finish Date]]-Timeline[Start Date]</f>
        <v>613</v>
      </c>
      <c r="S93" s="116">
        <f>Table312[[#This Row],[Last Period Variance]]</f>
        <v>606</v>
      </c>
      <c r="T93" s="150">
        <f>Table312[[#This Row],[This Period Variance]]</f>
        <v>613</v>
      </c>
    </row>
    <row r="94" spans="3:20" ht="15.75" thickBot="1">
      <c r="C94" s="92"/>
      <c r="L94" s="87">
        <f>IF(Table312[[#This Row],[This Report Date]]=$B$2,"Current",0)</f>
        <v>0</v>
      </c>
      <c r="M94" s="121">
        <f>'OverAll S-Curve'!C93</f>
        <v>44252</v>
      </c>
      <c r="N94" s="78">
        <f>IF(N93&gt;Timeline[Forecast End Date],"",WORKDAY.INTL(M94,5,7,))</f>
        <v>44259</v>
      </c>
      <c r="O94" s="115">
        <f>Table312[[#This Row],[Last Report Date]]</f>
        <v>44252</v>
      </c>
      <c r="P94" s="52">
        <f>Table312[[#This Row],[This Report Date]]</f>
        <v>44259</v>
      </c>
      <c r="Q94" s="149">
        <f t="shared" si="2"/>
        <v>613</v>
      </c>
      <c r="R94" s="149">
        <f t="array" ref="R94">Table312[[#This Row],[This Period Updated Finish Date]]-Timeline[Start Date]</f>
        <v>620</v>
      </c>
      <c r="S94" s="116">
        <f>Table312[[#This Row],[Last Period Variance]]</f>
        <v>613</v>
      </c>
      <c r="T94" s="150">
        <f>Table312[[#This Row],[This Period Variance]]</f>
        <v>620</v>
      </c>
    </row>
    <row r="95" spans="3:20" ht="15.75" thickBot="1">
      <c r="C95" s="92"/>
      <c r="L95" s="87">
        <f>IF(Table312[[#This Row],[This Report Date]]=$B$2,"Current",0)</f>
        <v>0</v>
      </c>
      <c r="M95" s="121">
        <f>'OverAll S-Curve'!C94</f>
        <v>44259</v>
      </c>
      <c r="N95" s="78">
        <f>IF(N94&gt;Timeline[Forecast End Date],"",WORKDAY.INTL(M95,5,7,))</f>
        <v>44266</v>
      </c>
      <c r="O95" s="115">
        <f>Table312[[#This Row],[Last Report Date]]</f>
        <v>44259</v>
      </c>
      <c r="P95" s="52">
        <f>Table312[[#This Row],[This Report Date]]</f>
        <v>44266</v>
      </c>
      <c r="Q95" s="149">
        <f t="shared" si="2"/>
        <v>620</v>
      </c>
      <c r="R95" s="149">
        <f t="array" ref="R95">Table312[[#This Row],[This Period Updated Finish Date]]-Timeline[Start Date]</f>
        <v>627</v>
      </c>
      <c r="S95" s="116">
        <f>Table312[[#This Row],[Last Period Variance]]</f>
        <v>620</v>
      </c>
      <c r="T95" s="150">
        <f>Table312[[#This Row],[This Period Variance]]</f>
        <v>627</v>
      </c>
    </row>
    <row r="96" spans="3:20" ht="15.75" thickBot="1">
      <c r="C96" s="92"/>
      <c r="L96" s="87">
        <f>IF(Table312[[#This Row],[This Report Date]]=$B$2,"Current",0)</f>
        <v>0</v>
      </c>
      <c r="M96" s="121">
        <f>'OverAll S-Curve'!C95</f>
        <v>44266</v>
      </c>
      <c r="N96" s="78">
        <f>IF(N95&gt;Timeline[Forecast End Date],"",WORKDAY.INTL(M96,5,7,))</f>
        <v>44273</v>
      </c>
      <c r="O96" s="115">
        <f>Table312[[#This Row],[Last Report Date]]</f>
        <v>44266</v>
      </c>
      <c r="P96" s="52">
        <f>Table312[[#This Row],[This Report Date]]</f>
        <v>44273</v>
      </c>
      <c r="Q96" s="149">
        <f t="shared" si="2"/>
        <v>627</v>
      </c>
      <c r="R96" s="149">
        <f t="array" ref="R96">Table312[[#This Row],[This Period Updated Finish Date]]-Timeline[Start Date]</f>
        <v>634</v>
      </c>
      <c r="S96" s="116">
        <f>Table312[[#This Row],[Last Period Variance]]</f>
        <v>627</v>
      </c>
      <c r="T96" s="150">
        <f>Table312[[#This Row],[This Period Variance]]</f>
        <v>634</v>
      </c>
    </row>
    <row r="97" spans="3:22" ht="15.75" thickBot="1">
      <c r="C97" s="92"/>
      <c r="L97" s="87">
        <f>IF(Table312[[#This Row],[This Report Date]]=$B$2,"Current",0)</f>
        <v>0</v>
      </c>
      <c r="M97" s="121">
        <f>'OverAll S-Curve'!C96</f>
        <v>44273</v>
      </c>
      <c r="N97" s="78">
        <f>IF(N96&gt;Timeline[Forecast End Date],"",WORKDAY.INTL(M97,5,7,))</f>
        <v>44280</v>
      </c>
      <c r="O97" s="115">
        <f>Table312[[#This Row],[Last Report Date]]</f>
        <v>44273</v>
      </c>
      <c r="P97" s="52">
        <f>Table312[[#This Row],[This Report Date]]</f>
        <v>44280</v>
      </c>
      <c r="Q97" s="149">
        <f t="shared" si="2"/>
        <v>634</v>
      </c>
      <c r="R97" s="149">
        <f t="array" ref="R97">Table312[[#This Row],[This Period Updated Finish Date]]-Timeline[Start Date]</f>
        <v>641</v>
      </c>
      <c r="S97" s="116">
        <f>Table312[[#This Row],[Last Period Variance]]</f>
        <v>634</v>
      </c>
      <c r="T97" s="150">
        <f>Table312[[#This Row],[This Period Variance]]</f>
        <v>641</v>
      </c>
    </row>
    <row r="98" spans="3:22" ht="15.75" thickBot="1">
      <c r="C98" s="92"/>
      <c r="L98" s="87">
        <f>IF(Table312[[#This Row],[This Report Date]]=$B$2,"Current",0)</f>
        <v>0</v>
      </c>
      <c r="M98" s="121">
        <f>'OverAll S-Curve'!C97</f>
        <v>44280</v>
      </c>
      <c r="N98" s="78">
        <f>IF(N97&gt;Timeline[Forecast End Date],"",WORKDAY.INTL(M98,5,7,))</f>
        <v>44287</v>
      </c>
      <c r="O98" s="115">
        <f>Table312[[#This Row],[Last Report Date]]</f>
        <v>44280</v>
      </c>
      <c r="P98" s="52">
        <f>Table312[[#This Row],[This Report Date]]</f>
        <v>44287</v>
      </c>
      <c r="Q98" s="149">
        <f t="shared" si="2"/>
        <v>641</v>
      </c>
      <c r="R98" s="149">
        <f t="array" ref="R98">Table312[[#This Row],[This Period Updated Finish Date]]-Timeline[Start Date]</f>
        <v>648</v>
      </c>
      <c r="S98" s="116">
        <f>Table312[[#This Row],[Last Period Variance]]</f>
        <v>641</v>
      </c>
      <c r="T98" s="150">
        <f>Table312[[#This Row],[This Period Variance]]</f>
        <v>648</v>
      </c>
    </row>
    <row r="99" spans="3:22" ht="15.75" thickBot="1">
      <c r="C99" s="92"/>
      <c r="L99" s="87">
        <f>IF(Table312[[#This Row],[This Report Date]]=$B$2,"Current",0)</f>
        <v>0</v>
      </c>
      <c r="M99" s="121">
        <f>'OverAll S-Curve'!C98</f>
        <v>44287</v>
      </c>
      <c r="N99" s="78">
        <f>IF(N98&gt;Timeline[Forecast End Date],"",WORKDAY.INTL(M99,5,7,))</f>
        <v>44294</v>
      </c>
      <c r="O99" s="115">
        <f>Table312[[#This Row],[Last Report Date]]</f>
        <v>44287</v>
      </c>
      <c r="P99" s="52">
        <f>Table312[[#This Row],[This Report Date]]</f>
        <v>44294</v>
      </c>
      <c r="Q99" s="149">
        <f t="shared" si="2"/>
        <v>648</v>
      </c>
      <c r="R99" s="149">
        <f t="array" ref="R99">Table312[[#This Row],[This Period Updated Finish Date]]-Timeline[Start Date]</f>
        <v>655</v>
      </c>
      <c r="S99" s="116">
        <f>Table312[[#This Row],[Last Period Variance]]</f>
        <v>648</v>
      </c>
      <c r="T99" s="150">
        <f>Table312[[#This Row],[This Period Variance]]</f>
        <v>655</v>
      </c>
      <c r="V99" s="236"/>
    </row>
    <row r="100" spans="3:22" ht="15.75" thickBot="1">
      <c r="C100" s="92"/>
      <c r="L100" s="87">
        <f>IF(Table312[[#This Row],[This Report Date]]=$B$2,"Current",0)</f>
        <v>0</v>
      </c>
      <c r="M100" s="121">
        <f>'OverAll S-Curve'!C99</f>
        <v>44294</v>
      </c>
      <c r="N100" s="78">
        <f>IF(N99&gt;Timeline[Forecast End Date],"",WORKDAY.INTL(M100,5,7,))</f>
        <v>44301</v>
      </c>
      <c r="O100" s="115">
        <f>Table312[[#This Row],[Last Report Date]]</f>
        <v>44294</v>
      </c>
      <c r="P100" s="52">
        <f>Table312[[#This Row],[This Report Date]]</f>
        <v>44301</v>
      </c>
      <c r="Q100" s="149">
        <f t="shared" ref="Q100:Q137" si="3">R99</f>
        <v>655</v>
      </c>
      <c r="R100" s="149">
        <f t="array" ref="R100">Table312[[#This Row],[This Period Updated Finish Date]]-Timeline[Start Date]</f>
        <v>662</v>
      </c>
      <c r="S100" s="116">
        <f>Table312[[#This Row],[Last Period Variance]]</f>
        <v>655</v>
      </c>
      <c r="T100" s="150">
        <f>Table312[[#This Row],[This Period Variance]]</f>
        <v>662</v>
      </c>
    </row>
    <row r="101" spans="3:22" ht="15.75" thickBot="1">
      <c r="C101" s="92"/>
      <c r="L101" s="87">
        <f>IF(Table312[[#This Row],[This Report Date]]=$B$2,"Current",0)</f>
        <v>0</v>
      </c>
      <c r="M101" s="121">
        <f>'OverAll S-Curve'!C100</f>
        <v>44301</v>
      </c>
      <c r="N101" s="78">
        <f>IF(N100&gt;Timeline[Forecast End Date],"",WORKDAY.INTL(M101,5,7,))</f>
        <v>44308</v>
      </c>
      <c r="O101" s="115">
        <f>Table312[[#This Row],[Last Report Date]]</f>
        <v>44301</v>
      </c>
      <c r="P101" s="52">
        <f>Table312[[#This Row],[This Report Date]]</f>
        <v>44308</v>
      </c>
      <c r="Q101" s="149">
        <f t="shared" si="3"/>
        <v>662</v>
      </c>
      <c r="R101" s="149">
        <f t="array" ref="R101">Table312[[#This Row],[This Period Updated Finish Date]]-Timeline[Start Date]</f>
        <v>669</v>
      </c>
      <c r="S101" s="116">
        <f>Table312[[#This Row],[Last Period Variance]]</f>
        <v>662</v>
      </c>
      <c r="T101" s="150">
        <f>Table312[[#This Row],[This Period Variance]]</f>
        <v>669</v>
      </c>
    </row>
    <row r="102" spans="3:22" ht="15.75" thickBot="1">
      <c r="C102" s="92"/>
      <c r="L102" s="87">
        <f>IF(Table312[[#This Row],[This Report Date]]=$B$2,"Current",0)</f>
        <v>0</v>
      </c>
      <c r="M102" s="121">
        <f>'OverAll S-Curve'!C101</f>
        <v>44308</v>
      </c>
      <c r="N102" s="78">
        <f>IF(N101&gt;Timeline[Forecast End Date],"",WORKDAY.INTL(M102,5,7,))</f>
        <v>44315</v>
      </c>
      <c r="O102" s="115">
        <f>Table312[[#This Row],[Last Report Date]]</f>
        <v>44308</v>
      </c>
      <c r="P102" s="52">
        <f>Table312[[#This Row],[This Report Date]]</f>
        <v>44315</v>
      </c>
      <c r="Q102" s="149">
        <f t="shared" si="3"/>
        <v>669</v>
      </c>
      <c r="R102" s="149">
        <f t="array" ref="R102">Table312[[#This Row],[This Period Updated Finish Date]]-Timeline[Start Date]</f>
        <v>676</v>
      </c>
      <c r="S102" s="116">
        <f>Table312[[#This Row],[Last Period Variance]]</f>
        <v>669</v>
      </c>
      <c r="T102" s="150">
        <f>Table312[[#This Row],[This Period Variance]]</f>
        <v>676</v>
      </c>
    </row>
    <row r="103" spans="3:22" ht="15.75" thickBot="1">
      <c r="C103" s="92"/>
      <c r="L103" s="87">
        <f>IF(Table312[[#This Row],[This Report Date]]=$B$2,"Current",0)</f>
        <v>0</v>
      </c>
      <c r="M103" s="121">
        <f>'OverAll S-Curve'!C102</f>
        <v>44315</v>
      </c>
      <c r="N103" s="78">
        <f>IF(N102&gt;Timeline[Forecast End Date],"",WORKDAY.INTL(M103,5,7,))</f>
        <v>44322</v>
      </c>
      <c r="O103" s="115">
        <f>Table312[[#This Row],[Last Report Date]]</f>
        <v>44315</v>
      </c>
      <c r="P103" s="52">
        <f>Table312[[#This Row],[This Report Date]]</f>
        <v>44322</v>
      </c>
      <c r="Q103" s="149">
        <f t="shared" si="3"/>
        <v>676</v>
      </c>
      <c r="R103" s="149">
        <f t="array" ref="R103">Table312[[#This Row],[This Period Updated Finish Date]]-Timeline[Start Date]</f>
        <v>683</v>
      </c>
      <c r="S103" s="116">
        <f>Table312[[#This Row],[Last Period Variance]]</f>
        <v>676</v>
      </c>
      <c r="T103" s="150">
        <f>Table312[[#This Row],[This Period Variance]]</f>
        <v>683</v>
      </c>
    </row>
    <row r="104" spans="3:22" ht="15.75" thickBot="1">
      <c r="C104" s="92"/>
      <c r="L104" s="87">
        <f>IF(Table312[[#This Row],[This Report Date]]=$B$2,"Current",0)</f>
        <v>0</v>
      </c>
      <c r="M104" s="121">
        <f>'OverAll S-Curve'!C103</f>
        <v>44322</v>
      </c>
      <c r="N104" s="78">
        <f>IF(N103&gt;Timeline[Forecast End Date],"",WORKDAY.INTL(M104,5,7,))</f>
        <v>44329</v>
      </c>
      <c r="O104" s="115">
        <f>Table312[[#This Row],[Last Report Date]]</f>
        <v>44322</v>
      </c>
      <c r="P104" s="52">
        <f>Table312[[#This Row],[This Report Date]]</f>
        <v>44329</v>
      </c>
      <c r="Q104" s="149">
        <f t="shared" si="3"/>
        <v>683</v>
      </c>
      <c r="R104" s="149">
        <f t="array" ref="R104">Table312[[#This Row],[This Period Updated Finish Date]]-Timeline[Start Date]</f>
        <v>690</v>
      </c>
      <c r="S104" s="116">
        <f>Table312[[#This Row],[Last Period Variance]]</f>
        <v>683</v>
      </c>
      <c r="T104" s="150">
        <f>Table312[[#This Row],[This Period Variance]]</f>
        <v>690</v>
      </c>
    </row>
    <row r="105" spans="3:22" ht="15.75" thickBot="1">
      <c r="C105" s="92"/>
      <c r="L105" s="87">
        <f>IF(Table312[[#This Row],[This Report Date]]=$B$2,"Current",0)</f>
        <v>0</v>
      </c>
      <c r="M105" s="121">
        <f>'OverAll S-Curve'!C104</f>
        <v>44329</v>
      </c>
      <c r="N105" s="78">
        <f>IF(N104&gt;Timeline[Forecast End Date],"",WORKDAY.INTL(M105,5,7,))</f>
        <v>44336</v>
      </c>
      <c r="O105" s="115">
        <f>Table312[[#This Row],[Last Report Date]]</f>
        <v>44329</v>
      </c>
      <c r="P105" s="52">
        <f>Table312[[#This Row],[This Report Date]]</f>
        <v>44336</v>
      </c>
      <c r="Q105" s="149">
        <f t="shared" si="3"/>
        <v>690</v>
      </c>
      <c r="R105" s="149">
        <f t="array" ref="R105">Table312[[#This Row],[This Period Updated Finish Date]]-Timeline[Start Date]</f>
        <v>697</v>
      </c>
      <c r="S105" s="116">
        <f>Table312[[#This Row],[Last Period Variance]]</f>
        <v>690</v>
      </c>
      <c r="T105" s="150">
        <f>Table312[[#This Row],[This Period Variance]]</f>
        <v>697</v>
      </c>
    </row>
    <row r="106" spans="3:22" ht="15.75" thickBot="1">
      <c r="C106" s="92"/>
      <c r="L106" s="87">
        <f>IF(Table312[[#This Row],[This Report Date]]=$B$2,"Current",0)</f>
        <v>0</v>
      </c>
      <c r="M106" s="121">
        <f>'OverAll S-Curve'!C105</f>
        <v>44336</v>
      </c>
      <c r="N106" s="78">
        <f>IF(N105&gt;Timeline[Forecast End Date],"",WORKDAY.INTL(M106,5,7,))</f>
        <v>44343</v>
      </c>
      <c r="O106" s="115">
        <f>Table312[[#This Row],[Last Report Date]]</f>
        <v>44336</v>
      </c>
      <c r="P106" s="52">
        <f>Table312[[#This Row],[This Report Date]]</f>
        <v>44343</v>
      </c>
      <c r="Q106" s="149">
        <f t="shared" si="3"/>
        <v>697</v>
      </c>
      <c r="R106" s="149">
        <f t="array" ref="R106">Table312[[#This Row],[This Period Updated Finish Date]]-Timeline[Start Date]</f>
        <v>704</v>
      </c>
      <c r="S106" s="116">
        <f>Table312[[#This Row],[Last Period Variance]]</f>
        <v>697</v>
      </c>
      <c r="T106" s="150">
        <f>Table312[[#This Row],[This Period Variance]]</f>
        <v>704</v>
      </c>
    </row>
    <row r="107" spans="3:22" ht="15.75" thickBot="1">
      <c r="C107" s="92"/>
      <c r="L107" s="87">
        <f>IF(Table312[[#This Row],[This Report Date]]=$B$2,"Current",0)</f>
        <v>0</v>
      </c>
      <c r="M107" s="121">
        <f>'OverAll S-Curve'!C106</f>
        <v>44343</v>
      </c>
      <c r="N107" s="78">
        <f>IF(N106&gt;Timeline[Forecast End Date],"",WORKDAY.INTL(M107,5,7,))</f>
        <v>44350</v>
      </c>
      <c r="O107" s="115">
        <f>Table312[[#This Row],[Last Report Date]]</f>
        <v>44343</v>
      </c>
      <c r="P107" s="52">
        <f>Table312[[#This Row],[This Report Date]]</f>
        <v>44350</v>
      </c>
      <c r="Q107" s="149">
        <f t="shared" si="3"/>
        <v>704</v>
      </c>
      <c r="R107" s="149">
        <f t="array" ref="R107">Table312[[#This Row],[This Period Updated Finish Date]]-Timeline[Start Date]</f>
        <v>711</v>
      </c>
      <c r="S107" s="116">
        <f>Table312[[#This Row],[Last Period Variance]]</f>
        <v>704</v>
      </c>
      <c r="T107" s="150">
        <f>Table312[[#This Row],[This Period Variance]]</f>
        <v>711</v>
      </c>
    </row>
    <row r="108" spans="3:22" ht="15.75" thickBot="1">
      <c r="C108" s="92"/>
      <c r="L108" s="87">
        <f>IF(Table312[[#This Row],[This Report Date]]=$B$2,"Current",0)</f>
        <v>0</v>
      </c>
      <c r="M108" s="121">
        <f>'OverAll S-Curve'!C107</f>
        <v>44350</v>
      </c>
      <c r="N108" s="78">
        <f>IF(N107&gt;Timeline[Forecast End Date],"",WORKDAY.INTL(M108,5,7,))</f>
        <v>44357</v>
      </c>
      <c r="O108" s="115">
        <f>Table312[[#This Row],[Last Report Date]]</f>
        <v>44350</v>
      </c>
      <c r="P108" s="52">
        <f>Table312[[#This Row],[This Report Date]]</f>
        <v>44357</v>
      </c>
      <c r="Q108" s="149">
        <f t="shared" si="3"/>
        <v>711</v>
      </c>
      <c r="R108" s="149">
        <f t="array" ref="R108">Table312[[#This Row],[This Period Updated Finish Date]]-Timeline[Start Date]</f>
        <v>718</v>
      </c>
      <c r="S108" s="116">
        <f>Table312[[#This Row],[Last Period Variance]]</f>
        <v>711</v>
      </c>
      <c r="T108" s="150">
        <f>Table312[[#This Row],[This Period Variance]]</f>
        <v>718</v>
      </c>
    </row>
    <row r="109" spans="3:22" ht="15.75" thickBot="1">
      <c r="C109" s="92"/>
      <c r="L109" s="87">
        <f>IF(Table312[[#This Row],[This Report Date]]=$B$2,"Current",0)</f>
        <v>0</v>
      </c>
      <c r="M109" s="121">
        <f>'OverAll S-Curve'!C108</f>
        <v>44357</v>
      </c>
      <c r="N109" s="78">
        <f>IF(N108&gt;Timeline[Forecast End Date],"",WORKDAY.INTL(M109,5,7,))</f>
        <v>44364</v>
      </c>
      <c r="O109" s="115">
        <f>Table312[[#This Row],[Last Report Date]]</f>
        <v>44357</v>
      </c>
      <c r="P109" s="52">
        <f>Table312[[#This Row],[This Report Date]]</f>
        <v>44364</v>
      </c>
      <c r="Q109" s="149">
        <f t="shared" si="3"/>
        <v>718</v>
      </c>
      <c r="R109" s="149">
        <f t="array" ref="R109">Table312[[#This Row],[This Period Updated Finish Date]]-Timeline[Start Date]</f>
        <v>725</v>
      </c>
      <c r="S109" s="116">
        <f>Table312[[#This Row],[Last Period Variance]]</f>
        <v>718</v>
      </c>
      <c r="T109" s="150">
        <f>Table312[[#This Row],[This Period Variance]]</f>
        <v>725</v>
      </c>
    </row>
    <row r="110" spans="3:22" ht="15.75" thickBot="1">
      <c r="C110" s="92"/>
      <c r="L110" s="87">
        <f>IF(Table312[[#This Row],[This Report Date]]=$B$2,"Current",0)</f>
        <v>0</v>
      </c>
      <c r="M110" s="121">
        <f>'OverAll S-Curve'!C109</f>
        <v>44364</v>
      </c>
      <c r="N110" s="78">
        <f>IF(N109&gt;Timeline[Forecast End Date],"",WORKDAY.INTL(M110,5,7,))</f>
        <v>44371</v>
      </c>
      <c r="O110" s="115">
        <f>Table312[[#This Row],[Last Report Date]]</f>
        <v>44364</v>
      </c>
      <c r="P110" s="52">
        <f>Table312[[#This Row],[This Report Date]]</f>
        <v>44371</v>
      </c>
      <c r="Q110" s="149">
        <f t="shared" si="3"/>
        <v>725</v>
      </c>
      <c r="R110" s="149">
        <f t="array" ref="R110">Table312[[#This Row],[This Period Updated Finish Date]]-Timeline[Start Date]</f>
        <v>732</v>
      </c>
      <c r="S110" s="116">
        <f>Table312[[#This Row],[Last Period Variance]]</f>
        <v>725</v>
      </c>
      <c r="T110" s="150">
        <f>Table312[[#This Row],[This Period Variance]]</f>
        <v>732</v>
      </c>
    </row>
    <row r="111" spans="3:22" ht="15.75" thickBot="1">
      <c r="C111" s="92"/>
      <c r="L111" s="87">
        <f>IF(Table312[[#This Row],[This Report Date]]=$B$2,"Current",0)</f>
        <v>0</v>
      </c>
      <c r="M111" s="121">
        <f>'OverAll S-Curve'!C110</f>
        <v>44371</v>
      </c>
      <c r="N111" s="78">
        <f>IF(N110&gt;Timeline[Forecast End Date],"",WORKDAY.INTL(M111,5,7,))</f>
        <v>44378</v>
      </c>
      <c r="O111" s="115">
        <f>Table312[[#This Row],[Last Report Date]]</f>
        <v>44371</v>
      </c>
      <c r="P111" s="52">
        <f>Table312[[#This Row],[This Report Date]]</f>
        <v>44378</v>
      </c>
      <c r="Q111" s="149">
        <f t="shared" si="3"/>
        <v>732</v>
      </c>
      <c r="R111" s="149">
        <f t="array" ref="R111">Table312[[#This Row],[This Period Updated Finish Date]]-Timeline[Start Date]</f>
        <v>739</v>
      </c>
      <c r="S111" s="116">
        <f>Table312[[#This Row],[Last Period Variance]]</f>
        <v>732</v>
      </c>
      <c r="T111" s="150">
        <f>Table312[[#This Row],[This Period Variance]]</f>
        <v>739</v>
      </c>
    </row>
    <row r="112" spans="3:22" ht="15.75" thickBot="1">
      <c r="C112" s="92"/>
      <c r="L112" s="87">
        <f>IF(Table312[[#This Row],[This Report Date]]=$B$2,"Current",0)</f>
        <v>0</v>
      </c>
      <c r="M112" s="121">
        <f>'OverAll S-Curve'!C111</f>
        <v>44378</v>
      </c>
      <c r="N112" s="78">
        <f>IF(N111&gt;Timeline[Forecast End Date],"",WORKDAY.INTL(M112,5,7,))</f>
        <v>44385</v>
      </c>
      <c r="O112" s="115">
        <f>Table312[[#This Row],[Last Report Date]]</f>
        <v>44378</v>
      </c>
      <c r="P112" s="52">
        <f>Table312[[#This Row],[This Report Date]]</f>
        <v>44385</v>
      </c>
      <c r="Q112" s="149">
        <f t="shared" si="3"/>
        <v>739</v>
      </c>
      <c r="R112" s="149">
        <f t="array" ref="R112">Table312[[#This Row],[This Period Updated Finish Date]]-Timeline[Start Date]</f>
        <v>746</v>
      </c>
      <c r="S112" s="116">
        <f>Table312[[#This Row],[Last Period Variance]]</f>
        <v>739</v>
      </c>
      <c r="T112" s="150">
        <f>Table312[[#This Row],[This Period Variance]]</f>
        <v>746</v>
      </c>
    </row>
    <row r="113" spans="3:20" ht="15.75" thickBot="1">
      <c r="C113" s="92"/>
      <c r="L113" s="87">
        <f>IF(Table312[[#This Row],[This Report Date]]=$B$2,"Current",0)</f>
        <v>0</v>
      </c>
      <c r="M113" s="121">
        <f>'OverAll S-Curve'!C112</f>
        <v>44385</v>
      </c>
      <c r="N113" s="78">
        <f>IF(N112&gt;Timeline[Forecast End Date],"",WORKDAY.INTL(M113,5,7,))</f>
        <v>44392</v>
      </c>
      <c r="O113" s="115">
        <f>Table312[[#This Row],[Last Report Date]]</f>
        <v>44385</v>
      </c>
      <c r="P113" s="52">
        <f>Table312[[#This Row],[This Report Date]]</f>
        <v>44392</v>
      </c>
      <c r="Q113" s="149">
        <f t="shared" si="3"/>
        <v>746</v>
      </c>
      <c r="R113" s="149">
        <f t="array" ref="R113">Table312[[#This Row],[This Period Updated Finish Date]]-Timeline[Start Date]</f>
        <v>753</v>
      </c>
      <c r="S113" s="116">
        <f>Table312[[#This Row],[Last Period Variance]]</f>
        <v>746</v>
      </c>
      <c r="T113" s="150">
        <f>Table312[[#This Row],[This Period Variance]]</f>
        <v>753</v>
      </c>
    </row>
    <row r="114" spans="3:20" ht="15.75" thickBot="1">
      <c r="C114" s="92"/>
      <c r="L114" s="87">
        <f>IF(Table312[[#This Row],[This Report Date]]=$B$2,"Current",0)</f>
        <v>0</v>
      </c>
      <c r="M114" s="121">
        <f>'OverAll S-Curve'!C113</f>
        <v>44392</v>
      </c>
      <c r="N114" s="78">
        <f>IF(N113&gt;Timeline[Forecast End Date],"",WORKDAY.INTL(M114,5,7,))</f>
        <v>44399</v>
      </c>
      <c r="O114" s="115">
        <f>Table312[[#This Row],[Last Report Date]]</f>
        <v>44392</v>
      </c>
      <c r="P114" s="52">
        <f>Table312[[#This Row],[This Report Date]]</f>
        <v>44399</v>
      </c>
      <c r="Q114" s="149">
        <f t="shared" si="3"/>
        <v>753</v>
      </c>
      <c r="R114" s="149">
        <f t="array" ref="R114">Table312[[#This Row],[This Period Updated Finish Date]]-Timeline[Start Date]</f>
        <v>760</v>
      </c>
      <c r="S114" s="116">
        <f>Table312[[#This Row],[Last Period Variance]]</f>
        <v>753</v>
      </c>
      <c r="T114" s="150">
        <f>Table312[[#This Row],[This Period Variance]]</f>
        <v>760</v>
      </c>
    </row>
    <row r="115" spans="3:20" ht="15.75" thickBot="1">
      <c r="C115" s="92"/>
      <c r="L115" s="87">
        <f>IF(Table312[[#This Row],[This Report Date]]=$B$2,"Current",0)</f>
        <v>0</v>
      </c>
      <c r="M115" s="121">
        <f>'OverAll S-Curve'!C114</f>
        <v>44399</v>
      </c>
      <c r="N115" s="78">
        <f>IF(N114&gt;Timeline[Forecast End Date],"",WORKDAY.INTL(M115,5,7,))</f>
        <v>44406</v>
      </c>
      <c r="O115" s="115">
        <f>Table312[[#This Row],[Last Report Date]]</f>
        <v>44399</v>
      </c>
      <c r="P115" s="52">
        <f>Table312[[#This Row],[This Report Date]]</f>
        <v>44406</v>
      </c>
      <c r="Q115" s="149">
        <f t="shared" si="3"/>
        <v>760</v>
      </c>
      <c r="R115" s="149">
        <f t="array" ref="R115">Table312[[#This Row],[This Period Updated Finish Date]]-Timeline[Start Date]</f>
        <v>767</v>
      </c>
      <c r="S115" s="116">
        <f>Table312[[#This Row],[Last Period Variance]]</f>
        <v>760</v>
      </c>
      <c r="T115" s="150">
        <f>Table312[[#This Row],[This Period Variance]]</f>
        <v>767</v>
      </c>
    </row>
    <row r="116" spans="3:20" ht="15.75" thickBot="1">
      <c r="C116" s="92"/>
      <c r="L116" s="87">
        <f>IF(Table312[[#This Row],[This Report Date]]=$B$2,"Current",0)</f>
        <v>0</v>
      </c>
      <c r="M116" s="121">
        <f>'OverAll S-Curve'!C115</f>
        <v>44406</v>
      </c>
      <c r="N116" s="78">
        <f>IF(N115&gt;Timeline[Forecast End Date],"",WORKDAY.INTL(M116,5,7,))</f>
        <v>44413</v>
      </c>
      <c r="O116" s="115">
        <f>Table312[[#This Row],[Last Report Date]]</f>
        <v>44406</v>
      </c>
      <c r="P116" s="52">
        <f>Table312[[#This Row],[This Report Date]]</f>
        <v>44413</v>
      </c>
      <c r="Q116" s="149">
        <f t="shared" si="3"/>
        <v>767</v>
      </c>
      <c r="R116" s="149">
        <f t="array" ref="R116">Table312[[#This Row],[This Period Updated Finish Date]]-Timeline[Start Date]</f>
        <v>774</v>
      </c>
      <c r="S116" s="116">
        <f>Table312[[#This Row],[Last Period Variance]]</f>
        <v>767</v>
      </c>
      <c r="T116" s="150">
        <f>Table312[[#This Row],[This Period Variance]]</f>
        <v>774</v>
      </c>
    </row>
    <row r="117" spans="3:20" ht="15.75" thickBot="1">
      <c r="C117" s="92"/>
      <c r="L117" s="87">
        <f>IF(Table312[[#This Row],[This Report Date]]=$B$2,"Current",0)</f>
        <v>0</v>
      </c>
      <c r="M117" s="121">
        <f>'OverAll S-Curve'!C116</f>
        <v>44413</v>
      </c>
      <c r="N117" s="78">
        <f>IF(N116&gt;Timeline[Forecast End Date],"",WORKDAY.INTL(M117,5,7,))</f>
        <v>44420</v>
      </c>
      <c r="O117" s="115">
        <f>Table312[[#This Row],[Last Report Date]]</f>
        <v>44413</v>
      </c>
      <c r="P117" s="52">
        <f>Table312[[#This Row],[This Report Date]]</f>
        <v>44420</v>
      </c>
      <c r="Q117" s="149">
        <f t="shared" si="3"/>
        <v>774</v>
      </c>
      <c r="R117" s="149">
        <f t="array" ref="R117">Table312[[#This Row],[This Period Updated Finish Date]]-Timeline[Start Date]</f>
        <v>781</v>
      </c>
      <c r="S117" s="116">
        <f>Table312[[#This Row],[Last Period Variance]]</f>
        <v>774</v>
      </c>
      <c r="T117" s="150">
        <f>Table312[[#This Row],[This Period Variance]]</f>
        <v>781</v>
      </c>
    </row>
    <row r="118" spans="3:20" ht="15.75" thickBot="1">
      <c r="C118" s="92"/>
      <c r="L118" s="87">
        <f>IF(Table312[[#This Row],[This Report Date]]=$B$2,"Current",0)</f>
        <v>0</v>
      </c>
      <c r="M118" s="121">
        <f>'OverAll S-Curve'!C117</f>
        <v>44420</v>
      </c>
      <c r="N118" s="78">
        <f>IF(N117&gt;Timeline[Forecast End Date],"",WORKDAY.INTL(M118,5,7,))</f>
        <v>44427</v>
      </c>
      <c r="O118" s="115">
        <f>Table312[[#This Row],[Last Report Date]]</f>
        <v>44420</v>
      </c>
      <c r="P118" s="52">
        <f>Table312[[#This Row],[This Report Date]]</f>
        <v>44427</v>
      </c>
      <c r="Q118" s="149">
        <f t="shared" si="3"/>
        <v>781</v>
      </c>
      <c r="R118" s="149">
        <f t="array" ref="R118">Table312[[#This Row],[This Period Updated Finish Date]]-Timeline[Start Date]</f>
        <v>788</v>
      </c>
      <c r="S118" s="116">
        <f>Table312[[#This Row],[Last Period Variance]]</f>
        <v>781</v>
      </c>
      <c r="T118" s="150">
        <f>Table312[[#This Row],[This Period Variance]]</f>
        <v>788</v>
      </c>
    </row>
    <row r="119" spans="3:20" ht="15.75" thickBot="1">
      <c r="C119" s="92"/>
      <c r="L119" s="87">
        <f>IF(Table312[[#This Row],[This Report Date]]=$B$2,"Current",0)</f>
        <v>0</v>
      </c>
      <c r="M119" s="121">
        <f>'OverAll S-Curve'!C118</f>
        <v>44427</v>
      </c>
      <c r="N119" s="78">
        <f>IF(N118&gt;Timeline[Forecast End Date],"",WORKDAY.INTL(M119,5,7,))</f>
        <v>44434</v>
      </c>
      <c r="O119" s="115">
        <f>Table312[[#This Row],[Last Report Date]]</f>
        <v>44427</v>
      </c>
      <c r="P119" s="52">
        <f>Table312[[#This Row],[This Report Date]]</f>
        <v>44434</v>
      </c>
      <c r="Q119" s="149">
        <f t="shared" si="3"/>
        <v>788</v>
      </c>
      <c r="R119" s="149">
        <f t="array" ref="R119">Table312[[#This Row],[This Period Updated Finish Date]]-Timeline[Start Date]</f>
        <v>795</v>
      </c>
      <c r="S119" s="116">
        <f>Table312[[#This Row],[Last Period Variance]]</f>
        <v>788</v>
      </c>
      <c r="T119" s="150">
        <f>Table312[[#This Row],[This Period Variance]]</f>
        <v>795</v>
      </c>
    </row>
    <row r="120" spans="3:20" ht="15.75" thickBot="1">
      <c r="C120" s="92"/>
      <c r="L120" s="87">
        <f>IF(Table312[[#This Row],[This Report Date]]=$B$2,"Current",0)</f>
        <v>0</v>
      </c>
      <c r="M120" s="121">
        <f>'OverAll S-Curve'!C119</f>
        <v>44434</v>
      </c>
      <c r="N120" s="78">
        <f>IF(N119&gt;Timeline[Forecast End Date],"",WORKDAY.INTL(M120,5,7,))</f>
        <v>44441</v>
      </c>
      <c r="O120" s="115">
        <f>Table312[[#This Row],[Last Report Date]]</f>
        <v>44434</v>
      </c>
      <c r="P120" s="52">
        <f>Table312[[#This Row],[This Report Date]]</f>
        <v>44441</v>
      </c>
      <c r="Q120" s="149">
        <f t="shared" si="3"/>
        <v>795</v>
      </c>
      <c r="R120" s="149">
        <f t="array" ref="R120">Table312[[#This Row],[This Period Updated Finish Date]]-Timeline[Start Date]</f>
        <v>802</v>
      </c>
      <c r="S120" s="116">
        <f>Table312[[#This Row],[Last Period Variance]]</f>
        <v>795</v>
      </c>
      <c r="T120" s="150">
        <f>Table312[[#This Row],[This Period Variance]]</f>
        <v>802</v>
      </c>
    </row>
    <row r="121" spans="3:20" ht="15.75" thickBot="1">
      <c r="C121" s="92"/>
      <c r="L121" s="87">
        <f>IF(Table312[[#This Row],[This Report Date]]=$B$2,"Current",0)</f>
        <v>0</v>
      </c>
      <c r="M121" s="121">
        <f>'OverAll S-Curve'!C120</f>
        <v>44441</v>
      </c>
      <c r="N121" s="78">
        <f>IF(N120&gt;Timeline[Forecast End Date],"",WORKDAY.INTL(M121,5,7,))</f>
        <v>44448</v>
      </c>
      <c r="O121" s="115">
        <f>Table312[[#This Row],[Last Report Date]]</f>
        <v>44441</v>
      </c>
      <c r="P121" s="52">
        <f>Table312[[#This Row],[This Report Date]]</f>
        <v>44448</v>
      </c>
      <c r="Q121" s="149">
        <f t="shared" si="3"/>
        <v>802</v>
      </c>
      <c r="R121" s="149">
        <f t="array" ref="R121">Table312[[#This Row],[This Period Updated Finish Date]]-Timeline[Start Date]</f>
        <v>809</v>
      </c>
      <c r="S121" s="116">
        <f>Table312[[#This Row],[Last Period Variance]]</f>
        <v>802</v>
      </c>
      <c r="T121" s="150">
        <f>Table312[[#This Row],[This Period Variance]]</f>
        <v>809</v>
      </c>
    </row>
    <row r="122" spans="3:20" ht="15.75" thickBot="1">
      <c r="C122" s="92"/>
      <c r="L122" s="87">
        <f>IF(Table312[[#This Row],[This Report Date]]=$B$2,"Current",0)</f>
        <v>0</v>
      </c>
      <c r="M122" s="121">
        <f>'OverAll S-Curve'!C121</f>
        <v>44448</v>
      </c>
      <c r="N122" s="78">
        <f>IF(N121&gt;Timeline[Forecast End Date],"",WORKDAY.INTL(M122,5,7,))</f>
        <v>44455</v>
      </c>
      <c r="O122" s="115">
        <f>Table312[[#This Row],[Last Report Date]]</f>
        <v>44448</v>
      </c>
      <c r="P122" s="52">
        <f>Table312[[#This Row],[This Report Date]]</f>
        <v>44455</v>
      </c>
      <c r="Q122" s="149">
        <f t="shared" si="3"/>
        <v>809</v>
      </c>
      <c r="R122" s="149">
        <f t="array" ref="R122">Table312[[#This Row],[This Period Updated Finish Date]]-Timeline[Start Date]</f>
        <v>816</v>
      </c>
      <c r="S122" s="116">
        <f>Table312[[#This Row],[Last Period Variance]]</f>
        <v>809</v>
      </c>
      <c r="T122" s="150">
        <f>Table312[[#This Row],[This Period Variance]]</f>
        <v>816</v>
      </c>
    </row>
    <row r="123" spans="3:20" ht="15.75" thickBot="1">
      <c r="C123" s="92"/>
      <c r="L123" s="87">
        <f>IF(Table312[[#This Row],[This Report Date]]=$B$2,"Current",0)</f>
        <v>0</v>
      </c>
      <c r="M123" s="121">
        <f>'OverAll S-Curve'!C122</f>
        <v>44455</v>
      </c>
      <c r="N123" s="78">
        <f>IF(N122&gt;Timeline[Forecast End Date],"",WORKDAY.INTL(M123,5,7,))</f>
        <v>44462</v>
      </c>
      <c r="O123" s="115">
        <f>Table312[[#This Row],[Last Report Date]]</f>
        <v>44455</v>
      </c>
      <c r="P123" s="52">
        <f>Table312[[#This Row],[This Report Date]]</f>
        <v>44462</v>
      </c>
      <c r="Q123" s="149">
        <f t="shared" si="3"/>
        <v>816</v>
      </c>
      <c r="R123" s="149">
        <f t="array" ref="R123">Table312[[#This Row],[This Period Updated Finish Date]]-Timeline[Start Date]</f>
        <v>823</v>
      </c>
      <c r="S123" s="116">
        <f>Table312[[#This Row],[Last Period Variance]]</f>
        <v>816</v>
      </c>
      <c r="T123" s="150">
        <f>Table312[[#This Row],[This Period Variance]]</f>
        <v>823</v>
      </c>
    </row>
    <row r="124" spans="3:20" ht="15.75" thickBot="1">
      <c r="C124" s="92"/>
      <c r="L124" s="87">
        <f>IF(Table312[[#This Row],[This Report Date]]=$B$2,"Current",0)</f>
        <v>0</v>
      </c>
      <c r="M124" s="121">
        <f>'OverAll S-Curve'!C123</f>
        <v>44462</v>
      </c>
      <c r="N124" s="78">
        <f>IF(N123&gt;Timeline[Forecast End Date],"",WORKDAY.INTL(M124,5,7,))</f>
        <v>44469</v>
      </c>
      <c r="O124" s="115">
        <f>Table312[[#This Row],[Last Report Date]]</f>
        <v>44462</v>
      </c>
      <c r="P124" s="52">
        <f>Table312[[#This Row],[This Report Date]]</f>
        <v>44469</v>
      </c>
      <c r="Q124" s="149">
        <f t="shared" si="3"/>
        <v>823</v>
      </c>
      <c r="R124" s="149">
        <f t="array" ref="R124">Table312[[#This Row],[This Period Updated Finish Date]]-Timeline[Start Date]</f>
        <v>830</v>
      </c>
      <c r="S124" s="116">
        <f>Table312[[#This Row],[Last Period Variance]]</f>
        <v>823</v>
      </c>
      <c r="T124" s="150">
        <f>Table312[[#This Row],[This Period Variance]]</f>
        <v>830</v>
      </c>
    </row>
    <row r="125" spans="3:20" ht="15.75" thickBot="1">
      <c r="C125" s="92"/>
      <c r="L125" s="87">
        <f>IF(Table312[[#This Row],[This Report Date]]=$B$2,"Current",0)</f>
        <v>0</v>
      </c>
      <c r="M125" s="121">
        <f>'OverAll S-Curve'!C124</f>
        <v>44469</v>
      </c>
      <c r="N125" s="78">
        <f>IF(N124&gt;Timeline[Forecast End Date],"",WORKDAY.INTL(M125,5,7,))</f>
        <v>44476</v>
      </c>
      <c r="O125" s="115">
        <f>Table312[[#This Row],[Last Report Date]]</f>
        <v>44469</v>
      </c>
      <c r="P125" s="52">
        <f>Table312[[#This Row],[This Report Date]]</f>
        <v>44476</v>
      </c>
      <c r="Q125" s="149">
        <f t="shared" si="3"/>
        <v>830</v>
      </c>
      <c r="R125" s="149">
        <f t="array" ref="R125">Table312[[#This Row],[This Period Updated Finish Date]]-Timeline[Start Date]</f>
        <v>837</v>
      </c>
      <c r="S125" s="116">
        <f>Table312[[#This Row],[Last Period Variance]]</f>
        <v>830</v>
      </c>
      <c r="T125" s="150">
        <f>Table312[[#This Row],[This Period Variance]]</f>
        <v>837</v>
      </c>
    </row>
    <row r="126" spans="3:20" ht="15.75" thickBot="1">
      <c r="C126" s="92"/>
      <c r="L126" s="87">
        <f>IF(Table312[[#This Row],[This Report Date]]=$B$2,"Current",0)</f>
        <v>0</v>
      </c>
      <c r="M126" s="121">
        <f>'OverAll S-Curve'!C125</f>
        <v>44476</v>
      </c>
      <c r="N126" s="78">
        <f>IF(N125&gt;Timeline[Forecast End Date],"",WORKDAY.INTL(M126,5,7,))</f>
        <v>44483</v>
      </c>
      <c r="O126" s="115">
        <f>Table312[[#This Row],[Last Report Date]]</f>
        <v>44476</v>
      </c>
      <c r="P126" s="52">
        <f>Table312[[#This Row],[This Report Date]]</f>
        <v>44483</v>
      </c>
      <c r="Q126" s="149">
        <f t="shared" si="3"/>
        <v>837</v>
      </c>
      <c r="R126" s="149">
        <f t="array" ref="R126">Table312[[#This Row],[This Period Updated Finish Date]]-Timeline[Start Date]</f>
        <v>844</v>
      </c>
      <c r="S126" s="116">
        <f>Table312[[#This Row],[Last Period Variance]]</f>
        <v>837</v>
      </c>
      <c r="T126" s="150">
        <f>Table312[[#This Row],[This Period Variance]]</f>
        <v>844</v>
      </c>
    </row>
    <row r="127" spans="3:20" ht="15.75" thickBot="1">
      <c r="C127" s="92"/>
      <c r="L127" s="87">
        <f>IF(Table312[[#This Row],[This Report Date]]=$B$2,"Current",0)</f>
        <v>0</v>
      </c>
      <c r="M127" s="121">
        <f>'OverAll S-Curve'!C126</f>
        <v>44483</v>
      </c>
      <c r="N127" s="78">
        <f>IF(N126&gt;Timeline[Forecast End Date],"",WORKDAY.INTL(M127,5,7,))</f>
        <v>44490</v>
      </c>
      <c r="O127" s="115">
        <f>Table312[[#This Row],[Last Report Date]]</f>
        <v>44483</v>
      </c>
      <c r="P127" s="52">
        <f>Table312[[#This Row],[This Report Date]]</f>
        <v>44490</v>
      </c>
      <c r="Q127" s="149">
        <f t="shared" si="3"/>
        <v>844</v>
      </c>
      <c r="R127" s="149">
        <f t="array" ref="R127">Table312[[#This Row],[This Period Updated Finish Date]]-Timeline[Start Date]</f>
        <v>851</v>
      </c>
      <c r="S127" s="116">
        <f>Table312[[#This Row],[Last Period Variance]]</f>
        <v>844</v>
      </c>
      <c r="T127" s="150">
        <f>Table312[[#This Row],[This Period Variance]]</f>
        <v>851</v>
      </c>
    </row>
    <row r="128" spans="3:20" ht="15.75" thickBot="1">
      <c r="C128" s="92"/>
      <c r="L128" s="87">
        <f>IF(Table312[[#This Row],[This Report Date]]=$B$2,"Current",0)</f>
        <v>0</v>
      </c>
      <c r="M128" s="121">
        <f>'OverAll S-Curve'!C127</f>
        <v>44490</v>
      </c>
      <c r="N128" s="78">
        <f>IF(N127&gt;Timeline[Forecast End Date],"",WORKDAY.INTL(M128,5,7,))</f>
        <v>44497</v>
      </c>
      <c r="O128" s="115">
        <f>Table312[[#This Row],[Last Report Date]]</f>
        <v>44490</v>
      </c>
      <c r="P128" s="52">
        <f>Table312[[#This Row],[This Report Date]]</f>
        <v>44497</v>
      </c>
      <c r="Q128" s="149">
        <f t="shared" si="3"/>
        <v>851</v>
      </c>
      <c r="R128" s="149">
        <f t="array" ref="R128">Table312[[#This Row],[This Period Updated Finish Date]]-Timeline[Start Date]</f>
        <v>858</v>
      </c>
      <c r="S128" s="116">
        <f>Table312[[#This Row],[Last Period Variance]]</f>
        <v>851</v>
      </c>
      <c r="T128" s="150">
        <f>Table312[[#This Row],[This Period Variance]]</f>
        <v>858</v>
      </c>
    </row>
    <row r="129" spans="3:20" ht="15.75" thickBot="1">
      <c r="C129" s="92"/>
      <c r="L129" s="87">
        <f>IF(Table312[[#This Row],[This Report Date]]=$B$2,"Current",0)</f>
        <v>0</v>
      </c>
      <c r="M129" s="121">
        <f>'OverAll S-Curve'!C128</f>
        <v>44497</v>
      </c>
      <c r="N129" s="78">
        <f>IF(N128&gt;Timeline[Forecast End Date],"",WORKDAY.INTL(M129,5,7,))</f>
        <v>44504</v>
      </c>
      <c r="O129" s="115">
        <f>Table312[[#This Row],[Last Report Date]]</f>
        <v>44497</v>
      </c>
      <c r="P129" s="52">
        <f>Table312[[#This Row],[This Report Date]]</f>
        <v>44504</v>
      </c>
      <c r="Q129" s="149">
        <f t="shared" si="3"/>
        <v>858</v>
      </c>
      <c r="R129" s="149">
        <f t="array" ref="R129">Table312[[#This Row],[This Period Updated Finish Date]]-Timeline[Start Date]</f>
        <v>865</v>
      </c>
      <c r="S129" s="116">
        <f>Table312[[#This Row],[Last Period Variance]]</f>
        <v>858</v>
      </c>
      <c r="T129" s="150">
        <f>Table312[[#This Row],[This Period Variance]]</f>
        <v>865</v>
      </c>
    </row>
    <row r="130" spans="3:20" ht="15.75" thickBot="1">
      <c r="C130" s="92"/>
      <c r="L130" s="87">
        <f>IF(Table312[[#This Row],[This Report Date]]=$B$2,"Current",0)</f>
        <v>0</v>
      </c>
      <c r="M130" s="121">
        <f>'OverAll S-Curve'!C129</f>
        <v>44504</v>
      </c>
      <c r="N130" s="78">
        <f>IF(N129&gt;Timeline[Forecast End Date],"",WORKDAY.INTL(M130,5,7,))</f>
        <v>44511</v>
      </c>
      <c r="O130" s="115">
        <f>Table312[[#This Row],[Last Report Date]]</f>
        <v>44504</v>
      </c>
      <c r="P130" s="52">
        <f>Table312[[#This Row],[This Report Date]]</f>
        <v>44511</v>
      </c>
      <c r="Q130" s="149">
        <f t="shared" si="3"/>
        <v>865</v>
      </c>
      <c r="R130" s="149">
        <f t="array" ref="R130">Table312[[#This Row],[This Period Updated Finish Date]]-Timeline[Start Date]</f>
        <v>872</v>
      </c>
      <c r="S130" s="116">
        <f>Table312[[#This Row],[Last Period Variance]]</f>
        <v>865</v>
      </c>
      <c r="T130" s="150">
        <f>Table312[[#This Row],[This Period Variance]]</f>
        <v>872</v>
      </c>
    </row>
    <row r="131" spans="3:20" ht="15.75" thickBot="1">
      <c r="C131" s="92"/>
      <c r="L131" s="87">
        <f>IF(Table312[[#This Row],[This Report Date]]=$B$2,"Current",0)</f>
        <v>0</v>
      </c>
      <c r="M131" s="121">
        <f>'OverAll S-Curve'!C130</f>
        <v>44511</v>
      </c>
      <c r="N131" s="78">
        <f>IF(N130&gt;Timeline[Forecast End Date],"",WORKDAY.INTL(M131,5,7,))</f>
        <v>44518</v>
      </c>
      <c r="O131" s="115">
        <f>Table312[[#This Row],[Last Report Date]]</f>
        <v>44511</v>
      </c>
      <c r="P131" s="52">
        <f>Table312[[#This Row],[This Report Date]]</f>
        <v>44518</v>
      </c>
      <c r="Q131" s="149">
        <f t="shared" si="3"/>
        <v>872</v>
      </c>
      <c r="R131" s="149">
        <f t="array" ref="R131">Table312[[#This Row],[This Period Updated Finish Date]]-Timeline[Start Date]</f>
        <v>879</v>
      </c>
      <c r="S131" s="116">
        <f>Table312[[#This Row],[Last Period Variance]]</f>
        <v>872</v>
      </c>
      <c r="T131" s="150">
        <f>Table312[[#This Row],[This Period Variance]]</f>
        <v>879</v>
      </c>
    </row>
    <row r="132" spans="3:20" ht="15.75" thickBot="1">
      <c r="C132" s="92"/>
      <c r="L132" s="87">
        <f>IF(Table312[[#This Row],[This Report Date]]=$B$2,"Current",0)</f>
        <v>0</v>
      </c>
      <c r="M132" s="121">
        <f>'OverAll S-Curve'!C131</f>
        <v>44518</v>
      </c>
      <c r="N132" s="78">
        <f>IF(N131&gt;Timeline[Forecast End Date],"",WORKDAY.INTL(M132,5,7,))</f>
        <v>44525</v>
      </c>
      <c r="O132" s="115">
        <f>Table312[[#This Row],[Last Report Date]]</f>
        <v>44518</v>
      </c>
      <c r="P132" s="52">
        <f>Table312[[#This Row],[This Report Date]]</f>
        <v>44525</v>
      </c>
      <c r="Q132" s="149">
        <f t="shared" si="3"/>
        <v>879</v>
      </c>
      <c r="R132" s="149">
        <f t="array" ref="R132">Table312[[#This Row],[This Period Updated Finish Date]]-Timeline[Start Date]</f>
        <v>886</v>
      </c>
      <c r="S132" s="116">
        <f>Table312[[#This Row],[Last Period Variance]]</f>
        <v>879</v>
      </c>
      <c r="T132" s="150">
        <f>Table312[[#This Row],[This Period Variance]]</f>
        <v>886</v>
      </c>
    </row>
    <row r="133" spans="3:20" ht="15.75" thickBot="1">
      <c r="C133" s="92"/>
      <c r="L133" s="87">
        <f>IF(Table312[[#This Row],[This Report Date]]=$B$2,"Current",0)</f>
        <v>0</v>
      </c>
      <c r="M133" s="121">
        <f>'OverAll S-Curve'!C132</f>
        <v>44525</v>
      </c>
      <c r="N133" s="78">
        <f>IF(N132&gt;Timeline[Forecast End Date],"",WORKDAY.INTL(M133,5,7,))</f>
        <v>44532</v>
      </c>
      <c r="O133" s="115">
        <f>Table312[[#This Row],[Last Report Date]]</f>
        <v>44525</v>
      </c>
      <c r="P133" s="52">
        <f>Table312[[#This Row],[This Report Date]]</f>
        <v>44532</v>
      </c>
      <c r="Q133" s="149">
        <f t="shared" si="3"/>
        <v>886</v>
      </c>
      <c r="R133" s="149">
        <f t="array" ref="R133">Table312[[#This Row],[This Period Updated Finish Date]]-Timeline[Start Date]</f>
        <v>893</v>
      </c>
      <c r="S133" s="116">
        <f>Table312[[#This Row],[Last Period Variance]]</f>
        <v>886</v>
      </c>
      <c r="T133" s="150">
        <f>Table312[[#This Row],[This Period Variance]]</f>
        <v>893</v>
      </c>
    </row>
    <row r="134" spans="3:20" ht="15.75" thickBot="1">
      <c r="C134" s="92"/>
      <c r="L134" s="87">
        <f>IF(Table312[[#This Row],[This Report Date]]=$B$2,"Current",0)</f>
        <v>0</v>
      </c>
      <c r="M134" s="121">
        <f>'OverAll S-Curve'!C133</f>
        <v>44532</v>
      </c>
      <c r="N134" s="78">
        <f>IF(N133&gt;Timeline[Forecast End Date],"",WORKDAY.INTL(M134,5,7,))</f>
        <v>44539</v>
      </c>
      <c r="O134" s="115">
        <f>Table312[[#This Row],[Last Report Date]]</f>
        <v>44532</v>
      </c>
      <c r="P134" s="52">
        <f>Table312[[#This Row],[This Report Date]]</f>
        <v>44539</v>
      </c>
      <c r="Q134" s="149">
        <f t="shared" si="3"/>
        <v>893</v>
      </c>
      <c r="R134" s="149">
        <f t="array" ref="R134">Table312[[#This Row],[This Period Updated Finish Date]]-Timeline[Start Date]</f>
        <v>900</v>
      </c>
      <c r="S134" s="116">
        <f>Table312[[#This Row],[Last Period Variance]]</f>
        <v>893</v>
      </c>
      <c r="T134" s="150">
        <f>Table312[[#This Row],[This Period Variance]]</f>
        <v>900</v>
      </c>
    </row>
    <row r="135" spans="3:20" ht="15.75" thickBot="1">
      <c r="C135" s="92"/>
      <c r="L135" s="87">
        <f>IF(Table312[[#This Row],[This Report Date]]=$B$2,"Current",0)</f>
        <v>0</v>
      </c>
      <c r="M135" s="121">
        <f>'OverAll S-Curve'!C134</f>
        <v>44539</v>
      </c>
      <c r="N135" s="78">
        <f>IF(N134&gt;Timeline[Forecast End Date],"",WORKDAY.INTL(M135,5,7,))</f>
        <v>44546</v>
      </c>
      <c r="O135" s="115">
        <f>Table312[[#This Row],[Last Report Date]]</f>
        <v>44539</v>
      </c>
      <c r="P135" s="52">
        <f>Table312[[#This Row],[This Report Date]]</f>
        <v>44546</v>
      </c>
      <c r="Q135" s="149">
        <f t="shared" si="3"/>
        <v>900</v>
      </c>
      <c r="R135" s="149">
        <f t="array" ref="R135">Table312[[#This Row],[This Period Updated Finish Date]]-Timeline[Start Date]</f>
        <v>907</v>
      </c>
      <c r="S135" s="116">
        <f>Table312[[#This Row],[Last Period Variance]]</f>
        <v>900</v>
      </c>
      <c r="T135" s="150">
        <f>Table312[[#This Row],[This Period Variance]]</f>
        <v>907</v>
      </c>
    </row>
    <row r="136" spans="3:20" ht="15.75" thickBot="1">
      <c r="C136" s="92"/>
      <c r="L136" s="87">
        <f>IF(Table312[[#This Row],[This Report Date]]=$B$2,"Current",0)</f>
        <v>0</v>
      </c>
      <c r="M136" s="121">
        <f>'OverAll S-Curve'!C135</f>
        <v>44546</v>
      </c>
      <c r="N136" s="78">
        <f>IF(N135&gt;Timeline[Forecast End Date],"",WORKDAY.INTL(M136,5,7,))</f>
        <v>44553</v>
      </c>
      <c r="O136" s="115">
        <f>Table312[[#This Row],[Last Report Date]]</f>
        <v>44546</v>
      </c>
      <c r="P136" s="52">
        <f>Table312[[#This Row],[This Report Date]]</f>
        <v>44553</v>
      </c>
      <c r="Q136" s="149">
        <f t="shared" si="3"/>
        <v>907</v>
      </c>
      <c r="R136" s="149">
        <f t="array" ref="R136">Table312[[#This Row],[This Period Updated Finish Date]]-Timeline[Start Date]</f>
        <v>914</v>
      </c>
      <c r="S136" s="116">
        <f>Table312[[#This Row],[Last Period Variance]]</f>
        <v>907</v>
      </c>
      <c r="T136" s="150">
        <f>Table312[[#This Row],[This Period Variance]]</f>
        <v>914</v>
      </c>
    </row>
    <row r="137" spans="3:20" ht="15.75" thickBot="1">
      <c r="C137" s="92"/>
      <c r="L137" s="87">
        <f>IF(Table312[[#This Row],[This Report Date]]=$B$2,"Current",0)</f>
        <v>0</v>
      </c>
      <c r="M137" s="121">
        <f>'OverAll S-Curve'!C136</f>
        <v>44553</v>
      </c>
      <c r="N137" s="78">
        <f>IF(N136&gt;Timeline[Forecast End Date],"",WORKDAY.INTL(M137,5,7,))</f>
        <v>44560</v>
      </c>
      <c r="O137" s="115">
        <f>Table312[[#This Row],[Last Report Date]]</f>
        <v>44553</v>
      </c>
      <c r="P137" s="52">
        <f>Table312[[#This Row],[This Report Date]]</f>
        <v>44560</v>
      </c>
      <c r="Q137" s="149">
        <f t="shared" si="3"/>
        <v>914</v>
      </c>
      <c r="R137" s="149">
        <f t="array" ref="R137">Table312[[#This Row],[This Period Updated Finish Date]]-Timeline[Start Date]</f>
        <v>921</v>
      </c>
      <c r="S137" s="116">
        <f>Table312[[#This Row],[Last Period Variance]]</f>
        <v>914</v>
      </c>
      <c r="T137" s="150">
        <f>Table312[[#This Row],[This Period Variance]]</f>
        <v>921</v>
      </c>
    </row>
    <row r="138" spans="3:20" ht="15.75" thickBot="1">
      <c r="C138" s="92"/>
      <c r="L138" s="87">
        <f>IF(Table312[[#This Row],[This Report Date]]=$B$2,"Current",0)</f>
        <v>0</v>
      </c>
      <c r="M138" s="121">
        <f>'OverAll S-Curve'!C137</f>
        <v>44560</v>
      </c>
      <c r="N138" s="78">
        <f>IF(N137&gt;Timeline[Forecast End Date],"",WORKDAY.INTL(M138,5,7,))</f>
        <v>44567</v>
      </c>
      <c r="O138" s="115">
        <f>Table312[[#This Row],[Last Report Date]]</f>
        <v>44560</v>
      </c>
      <c r="P138" s="52">
        <f>Table312[[#This Row],[This Report Date]]</f>
        <v>44567</v>
      </c>
      <c r="Q138" s="149">
        <f t="shared" ref="Q138:Q140" si="4">R137</f>
        <v>921</v>
      </c>
      <c r="R138" s="149">
        <f t="array" ref="R138">Table312[[#This Row],[This Period Updated Finish Date]]-Timeline[Start Date]</f>
        <v>928</v>
      </c>
      <c r="S138" s="116">
        <f>Table312[[#This Row],[Last Period Variance]]</f>
        <v>921</v>
      </c>
      <c r="T138" s="150">
        <f>Table312[[#This Row],[This Period Variance]]</f>
        <v>928</v>
      </c>
    </row>
    <row r="139" spans="3:20" ht="15.75" thickBot="1">
      <c r="C139" s="92"/>
      <c r="L139" s="87">
        <f>IF(Table312[[#This Row],[This Report Date]]=$B$2,"Current",0)</f>
        <v>0</v>
      </c>
      <c r="M139" s="121">
        <f>'OverAll S-Curve'!C138</f>
        <v>44567</v>
      </c>
      <c r="N139" s="78">
        <f>IF(N138&gt;Timeline[Forecast End Date],"",WORKDAY.INTL(M139,5,7,))</f>
        <v>44574</v>
      </c>
      <c r="O139" s="115">
        <f>Table312[[#This Row],[Last Report Date]]</f>
        <v>44567</v>
      </c>
      <c r="P139" s="52">
        <f>Table312[[#This Row],[This Report Date]]</f>
        <v>44574</v>
      </c>
      <c r="Q139" s="149">
        <f t="shared" si="4"/>
        <v>928</v>
      </c>
      <c r="R139" s="149">
        <f t="array" ref="R139">Table312[[#This Row],[This Period Updated Finish Date]]-Timeline[Start Date]</f>
        <v>935</v>
      </c>
      <c r="S139" s="116">
        <f>Table312[[#This Row],[Last Period Variance]]</f>
        <v>928</v>
      </c>
      <c r="T139" s="150">
        <f>Table312[[#This Row],[This Period Variance]]</f>
        <v>935</v>
      </c>
    </row>
    <row r="140" spans="3:20" ht="15.75" thickBot="1">
      <c r="C140" s="92"/>
      <c r="L140" s="87">
        <f>IF(Table312[[#This Row],[This Report Date]]=$B$2,"Current",0)</f>
        <v>0</v>
      </c>
      <c r="M140" s="121">
        <f>'OverAll S-Curve'!C139</f>
        <v>44574</v>
      </c>
      <c r="N140" s="78">
        <f>IF(N139&gt;Timeline[Forecast End Date],"",WORKDAY.INTL(M140,5,7,))</f>
        <v>44581</v>
      </c>
      <c r="O140" s="115">
        <f>Table312[[#This Row],[Last Report Date]]</f>
        <v>44574</v>
      </c>
      <c r="P140" s="52">
        <f>Table312[[#This Row],[This Report Date]]</f>
        <v>44581</v>
      </c>
      <c r="Q140" s="149">
        <f t="shared" si="4"/>
        <v>935</v>
      </c>
      <c r="R140" s="149">
        <f t="array" ref="R140">Table312[[#This Row],[This Period Updated Finish Date]]-Timeline[Start Date]</f>
        <v>942</v>
      </c>
      <c r="S140" s="116">
        <f>Table312[[#This Row],[Last Period Variance]]</f>
        <v>935</v>
      </c>
      <c r="T140" s="150">
        <f>Table312[[#This Row],[This Period Variance]]</f>
        <v>942</v>
      </c>
    </row>
    <row r="141" spans="3:20" ht="15.75" thickBot="1">
      <c r="C141" s="92"/>
      <c r="L141" s="87">
        <f>IF(Table312[[#This Row],[This Report Date]]=$B$2,"Current",0)</f>
        <v>0</v>
      </c>
      <c r="M141" s="121"/>
      <c r="N141" s="78"/>
      <c r="O141" s="115"/>
      <c r="P141" s="52"/>
      <c r="Q141" s="149"/>
      <c r="R141" s="149"/>
      <c r="S141" s="116"/>
      <c r="T141" s="150"/>
    </row>
    <row r="142" spans="3:20" ht="15.75" thickBot="1">
      <c r="C142" s="92"/>
      <c r="L142" s="87">
        <f>IF(Table312[[#This Row],[This Report Date]]=$B$2,"Current",0)</f>
        <v>0</v>
      </c>
      <c r="M142" s="121"/>
      <c r="N142" s="78"/>
      <c r="O142" s="115"/>
      <c r="P142" s="52"/>
      <c r="Q142" s="149"/>
      <c r="R142" s="149"/>
      <c r="S142" s="116"/>
      <c r="T142" s="150"/>
    </row>
    <row r="143" spans="3:20">
      <c r="C143" s="92"/>
      <c r="L143" s="87">
        <f>IF(Table312[[#This Row],[This Report Date]]=$B$2,"Current",0)</f>
        <v>0</v>
      </c>
      <c r="M143" s="121"/>
      <c r="N143" s="78"/>
      <c r="O143" s="115"/>
      <c r="P143" s="52"/>
      <c r="Q143" s="149"/>
      <c r="R143" s="149"/>
      <c r="S143" s="116"/>
      <c r="T143" s="150"/>
    </row>
    <row r="144" spans="3:20">
      <c r="C144" s="92"/>
      <c r="L144" s="87">
        <f>IF(Table312[[#This Row],[This Report Date]]=$B$2,"Current",0)</f>
        <v>0</v>
      </c>
      <c r="M144" s="121"/>
      <c r="N144" s="78"/>
      <c r="O144" s="115"/>
      <c r="P144" s="53"/>
      <c r="Q144" s="149"/>
      <c r="R144" s="149"/>
      <c r="S144" s="116"/>
      <c r="T144" s="150"/>
    </row>
    <row r="145" spans="3:20">
      <c r="C145" s="92"/>
      <c r="L145" s="87">
        <f>IF(Table312[[#This Row],[This Report Date]]=$B$2,"Current",0)</f>
        <v>0</v>
      </c>
      <c r="M145" s="121"/>
      <c r="N145" s="78"/>
      <c r="O145" s="115"/>
      <c r="P145" s="53"/>
      <c r="Q145" s="149"/>
      <c r="R145" s="149"/>
      <c r="S145" s="116"/>
      <c r="T145" s="150"/>
    </row>
    <row r="146" spans="3:20">
      <c r="C146" s="92"/>
      <c r="L146" s="87">
        <f>IF(Table312[[#This Row],[This Report Date]]=$B$2,"Current",0)</f>
        <v>0</v>
      </c>
      <c r="M146" s="121"/>
      <c r="N146" s="78"/>
      <c r="O146" s="115"/>
      <c r="P146" s="53"/>
      <c r="Q146" s="149"/>
      <c r="R146" s="149"/>
      <c r="S146" s="116"/>
      <c r="T146" s="150"/>
    </row>
    <row r="147" spans="3:20">
      <c r="C147" s="92"/>
      <c r="L147" s="87"/>
      <c r="M147" s="121"/>
      <c r="N147" s="78"/>
      <c r="O147" s="115"/>
      <c r="P147" s="53"/>
      <c r="Q147" s="149"/>
      <c r="R147" s="149"/>
      <c r="S147" s="116"/>
      <c r="T147" s="150"/>
    </row>
    <row r="148" spans="3:20">
      <c r="C148" s="92"/>
      <c r="L148" s="87"/>
      <c r="M148" s="121"/>
      <c r="N148" s="78"/>
      <c r="O148" s="115"/>
      <c r="P148" s="53"/>
      <c r="Q148" s="149"/>
      <c r="R148" s="149"/>
      <c r="S148" s="116"/>
      <c r="T148" s="150"/>
    </row>
    <row r="149" spans="3:20">
      <c r="C149" s="92"/>
      <c r="L149" s="87"/>
      <c r="M149" s="121"/>
      <c r="N149" s="78"/>
      <c r="O149" s="115"/>
      <c r="P149" s="53"/>
      <c r="Q149" s="149"/>
      <c r="R149" s="149"/>
      <c r="S149" s="116"/>
      <c r="T149" s="150"/>
    </row>
    <row r="150" spans="3:20">
      <c r="C150" s="92"/>
      <c r="L150" s="87"/>
      <c r="M150" s="121"/>
      <c r="N150" s="78"/>
      <c r="O150" s="115"/>
      <c r="P150" s="53"/>
      <c r="Q150" s="149"/>
      <c r="R150" s="149"/>
      <c r="S150" s="116"/>
      <c r="T150" s="150"/>
    </row>
    <row r="151" spans="3:20">
      <c r="C151" s="92"/>
      <c r="L151" s="87"/>
      <c r="M151" s="121"/>
      <c r="N151" s="78"/>
      <c r="O151" s="115"/>
      <c r="P151" s="53"/>
      <c r="Q151" s="149"/>
      <c r="R151" s="149"/>
      <c r="S151" s="116"/>
      <c r="T151" s="150"/>
    </row>
    <row r="152" spans="3:20">
      <c r="C152" s="92"/>
      <c r="L152" s="87"/>
      <c r="M152" s="121"/>
      <c r="N152" s="78"/>
      <c r="O152" s="115"/>
      <c r="P152" s="53"/>
      <c r="Q152" s="149"/>
      <c r="R152" s="149"/>
      <c r="S152" s="116"/>
      <c r="T152" s="150"/>
    </row>
    <row r="153" spans="3:20">
      <c r="C153" s="92"/>
      <c r="L153" s="87"/>
      <c r="M153" s="121"/>
      <c r="N153" s="78"/>
      <c r="O153" s="115"/>
      <c r="P153" s="53"/>
      <c r="Q153" s="149"/>
      <c r="R153" s="149"/>
      <c r="S153" s="116"/>
      <c r="T153" s="150"/>
    </row>
    <row r="154" spans="3:20">
      <c r="C154" s="92"/>
      <c r="L154" s="87"/>
      <c r="M154" s="121"/>
      <c r="N154" s="78"/>
      <c r="O154" s="115"/>
      <c r="P154" s="53"/>
      <c r="Q154" s="149"/>
      <c r="R154" s="149"/>
      <c r="S154" s="116"/>
      <c r="T154" s="150"/>
    </row>
    <row r="155" spans="3:20">
      <c r="C155" s="92"/>
      <c r="L155" s="87"/>
      <c r="M155" s="121"/>
      <c r="N155" s="78"/>
      <c r="O155" s="115"/>
      <c r="P155" s="53"/>
      <c r="Q155" s="149"/>
      <c r="R155" s="149"/>
      <c r="S155" s="116"/>
      <c r="T155" s="150"/>
    </row>
    <row r="156" spans="3:20">
      <c r="C156" s="92"/>
      <c r="L156" s="87"/>
      <c r="M156" s="121"/>
      <c r="N156" s="78"/>
      <c r="O156" s="115"/>
      <c r="P156" s="53"/>
      <c r="Q156" s="149"/>
      <c r="R156" s="149"/>
      <c r="S156" s="116"/>
      <c r="T156" s="150"/>
    </row>
    <row r="157" spans="3:20">
      <c r="C157" s="92"/>
      <c r="L157" s="87"/>
      <c r="M157" s="121"/>
      <c r="N157" s="78"/>
      <c r="O157" s="115"/>
      <c r="P157" s="53"/>
      <c r="Q157" s="149"/>
      <c r="R157" s="149"/>
      <c r="S157" s="116"/>
      <c r="T157" s="150"/>
    </row>
    <row r="158" spans="3:20">
      <c r="C158" s="92"/>
      <c r="L158" s="87"/>
      <c r="M158" s="121"/>
      <c r="N158" s="78"/>
      <c r="O158" s="115"/>
      <c r="P158" s="53"/>
      <c r="Q158" s="149"/>
      <c r="R158" s="149"/>
      <c r="S158" s="116"/>
      <c r="T158" s="150"/>
    </row>
    <row r="159" spans="3:20">
      <c r="C159" s="92"/>
      <c r="L159" s="87"/>
      <c r="M159" s="121"/>
      <c r="N159" s="78"/>
      <c r="O159" s="115"/>
      <c r="P159" s="53"/>
      <c r="Q159" s="149"/>
      <c r="R159" s="149"/>
      <c r="S159" s="116"/>
      <c r="T159" s="150"/>
    </row>
    <row r="160" spans="3:20">
      <c r="C160" s="92"/>
      <c r="L160" s="87"/>
      <c r="M160" s="121"/>
      <c r="N160" s="78"/>
      <c r="O160" s="115"/>
      <c r="P160" s="53"/>
      <c r="Q160" s="149"/>
      <c r="R160" s="149"/>
      <c r="S160" s="116"/>
      <c r="T160" s="150"/>
    </row>
    <row r="161" spans="3:20">
      <c r="C161" s="92"/>
      <c r="L161" s="87"/>
      <c r="M161" s="121"/>
      <c r="N161" s="78"/>
      <c r="O161" s="115"/>
      <c r="P161" s="53"/>
      <c r="Q161" s="149"/>
      <c r="R161" s="149"/>
      <c r="S161" s="116"/>
      <c r="T161" s="150"/>
    </row>
    <row r="162" spans="3:20">
      <c r="C162" s="92"/>
      <c r="L162" s="87"/>
      <c r="M162" s="121"/>
      <c r="N162" s="78"/>
      <c r="O162" s="115"/>
      <c r="P162" s="53"/>
      <c r="Q162" s="149"/>
      <c r="R162" s="149"/>
      <c r="S162" s="116"/>
      <c r="T162" s="150"/>
    </row>
    <row r="163" spans="3:20">
      <c r="C163" s="92"/>
      <c r="L163" s="87"/>
      <c r="M163" s="121"/>
      <c r="N163" s="78"/>
      <c r="O163" s="115"/>
      <c r="P163" s="53"/>
      <c r="Q163" s="149"/>
      <c r="R163" s="149"/>
      <c r="S163" s="116"/>
      <c r="T163" s="150"/>
    </row>
    <row r="164" spans="3:20">
      <c r="C164" s="92"/>
      <c r="L164" s="87"/>
      <c r="M164" s="121"/>
      <c r="N164" s="78"/>
      <c r="O164" s="115"/>
      <c r="P164" s="53"/>
      <c r="Q164" s="149"/>
      <c r="R164" s="149"/>
      <c r="S164" s="116"/>
      <c r="T164" s="150"/>
    </row>
    <row r="165" spans="3:20">
      <c r="C165" s="92"/>
      <c r="L165" s="87"/>
      <c r="M165" s="121"/>
      <c r="N165" s="78"/>
      <c r="O165" s="115"/>
      <c r="P165" s="53"/>
      <c r="Q165" s="149"/>
      <c r="R165" s="149"/>
      <c r="S165" s="116"/>
      <c r="T165" s="150"/>
    </row>
    <row r="166" spans="3:20">
      <c r="C166" s="92"/>
      <c r="L166" s="87"/>
      <c r="M166" s="121"/>
      <c r="N166" s="78"/>
      <c r="O166" s="115"/>
      <c r="P166" s="53"/>
      <c r="Q166" s="149"/>
      <c r="R166" s="149"/>
      <c r="S166" s="116"/>
      <c r="T166" s="150"/>
    </row>
    <row r="167" spans="3:20">
      <c r="C167" s="92"/>
      <c r="L167" s="87"/>
      <c r="M167" s="121"/>
      <c r="N167" s="78"/>
      <c r="O167" s="115"/>
      <c r="P167" s="53"/>
      <c r="Q167" s="149"/>
      <c r="R167" s="149"/>
      <c r="S167" s="116"/>
      <c r="T167" s="150"/>
    </row>
    <row r="168" spans="3:20">
      <c r="C168" s="92"/>
      <c r="L168" s="87"/>
      <c r="M168" s="121"/>
      <c r="N168" s="78"/>
      <c r="O168" s="115"/>
      <c r="P168" s="53"/>
      <c r="Q168" s="149"/>
      <c r="R168" s="149"/>
      <c r="S168" s="116"/>
      <c r="T168" s="150"/>
    </row>
    <row r="169" spans="3:20">
      <c r="C169" s="92"/>
      <c r="L169" s="87"/>
      <c r="M169" s="121"/>
      <c r="N169" s="78"/>
      <c r="O169" s="115"/>
      <c r="P169" s="53"/>
      <c r="Q169" s="149"/>
      <c r="R169" s="149"/>
      <c r="S169" s="116"/>
      <c r="T169" s="150"/>
    </row>
    <row r="170" spans="3:20">
      <c r="C170" s="92"/>
      <c r="L170" s="87"/>
      <c r="M170" s="121"/>
      <c r="N170" s="78"/>
      <c r="O170" s="115"/>
      <c r="P170" s="53"/>
      <c r="Q170" s="149"/>
      <c r="R170" s="149"/>
      <c r="S170" s="116"/>
      <c r="T170" s="150"/>
    </row>
    <row r="171" spans="3:20">
      <c r="C171" s="92"/>
      <c r="L171" s="87"/>
      <c r="M171" s="121"/>
      <c r="N171" s="78"/>
      <c r="O171" s="115"/>
      <c r="P171" s="53"/>
      <c r="Q171" s="149"/>
      <c r="R171" s="149"/>
      <c r="S171" s="116"/>
      <c r="T171" s="150"/>
    </row>
    <row r="172" spans="3:20">
      <c r="C172" s="92"/>
      <c r="L172" s="87"/>
      <c r="M172" s="121"/>
      <c r="N172" s="78"/>
      <c r="O172" s="115"/>
      <c r="P172" s="53"/>
      <c r="Q172" s="149"/>
      <c r="R172" s="149"/>
      <c r="S172" s="116"/>
      <c r="T172" s="150"/>
    </row>
    <row r="173" spans="3:20">
      <c r="C173" s="92"/>
      <c r="L173" s="87"/>
      <c r="M173" s="121"/>
      <c r="N173" s="78"/>
      <c r="O173" s="115"/>
      <c r="P173" s="53"/>
      <c r="Q173" s="149"/>
      <c r="R173" s="149"/>
      <c r="S173" s="116"/>
      <c r="T173" s="150"/>
    </row>
    <row r="174" spans="3:20">
      <c r="C174" s="92"/>
      <c r="L174" s="87"/>
      <c r="M174" s="121"/>
      <c r="N174" s="78"/>
      <c r="O174" s="115"/>
      <c r="P174" s="53"/>
      <c r="Q174" s="149"/>
      <c r="R174" s="149"/>
      <c r="S174" s="116"/>
      <c r="T174" s="150"/>
    </row>
    <row r="175" spans="3:20">
      <c r="C175" s="92"/>
      <c r="L175" s="87"/>
      <c r="M175" s="121"/>
      <c r="N175" s="78"/>
      <c r="O175" s="115"/>
      <c r="P175" s="53"/>
      <c r="Q175" s="149"/>
      <c r="R175" s="149"/>
      <c r="S175" s="116"/>
      <c r="T175" s="150"/>
    </row>
    <row r="176" spans="3:20">
      <c r="C176" s="92"/>
      <c r="L176" s="87"/>
      <c r="M176" s="121"/>
      <c r="N176" s="78"/>
      <c r="O176" s="115"/>
      <c r="P176" s="53"/>
      <c r="Q176" s="149"/>
      <c r="R176" s="149"/>
      <c r="S176" s="116"/>
      <c r="T176" s="150"/>
    </row>
    <row r="177" spans="3:20">
      <c r="C177" s="92"/>
      <c r="L177" s="87"/>
      <c r="M177" s="121"/>
      <c r="N177" s="78"/>
      <c r="O177" s="115"/>
      <c r="P177" s="53"/>
      <c r="Q177" s="149"/>
      <c r="R177" s="149"/>
      <c r="S177" s="116"/>
      <c r="T177" s="150"/>
    </row>
    <row r="178" spans="3:20">
      <c r="C178" s="92"/>
      <c r="L178" s="87"/>
      <c r="M178" s="121"/>
      <c r="N178" s="78"/>
      <c r="O178" s="115"/>
      <c r="P178" s="53"/>
      <c r="Q178" s="149"/>
      <c r="R178" s="149"/>
      <c r="S178" s="116"/>
      <c r="T178" s="150"/>
    </row>
    <row r="179" spans="3:20">
      <c r="C179" s="92"/>
      <c r="L179" s="87"/>
      <c r="M179" s="121"/>
      <c r="N179" s="78"/>
      <c r="O179" s="115"/>
      <c r="P179" s="53"/>
      <c r="Q179" s="149"/>
      <c r="R179" s="149"/>
      <c r="S179" s="116"/>
      <c r="T179" s="150"/>
    </row>
    <row r="180" spans="3:20">
      <c r="C180" s="92"/>
      <c r="L180" s="87"/>
      <c r="M180" s="121"/>
      <c r="N180" s="78"/>
      <c r="O180" s="115"/>
      <c r="P180" s="53"/>
      <c r="Q180" s="149"/>
      <c r="R180" s="149"/>
      <c r="S180" s="116"/>
      <c r="T180" s="150"/>
    </row>
    <row r="181" spans="3:20">
      <c r="C181" s="92"/>
      <c r="L181" s="87"/>
      <c r="M181" s="121"/>
      <c r="N181" s="78"/>
      <c r="O181" s="115"/>
      <c r="P181" s="53"/>
      <c r="Q181" s="149"/>
      <c r="R181" s="149"/>
      <c r="S181" s="116"/>
      <c r="T181" s="150"/>
    </row>
    <row r="182" spans="3:20">
      <c r="C182" s="92"/>
      <c r="L182" s="87"/>
      <c r="M182" s="121"/>
      <c r="N182" s="78"/>
      <c r="O182" s="115"/>
      <c r="P182" s="53"/>
      <c r="Q182" s="149"/>
      <c r="R182" s="149"/>
      <c r="S182" s="116"/>
      <c r="T182" s="150"/>
    </row>
    <row r="183" spans="3:20">
      <c r="C183" s="92"/>
      <c r="M183"/>
      <c r="N183"/>
      <c r="O183"/>
      <c r="P183"/>
      <c r="Q183"/>
      <c r="R183"/>
    </row>
    <row r="184" spans="3:20">
      <c r="C184" s="92"/>
      <c r="M184"/>
      <c r="N184"/>
      <c r="O184"/>
      <c r="P184"/>
      <c r="Q184"/>
      <c r="R184"/>
    </row>
    <row r="185" spans="3:20">
      <c r="C185" s="92"/>
      <c r="M185"/>
      <c r="N185"/>
      <c r="O185"/>
      <c r="P185"/>
      <c r="Q185"/>
      <c r="R185"/>
    </row>
    <row r="186" spans="3:20">
      <c r="C186" s="92"/>
      <c r="M186"/>
      <c r="N186"/>
      <c r="O186"/>
      <c r="P186"/>
      <c r="Q186"/>
      <c r="R186"/>
    </row>
    <row r="187" spans="3:20">
      <c r="M187"/>
      <c r="N187"/>
      <c r="O187"/>
      <c r="P187"/>
      <c r="Q187"/>
      <c r="R187"/>
    </row>
    <row r="188" spans="3:20">
      <c r="M188"/>
      <c r="N188"/>
      <c r="O188"/>
      <c r="P188"/>
      <c r="Q188"/>
      <c r="R188"/>
    </row>
    <row r="189" spans="3:20">
      <c r="M189"/>
      <c r="N189"/>
      <c r="O189"/>
      <c r="P189"/>
      <c r="Q189"/>
      <c r="R189"/>
    </row>
    <row r="190" spans="3:20">
      <c r="M190"/>
      <c r="N190"/>
      <c r="O190"/>
      <c r="P190"/>
      <c r="Q190"/>
      <c r="R190"/>
    </row>
    <row r="191" spans="3:20">
      <c r="M191" s="154"/>
      <c r="N191" s="155"/>
      <c r="O191" s="155"/>
    </row>
    <row r="192" spans="3:20">
      <c r="M192" s="154"/>
      <c r="N192" s="155"/>
      <c r="O192" s="155"/>
    </row>
  </sheetData>
  <mergeCells count="3">
    <mergeCell ref="B2:D2"/>
    <mergeCell ref="B1:D1"/>
    <mergeCell ref="J25:K26"/>
  </mergeCells>
  <phoneticPr fontId="59" type="noConversion"/>
  <conditionalFormatting sqref="L6:L182">
    <cfRule type="cellIs" dxfId="98" priority="1" operator="equal">
      <formula>"Current"</formula>
    </cfRule>
  </conditionalFormatting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</headerFooter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5BCCBF74-3F7E-46DF-8820-24126CAB5BA4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S3</xm:sqref>
        </x14:conditionalFormatting>
        <x14:conditionalFormatting xmlns:xm="http://schemas.microsoft.com/office/excel/2006/main">
          <x14:cfRule type="iconSet" priority="2" id="{79E20BE4-2BFD-4C47-ADDF-547B68A62C9B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T3</xm:sqref>
        </x14:conditionalFormatting>
        <x14:conditionalFormatting xmlns:xm="http://schemas.microsoft.com/office/excel/2006/main">
          <x14:cfRule type="iconSet" priority="18" id="{23C4453E-7FEA-4933-98C3-9F7D116C0FDF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S6:S182</xm:sqref>
        </x14:conditionalFormatting>
        <x14:conditionalFormatting xmlns:xm="http://schemas.microsoft.com/office/excel/2006/main">
          <x14:cfRule type="iconSet" priority="20" id="{231F95B2-5FFE-444B-862E-D80C44E54909}">
            <x14:iconSet showValue="0" custom="1">
              <x14:cfvo type="percent">
                <xm:f>0</xm:f>
              </x14:cfvo>
              <x14:cfvo type="num" gte="0">
                <xm:f>14</xm:f>
              </x14:cfvo>
              <x14:cfvo type="num">
                <xm:f>42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T6:T182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D260"/>
  <sheetViews>
    <sheetView showGridLines="0" topLeftCell="EK149" zoomScale="70" zoomScaleNormal="70" workbookViewId="0">
      <selection activeCell="FC176" sqref="FC176"/>
    </sheetView>
  </sheetViews>
  <sheetFormatPr defaultColWidth="9.140625" defaultRowHeight="15"/>
  <cols>
    <col min="1" max="1" width="3.7109375" customWidth="1"/>
    <col min="3" max="3" width="35.85546875" customWidth="1"/>
    <col min="4" max="4" width="17.42578125" style="116" customWidth="1"/>
    <col min="5" max="5" width="20.7109375" style="198" bestFit="1" customWidth="1"/>
    <col min="6" max="6" width="21.28515625" style="198" customWidth="1"/>
    <col min="7" max="7" width="15.85546875" style="198" customWidth="1"/>
    <col min="8" max="8" width="17.85546875" customWidth="1"/>
    <col min="9" max="9" width="34.7109375" bestFit="1" customWidth="1"/>
    <col min="10" max="10" width="10.42578125" bestFit="1" customWidth="1"/>
    <col min="11" max="11" width="18.140625" customWidth="1"/>
    <col min="12" max="12" width="23.7109375" customWidth="1"/>
    <col min="13" max="13" width="29.140625" bestFit="1" customWidth="1"/>
    <col min="14" max="14" width="18.28515625" bestFit="1" customWidth="1"/>
    <col min="15" max="15" width="16" bestFit="1" customWidth="1"/>
    <col min="16" max="17" width="19.7109375" bestFit="1" customWidth="1"/>
    <col min="18" max="18" width="23" bestFit="1" customWidth="1"/>
    <col min="19" max="19" width="20.42578125" bestFit="1" customWidth="1"/>
    <col min="20" max="21" width="10.85546875" bestFit="1" customWidth="1"/>
    <col min="22" max="22" width="18" bestFit="1" customWidth="1"/>
    <col min="25" max="27" width="10.85546875" bestFit="1" customWidth="1"/>
    <col min="28" max="28" width="12.42578125" bestFit="1" customWidth="1"/>
    <col min="153" max="153" width="13.5703125" bestFit="1" customWidth="1"/>
    <col min="157" max="160" width="13.5703125" bestFit="1" customWidth="1"/>
    <col min="164" max="164" width="20.7109375" customWidth="1"/>
    <col min="165" max="165" width="13.5703125" bestFit="1" customWidth="1"/>
    <col min="173" max="173" width="13.5703125" bestFit="1" customWidth="1"/>
  </cols>
  <sheetData>
    <row r="1" spans="2:21" ht="23.25">
      <c r="D1" s="196"/>
      <c r="E1" s="196"/>
      <c r="F1" s="196"/>
      <c r="G1" s="196"/>
      <c r="H1" s="68"/>
      <c r="I1" s="80" t="s">
        <v>21</v>
      </c>
      <c r="J1" s="68"/>
      <c r="K1" s="68"/>
      <c r="L1" s="68" t="s">
        <v>47</v>
      </c>
      <c r="M1" s="290">
        <f>G141/F89</f>
        <v>1.0666172514460335</v>
      </c>
    </row>
    <row r="2" spans="2:21" ht="23.25">
      <c r="C2" s="68" t="s">
        <v>122</v>
      </c>
      <c r="D2" s="196"/>
      <c r="E2" s="196"/>
      <c r="F2" s="196"/>
      <c r="G2" s="196"/>
      <c r="H2" s="68"/>
      <c r="I2" s="775">
        <f>Overall!$B$2</f>
        <v>44693</v>
      </c>
      <c r="J2" s="775"/>
      <c r="K2" s="68"/>
      <c r="L2" s="68"/>
    </row>
    <row r="3" spans="2:21" ht="15.6" customHeight="1">
      <c r="C3" s="69"/>
      <c r="D3" s="196"/>
      <c r="E3" s="196"/>
      <c r="F3" s="196"/>
      <c r="G3" s="196"/>
      <c r="H3" s="69"/>
      <c r="I3" s="69"/>
      <c r="J3" s="69"/>
      <c r="K3" s="69"/>
      <c r="L3" s="69"/>
    </row>
    <row r="4" spans="2:21" ht="15.75" thickBot="1">
      <c r="C4" s="70" t="s">
        <v>1</v>
      </c>
      <c r="D4" s="199" t="s">
        <v>17</v>
      </c>
      <c r="E4" s="197" t="s">
        <v>16</v>
      </c>
      <c r="F4" s="199" t="s">
        <v>19</v>
      </c>
      <c r="G4" s="197" t="s">
        <v>18</v>
      </c>
      <c r="I4" s="129" t="s">
        <v>20</v>
      </c>
      <c r="J4" s="129"/>
      <c r="K4" s="129"/>
      <c r="L4" s="129"/>
      <c r="M4" s="777" t="s">
        <v>22</v>
      </c>
      <c r="N4" s="777"/>
      <c r="O4" s="777"/>
      <c r="P4" s="777"/>
      <c r="R4" s="777" t="s">
        <v>23</v>
      </c>
      <c r="S4" s="777"/>
      <c r="T4" s="777"/>
      <c r="U4" s="777"/>
    </row>
    <row r="5" spans="2:21" ht="15.75">
      <c r="B5" s="87">
        <f>IF(Table25[[#This Row],[Date]]=$I$2,"Current",0)</f>
        <v>0</v>
      </c>
      <c r="C5" s="130">
        <v>43639</v>
      </c>
      <c r="D5" s="184">
        <v>0</v>
      </c>
      <c r="E5" s="184">
        <v>0</v>
      </c>
      <c r="F5" s="184">
        <v>0</v>
      </c>
      <c r="G5" s="184">
        <f>Table25[[#This Row],[Weekly Actual]]</f>
        <v>0</v>
      </c>
      <c r="I5" s="131">
        <f>AVERAGEIFS(Table25[Weekly Actual],Table25[Date],"&lt;="&amp;I2,Table25[Date],"&gt;="&amp;WORKDAY.INTL(I2,-40,7))</f>
        <v>5.0844493027881283E-3</v>
      </c>
      <c r="J5" s="120"/>
      <c r="K5" s="120"/>
      <c r="L5" s="120"/>
      <c r="M5" s="778">
        <f>AVERAGEIFS(Table25[Weekly Plan],Table25[Date],"&gt;="&amp;I2,Table25[Date],"&lt;="&amp;WORKDAY.INTL(I2,40,7))</f>
        <v>8.2463648213390375E-3</v>
      </c>
      <c r="N5" s="778"/>
      <c r="O5" s="120"/>
      <c r="P5" s="120"/>
      <c r="R5" s="132">
        <f>1/M1</f>
        <v>0.93754343335838686</v>
      </c>
      <c r="S5" s="132"/>
      <c r="T5" s="132"/>
      <c r="U5" s="132"/>
    </row>
    <row r="6" spans="2:21">
      <c r="B6" s="87">
        <f>IF(Table25[[#This Row],[Date]]=$I$2,"Current",0)</f>
        <v>0</v>
      </c>
      <c r="C6" s="130">
        <f>IFERROR(IF(WORKDAY.INTL(C5,4,7)&gt;Timeline[Forecast End Date],"",WORKDAY.INTL(C5,4,7)),"")</f>
        <v>43643</v>
      </c>
      <c r="D6" s="184">
        <v>3.9340655364005807E-3</v>
      </c>
      <c r="E6" s="183">
        <v>6.1574672821300826E-4</v>
      </c>
      <c r="F6" s="183">
        <v>3.9340655364005807E-3</v>
      </c>
      <c r="G6" s="183">
        <v>6.1574672821300826E-4</v>
      </c>
      <c r="I6" s="88"/>
    </row>
    <row r="7" spans="2:21">
      <c r="B7" s="87">
        <f>IF(Table25[[#This Row],[Date]]=$I$2,"Current",0)</f>
        <v>0</v>
      </c>
      <c r="C7" s="130">
        <f>IFERROR(IF(WORKDAY.INTL(C6,5,7)&gt;Timeline[Forecast End Date],"",WORKDAY.INTL(C6,5,7)),"")</f>
        <v>43650</v>
      </c>
      <c r="D7" s="184">
        <v>4.8171412822364335E-3</v>
      </c>
      <c r="E7" s="183">
        <v>7.5424732047207422E-4</v>
      </c>
      <c r="F7" s="183">
        <v>8.7512068186370133E-3</v>
      </c>
      <c r="G7" s="183">
        <v>1.3699942995519594E-3</v>
      </c>
    </row>
    <row r="8" spans="2:21">
      <c r="B8" s="87">
        <f>IF(Table25[[#This Row],[Date]]=$I$2,"Current",0)</f>
        <v>0</v>
      </c>
      <c r="C8" s="130">
        <f>IFERROR(IF(WORKDAY.INTL(C7,5,7)&gt;Timeline[Forecast End Date],"",WORKDAY.INTL(C7,5,7)),"")</f>
        <v>43657</v>
      </c>
      <c r="D8" s="184">
        <v>4.815880676172786E-3</v>
      </c>
      <c r="E8" s="183">
        <v>7.5303187045415107E-4</v>
      </c>
      <c r="F8" s="183">
        <v>1.3567087494809799E-2</v>
      </c>
      <c r="G8" s="183">
        <v>2.1230261700061104E-3</v>
      </c>
      <c r="I8" s="92"/>
    </row>
    <row r="9" spans="2:21">
      <c r="B9" s="87">
        <f>IF(Table25[[#This Row],[Date]]=$I$2,"Current",0)</f>
        <v>0</v>
      </c>
      <c r="C9" s="130">
        <f>IFERROR(IF(WORKDAY.INTL(C8,5,7)&gt;Timeline[Forecast End Date],"",WORKDAY.INTL(C8,5,7)),"")</f>
        <v>43664</v>
      </c>
      <c r="D9" s="184">
        <v>5.2932080959884409E-3</v>
      </c>
      <c r="E9" s="183">
        <v>1.1385139132902222E-3</v>
      </c>
      <c r="F9" s="183">
        <v>1.8860295590798243E-2</v>
      </c>
      <c r="G9" s="183">
        <v>3.2615400832963323E-3</v>
      </c>
    </row>
    <row r="10" spans="2:21">
      <c r="B10" s="87">
        <f>IF(Table25[[#This Row],[Date]]=$I$2,"Current",0)</f>
        <v>0</v>
      </c>
      <c r="C10" s="130">
        <f>IFERROR(IF(WORKDAY.INTL(C9,5,7)&gt;Timeline[Forecast End Date],"",WORKDAY.INTL(C9,5,7)),"")</f>
        <v>43671</v>
      </c>
      <c r="D10" s="184">
        <v>5.8108874531847127E-3</v>
      </c>
      <c r="E10" s="183">
        <v>1.5600914349557754E-3</v>
      </c>
      <c r="F10" s="183">
        <v>2.4671183294849831E-2</v>
      </c>
      <c r="G10" s="183">
        <v>4.821631267385231E-3</v>
      </c>
    </row>
    <row r="11" spans="2:21">
      <c r="B11" s="87">
        <f>IF(Table25[[#This Row],[Date]]=$I$2,"Current",0)</f>
        <v>0</v>
      </c>
      <c r="C11" s="130">
        <f>IFERROR(IF(WORKDAY.INTL(C10,5,7)&gt;Timeline[Forecast End Date],"",WORKDAY.INTL(C10,5,7)),"")</f>
        <v>43678</v>
      </c>
      <c r="D11" s="184">
        <v>5.7591444034594168E-3</v>
      </c>
      <c r="E11" s="183">
        <v>1.7858959581307197E-3</v>
      </c>
      <c r="F11" s="183">
        <v>3.0430327698309247E-2</v>
      </c>
      <c r="G11" s="183">
        <v>6.6075274763828275E-3</v>
      </c>
    </row>
    <row r="12" spans="2:21">
      <c r="B12" s="87">
        <f>IF(Table25[[#This Row],[Date]]=$I$2,"Current",0)</f>
        <v>0</v>
      </c>
      <c r="C12" s="130">
        <f>IFERROR(IF(WORKDAY.INTL(C11,5,7)&gt;Timeline[Forecast End Date],"",WORKDAY.INTL(C11,5,7)),"")</f>
        <v>43685</v>
      </c>
      <c r="D12" s="184">
        <v>5.2758360663973129E-3</v>
      </c>
      <c r="E12" s="183">
        <v>1.3006742624306858E-3</v>
      </c>
      <c r="F12" s="183">
        <v>3.5706163764706561E-2</v>
      </c>
      <c r="G12" s="183">
        <v>7.908201738813514E-3</v>
      </c>
    </row>
    <row r="13" spans="2:21">
      <c r="B13" s="87">
        <f>IF(Table25[[#This Row],[Date]]=$I$2,"Current",0)</f>
        <v>0</v>
      </c>
      <c r="C13" s="130">
        <f>IFERROR(IF(WORKDAY.INTL(C12,5,7)&gt;Timeline[Forecast End Date],"",WORKDAY.INTL(C12,5,7)),"")</f>
        <v>43692</v>
      </c>
      <c r="D13" s="184">
        <v>1.2792183790845007E-3</v>
      </c>
      <c r="E13" s="183">
        <v>2.3256011729933077E-4</v>
      </c>
      <c r="F13" s="183">
        <v>3.6985381892924184E-2</v>
      </c>
      <c r="G13" s="183">
        <v>8.1407618561128436E-3</v>
      </c>
    </row>
    <row r="14" spans="2:21">
      <c r="B14" s="87">
        <f>IF(Table25[[#This Row],[Date]]=$I$2,"Current",0)</f>
        <v>0</v>
      </c>
      <c r="C14" s="130">
        <f>IFERROR(IF(WORKDAY.INTL(C13,5,7)&gt;Timeline[Forecast End Date],"",WORKDAY.INTL(C13,5,7)),"")</f>
        <v>43699</v>
      </c>
      <c r="D14" s="184">
        <v>8.2205987859987305E-3</v>
      </c>
      <c r="E14" s="183">
        <v>1.8639275984145113E-3</v>
      </c>
      <c r="F14" s="183">
        <v>4.5205980678922918E-2</v>
      </c>
      <c r="G14" s="183">
        <v>1.0004689454527356E-2</v>
      </c>
    </row>
    <row r="15" spans="2:21">
      <c r="B15" s="87">
        <f>IF(Table25[[#This Row],[Date]]=$I$2,"Current",0)</f>
        <v>0</v>
      </c>
      <c r="C15" s="130">
        <f>IFERROR(IF(WORKDAY.INTL(C14,5,7)&gt;Timeline[Forecast End Date],"",WORKDAY.INTL(C14,5,7)),"")</f>
        <v>43706</v>
      </c>
      <c r="D15" s="184">
        <v>8.9931220141549768E-3</v>
      </c>
      <c r="E15" s="183">
        <v>2.5140935129864626E-3</v>
      </c>
      <c r="F15" s="183">
        <v>5.4199102693077893E-2</v>
      </c>
      <c r="G15" s="183">
        <v>1.2518782716646942E-2</v>
      </c>
    </row>
    <row r="16" spans="2:21">
      <c r="B16" s="87">
        <f>IF(Table25[[#This Row],[Date]]=$I$2,"Current",0)</f>
        <v>0</v>
      </c>
      <c r="C16" s="130">
        <f>IFERROR(IF(WORKDAY.INTL(C15,5,7)&gt;Timeline[Forecast End Date],"",WORKDAY.INTL(C15,5,7)),"")</f>
        <v>43713</v>
      </c>
      <c r="D16" s="184">
        <v>1.3276421840558232E-2</v>
      </c>
      <c r="E16" s="183">
        <v>5.9857596922605989E-3</v>
      </c>
      <c r="F16" s="183">
        <v>6.747552453363613E-2</v>
      </c>
      <c r="G16" s="183">
        <v>1.8504542659774418E-2</v>
      </c>
    </row>
    <row r="17" spans="2:7">
      <c r="B17" s="87">
        <f>IF(Table25[[#This Row],[Date]]=$I$2,"Current",0)</f>
        <v>0</v>
      </c>
      <c r="C17" s="130">
        <f>IFERROR(IF(WORKDAY.INTL(C16,5,7)&gt;Timeline[Forecast End Date],"",WORKDAY.INTL(C16,5,7)),"")</f>
        <v>43720</v>
      </c>
      <c r="D17" s="184">
        <v>1.5070478007708074E-2</v>
      </c>
      <c r="E17" s="183">
        <v>7.6040846044528026E-3</v>
      </c>
      <c r="F17" s="183">
        <v>8.2546002290477316E-2</v>
      </c>
      <c r="G17" s="183">
        <v>2.6108627264227219E-2</v>
      </c>
    </row>
    <row r="18" spans="2:7">
      <c r="B18" s="87">
        <f>IF(Table25[[#This Row],[Date]]=$I$2,"Current",0)</f>
        <v>0</v>
      </c>
      <c r="C18" s="130">
        <f>IFERROR(IF(WORKDAY.INTL(C17,5,7)&gt;Timeline[Forecast End Date],"",WORKDAY.INTL(C17,5,7)),"")</f>
        <v>43727</v>
      </c>
      <c r="D18" s="184">
        <v>1.2267433248949033E-2</v>
      </c>
      <c r="E18" s="183">
        <v>8.0375303871911986E-3</v>
      </c>
      <c r="F18" s="183">
        <v>9.4813435539426352E-2</v>
      </c>
      <c r="G18" s="183">
        <v>3.414615740055154E-2</v>
      </c>
    </row>
    <row r="19" spans="2:7">
      <c r="B19" s="87">
        <f>IF(Table25[[#This Row],[Date]]=$I$2,"Current",0)</f>
        <v>0</v>
      </c>
      <c r="C19" s="130">
        <f>IFERROR(IF(WORKDAY.INTL(C18,5,7)&gt;Timeline[Forecast End Date],"",WORKDAY.INTL(C18,5,7)),"")</f>
        <v>43734</v>
      </c>
      <c r="D19" s="184">
        <v>6.4687140936980896E-3</v>
      </c>
      <c r="E19" s="183">
        <v>4.3571241514333819E-3</v>
      </c>
      <c r="F19" s="183">
        <v>0.10128214963312444</v>
      </c>
      <c r="G19" s="183">
        <v>3.8503281551984923E-2</v>
      </c>
    </row>
    <row r="20" spans="2:7">
      <c r="B20" s="87">
        <f>IF(Table25[[#This Row],[Date]]=$I$2,"Current",0)</f>
        <v>0</v>
      </c>
      <c r="C20" s="130">
        <f>IFERROR(IF(WORKDAY.INTL(C19,5,7)&gt;Timeline[Forecast End Date],"",WORKDAY.INTL(C19,5,7)),"")</f>
        <v>43741</v>
      </c>
      <c r="D20" s="184">
        <v>7.7657427668101743E-3</v>
      </c>
      <c r="E20" s="183">
        <v>2.9848432002997157E-3</v>
      </c>
      <c r="F20" s="183">
        <v>0.10904789239993461</v>
      </c>
      <c r="G20" s="183">
        <v>4.1488124752284639E-2</v>
      </c>
    </row>
    <row r="21" spans="2:7">
      <c r="B21" s="87">
        <f>IF(Table25[[#This Row],[Date]]=$I$2,"Current",0)</f>
        <v>0</v>
      </c>
      <c r="C21" s="130">
        <f>IFERROR(IF(WORKDAY.INTL(C20,5,7)&gt;Timeline[Forecast End Date],"",WORKDAY.INTL(C20,5,7)),"")</f>
        <v>43748</v>
      </c>
      <c r="D21" s="184">
        <v>7.7711268717530575E-3</v>
      </c>
      <c r="E21" s="183">
        <v>2.9898239112709948E-3</v>
      </c>
      <c r="F21" s="183">
        <v>0.11681901927168768</v>
      </c>
      <c r="G21" s="183">
        <v>4.4477948914422506E-2</v>
      </c>
    </row>
    <row r="22" spans="2:7">
      <c r="B22" s="87">
        <f>IF(Table25[[#This Row],[Date]]=$I$2,"Current",0)</f>
        <v>0</v>
      </c>
      <c r="C22" s="130">
        <f>IFERROR(IF(WORKDAY.INTL(C21,5,7)&gt;Timeline[Forecast End Date],"",WORKDAY.INTL(C21,5,7)),"")</f>
        <v>43755</v>
      </c>
      <c r="D22" s="184">
        <v>7.7840914211586704E-3</v>
      </c>
      <c r="E22" s="183">
        <v>2.9991345845352259E-3</v>
      </c>
      <c r="F22" s="183">
        <v>0.12460311044197947</v>
      </c>
      <c r="G22" s="183">
        <v>4.7477083248090857E-2</v>
      </c>
    </row>
    <row r="23" spans="2:7">
      <c r="B23" s="87">
        <f>IF(Table25[[#This Row],[Date]]=$I$2,"Current",0)</f>
        <v>0</v>
      </c>
      <c r="C23" s="130">
        <f>IFERROR(IF(WORKDAY.INTL(C22,5,7)&gt;Timeline[Forecast End Date],"",WORKDAY.INTL(C22,5,7)),"")</f>
        <v>43762</v>
      </c>
      <c r="D23" s="184">
        <v>7.6305877343719889E-3</v>
      </c>
      <c r="E23" s="183">
        <v>2.999173970634878E-3</v>
      </c>
      <c r="F23" s="183">
        <v>0.13223369842721833</v>
      </c>
      <c r="G23" s="183">
        <v>5.0476257469592611E-2</v>
      </c>
    </row>
    <row r="24" spans="2:7">
      <c r="B24" s="87">
        <f>IF(Table25[[#This Row],[Date]]=$I$2,"Current",0)</f>
        <v>0</v>
      </c>
      <c r="C24" s="130">
        <f>IFERROR(IF(WORKDAY.INTL(C23,5,7)&gt;Timeline[Forecast End Date],"",WORKDAY.INTL(C23,5,7)),"")</f>
        <v>43769</v>
      </c>
      <c r="D24" s="184">
        <v>7.4429950018223912E-3</v>
      </c>
      <c r="E24" s="183">
        <v>2.9990696100141443E-3</v>
      </c>
      <c r="F24" s="183">
        <v>0.13967669342904074</v>
      </c>
      <c r="G24" s="183">
        <v>5.3475326828739886E-2</v>
      </c>
    </row>
    <row r="25" spans="2:7">
      <c r="B25" s="87">
        <f>IF(Table25[[#This Row],[Date]]=$I$2,"Current",0)</f>
        <v>0</v>
      </c>
      <c r="C25" s="130">
        <f>IFERROR(IF(WORKDAY.INTL(C24,5,7)&gt;Timeline[Forecast End Date],"",WORKDAY.INTL(C24,5,7)),"")</f>
        <v>43776</v>
      </c>
      <c r="D25" s="184">
        <v>7.4429950018223912E-3</v>
      </c>
      <c r="E25" s="183">
        <v>2.9989948516848685E-3</v>
      </c>
      <c r="F25" s="183">
        <v>0.14711968843086309</v>
      </c>
      <c r="G25" s="183">
        <v>5.6474321931291628E-2</v>
      </c>
    </row>
    <row r="26" spans="2:7">
      <c r="B26" s="87">
        <f>IF(Table25[[#This Row],[Date]]=$I$2,"Current",0)</f>
        <v>0</v>
      </c>
      <c r="C26" s="130">
        <f>IFERROR(IF(WORKDAY.INTL(C25,5,7)&gt;Timeline[Forecast End Date],"",WORKDAY.INTL(C25,5,7)),"")</f>
        <v>43783</v>
      </c>
      <c r="D26" s="184">
        <v>7.4312097776118432E-3</v>
      </c>
      <c r="E26" s="183">
        <v>3.0006533326071574E-3</v>
      </c>
      <c r="F26" s="183">
        <v>0.15455089820847495</v>
      </c>
      <c r="G26" s="183">
        <v>5.9474975263898777E-2</v>
      </c>
    </row>
    <row r="27" spans="2:7">
      <c r="B27" s="87">
        <f>IF(Table25[[#This Row],[Date]]=$I$2,"Current",0)</f>
        <v>0</v>
      </c>
      <c r="C27" s="130">
        <f>IFERROR(IF(WORKDAY.INTL(C26,5,7)&gt;Timeline[Forecast End Date],"",WORKDAY.INTL(C26,5,7)),"")</f>
        <v>43790</v>
      </c>
      <c r="D27" s="184">
        <v>6.6252705795272621E-3</v>
      </c>
      <c r="E27" s="183">
        <v>3.0081652903649887E-3</v>
      </c>
      <c r="F27" s="183">
        <v>0.16117616903886908</v>
      </c>
      <c r="G27" s="183">
        <v>6.2483140554263773E-2</v>
      </c>
    </row>
    <row r="28" spans="2:7">
      <c r="B28" s="87">
        <f>IF(Table25[[#This Row],[Date]]=$I$2,"Current",0)</f>
        <v>0</v>
      </c>
      <c r="C28" s="130">
        <f>IFERROR(IF(WORKDAY.INTL(C27,5,7)&gt;Timeline[Forecast End Date],"",WORKDAY.INTL(C27,5,7)),"")</f>
        <v>43797</v>
      </c>
      <c r="D28" s="184">
        <v>6.6295275395857741E-3</v>
      </c>
      <c r="E28" s="183">
        <v>3.0101463860907961E-3</v>
      </c>
      <c r="F28" s="183">
        <v>0.16780569657845487</v>
      </c>
      <c r="G28" s="183">
        <v>6.549328694035457E-2</v>
      </c>
    </row>
    <row r="29" spans="2:7">
      <c r="B29" s="87">
        <f>IF(Table25[[#This Row],[Date]]=$I$2,"Current",0)</f>
        <v>0</v>
      </c>
      <c r="C29" s="130">
        <f>IFERROR(IF(WORKDAY.INTL(C28,5,7)&gt;Timeline[Forecast End Date],"",WORKDAY.INTL(C28,5,7)),"")</f>
        <v>43804</v>
      </c>
      <c r="D29" s="184">
        <v>6.690004017946641E-3</v>
      </c>
      <c r="E29" s="183">
        <v>2.9529647936686419E-3</v>
      </c>
      <c r="F29" s="183">
        <v>0.17449570059640152</v>
      </c>
      <c r="G29" s="183">
        <v>6.8446251734023203E-2</v>
      </c>
    </row>
    <row r="30" spans="2:7">
      <c r="B30" s="87">
        <f>IF(Table25[[#This Row],[Date]]=$I$2,"Current",0)</f>
        <v>0</v>
      </c>
      <c r="C30" s="130">
        <f>IFERROR(IF(WORKDAY.INTL(C29,5,7)&gt;Timeline[Forecast End Date],"",WORKDAY.INTL(C29,5,7)),"")</f>
        <v>43811</v>
      </c>
      <c r="D30" s="184">
        <v>6.8019262687819722E-3</v>
      </c>
      <c r="E30" s="183">
        <v>2.5090668933767353E-3</v>
      </c>
      <c r="F30" s="183">
        <v>0.18129762711605038</v>
      </c>
      <c r="G30" s="183">
        <v>7.0955318627399941E-2</v>
      </c>
    </row>
    <row r="31" spans="2:7">
      <c r="B31" s="87">
        <f>IF(Table25[[#This Row],[Date]]=$I$2,"Current",0)</f>
        <v>0</v>
      </c>
      <c r="C31" s="130">
        <f>IFERROR(IF(WORKDAY.INTL(C30,5,7)&gt;Timeline[Forecast End Date],"",WORKDAY.INTL(C30,5,7)),"")</f>
        <v>43818</v>
      </c>
      <c r="D31" s="184">
        <v>6.7297869892471874E-3</v>
      </c>
      <c r="E31" s="183">
        <v>2.5104496716014607E-3</v>
      </c>
      <c r="F31" s="183">
        <v>0.18802741410529755</v>
      </c>
      <c r="G31" s="183">
        <v>7.3465768299001408E-2</v>
      </c>
    </row>
    <row r="32" spans="2:7">
      <c r="B32" s="87">
        <f>IF(Table25[[#This Row],[Date]]=$I$2,"Current",0)</f>
        <v>0</v>
      </c>
      <c r="C32" s="130">
        <f>IFERROR(IF(WORKDAY.INTL(C31,5,7)&gt;Timeline[Forecast End Date],"",WORKDAY.INTL(C31,5,7)),"")</f>
        <v>43825</v>
      </c>
      <c r="D32" s="184">
        <v>6.5442260275452458E-3</v>
      </c>
      <c r="E32" s="183">
        <v>2.4007719274144789E-3</v>
      </c>
      <c r="F32" s="183">
        <v>0.19457164013284278</v>
      </c>
      <c r="G32" s="183">
        <v>7.5866540226415882E-2</v>
      </c>
    </row>
    <row r="33" spans="2:7">
      <c r="B33" s="87">
        <f>IF(Table25[[#This Row],[Date]]=$I$2,"Current",0)</f>
        <v>0</v>
      </c>
      <c r="C33" s="130">
        <f>IFERROR(IF(WORKDAY.INTL(C32,5,7)&gt;Timeline[Forecast End Date],"",WORKDAY.INTL(C32,5,7)),"")</f>
        <v>43832</v>
      </c>
      <c r="D33" s="184">
        <v>3.9452486801031181E-3</v>
      </c>
      <c r="E33" s="183">
        <v>2.3444756442004256E-3</v>
      </c>
      <c r="F33" s="183">
        <v>0.19851688881294591</v>
      </c>
      <c r="G33" s="183">
        <v>7.821101587061631E-2</v>
      </c>
    </row>
    <row r="34" spans="2:7">
      <c r="B34" s="87">
        <f>IF(Table25[[#This Row],[Date]]=$I$2,"Current",0)</f>
        <v>0</v>
      </c>
      <c r="C34" s="130">
        <f>IFERROR(IF(WORKDAY.INTL(C33,5,7)&gt;Timeline[Forecast End Date],"",WORKDAY.INTL(C33,5,7)),"")</f>
        <v>43839</v>
      </c>
      <c r="D34" s="184">
        <v>1.8196965181841013E-3</v>
      </c>
      <c r="E34" s="183">
        <v>2.3457640964794873E-3</v>
      </c>
      <c r="F34" s="183">
        <v>0.20033658533113</v>
      </c>
      <c r="G34" s="183">
        <v>8.0556779967095801E-2</v>
      </c>
    </row>
    <row r="35" spans="2:7">
      <c r="B35" s="87">
        <f>IF(Table25[[#This Row],[Date]]=$I$2,"Current",0)</f>
        <v>0</v>
      </c>
      <c r="C35" s="130">
        <f>IFERROR(IF(WORKDAY.INTL(C34,5,7)&gt;Timeline[Forecast End Date],"",WORKDAY.INTL(C34,5,7)),"")</f>
        <v>43846</v>
      </c>
      <c r="D35" s="184">
        <v>2.2267192479462549E-3</v>
      </c>
      <c r="E35" s="183">
        <v>2.6968096431421187E-3</v>
      </c>
      <c r="F35" s="183">
        <v>0.20256330457907626</v>
      </c>
      <c r="G35" s="183">
        <v>8.3253589610237919E-2</v>
      </c>
    </row>
    <row r="36" spans="2:7">
      <c r="B36" s="87">
        <f>IF(Table25[[#This Row],[Date]]=$I$2,"Current",0)</f>
        <v>0</v>
      </c>
      <c r="C36" s="130">
        <f>IFERROR(IF(WORKDAY.INTL(C35,5,7)&gt;Timeline[Forecast End Date],"",WORKDAY.INTL(C35,5,7)),"")</f>
        <v>43853</v>
      </c>
      <c r="D36" s="184">
        <v>3.2066602145796115E-3</v>
      </c>
      <c r="E36" s="183">
        <v>3.6331180803546169E-3</v>
      </c>
      <c r="F36" s="183">
        <v>0.20576996479365586</v>
      </c>
      <c r="G36" s="183">
        <v>8.6886707690592535E-2</v>
      </c>
    </row>
    <row r="37" spans="2:7">
      <c r="B37" s="87">
        <f>IF(Table25[[#This Row],[Date]]=$I$2,"Current",0)</f>
        <v>0</v>
      </c>
      <c r="C37" s="130">
        <f>IFERROR(IF(WORKDAY.INTL(C36,5,7)&gt;Timeline[Forecast End Date],"",WORKDAY.INTL(C36,5,7)),"")</f>
        <v>43860</v>
      </c>
      <c r="D37" s="184">
        <v>2.5169192932716282E-3</v>
      </c>
      <c r="E37" s="183">
        <v>3.4494652132811233E-3</v>
      </c>
      <c r="F37" s="183">
        <v>0.20828688408692753</v>
      </c>
      <c r="G37" s="183">
        <v>9.033617265300678E-2</v>
      </c>
    </row>
    <row r="38" spans="2:7">
      <c r="B38" s="87">
        <f>IF(Table25[[#This Row],[Date]]=$I$2,"Current",0)</f>
        <v>0</v>
      </c>
      <c r="C38" s="130">
        <f>IFERROR(IF(WORKDAY.INTL(C37,5,7)&gt;Timeline[Forecast End Date],"",WORKDAY.INTL(C37,5,7)),"")</f>
        <v>43867</v>
      </c>
      <c r="D38" s="184">
        <v>1.7332495479770833E-3</v>
      </c>
      <c r="E38" s="183">
        <v>2.5369808507543028E-3</v>
      </c>
      <c r="F38" s="183">
        <v>0.21002013388577148</v>
      </c>
      <c r="G38" s="183">
        <v>9.2873153754627957E-2</v>
      </c>
    </row>
    <row r="39" spans="2:7">
      <c r="B39" s="87">
        <f>IF(Table25[[#This Row],[Date]]=$I$2,"Current",0)</f>
        <v>0</v>
      </c>
      <c r="C39" s="130">
        <f>IFERROR(IF(WORKDAY.INTL(C38,5,7)&gt;Timeline[Forecast End Date],"",WORKDAY.INTL(C38,5,7)),"")</f>
        <v>43874</v>
      </c>
      <c r="D39" s="184">
        <v>3.3516580089893752E-3</v>
      </c>
      <c r="E39" s="183">
        <v>3.9405699881081575E-3</v>
      </c>
      <c r="F39" s="183">
        <v>0.21337179164389397</v>
      </c>
      <c r="G39" s="183">
        <v>9.6813723742736113E-2</v>
      </c>
    </row>
    <row r="40" spans="2:7">
      <c r="B40" s="87">
        <f>IF(Table25[[#This Row],[Date]]=$I$2,"Current",0)</f>
        <v>0</v>
      </c>
      <c r="C40" s="130">
        <f>IFERROR(IF(WORKDAY.INTL(C39,5,7)&gt;Timeline[Forecast End Date],"",WORKDAY.INTL(C39,5,7)),"")</f>
        <v>43881</v>
      </c>
      <c r="D40" s="184">
        <v>1.0684799408255207E-2</v>
      </c>
      <c r="E40" s="183">
        <v>9.501132902272124E-3</v>
      </c>
      <c r="F40" s="183">
        <v>0.22405659105214917</v>
      </c>
      <c r="G40" s="183">
        <v>0.10631485664500825</v>
      </c>
    </row>
    <row r="41" spans="2:7">
      <c r="B41" s="87">
        <f>IF(Table25[[#This Row],[Date]]=$I$2,"Current",0)</f>
        <v>0</v>
      </c>
      <c r="C41" s="130">
        <f>IFERROR(IF(WORKDAY.INTL(C40,5,7)&gt;Timeline[Forecast End Date],"",WORKDAY.INTL(C40,5,7)),"")</f>
        <v>43888</v>
      </c>
      <c r="D41" s="184">
        <v>1.4188565782453949E-2</v>
      </c>
      <c r="E41" s="183">
        <v>1.3643693875278372E-2</v>
      </c>
      <c r="F41" s="183">
        <v>0.23824515683460312</v>
      </c>
      <c r="G41" s="183">
        <v>0.11995855052028663</v>
      </c>
    </row>
    <row r="42" spans="2:7">
      <c r="B42" s="87">
        <f>IF(Table25[[#This Row],[Date]]=$I$2,"Current",0)</f>
        <v>0</v>
      </c>
      <c r="C42" s="130">
        <f>IFERROR(IF(WORKDAY.INTL(C41,5,7)&gt;Timeline[Forecast End Date],"",WORKDAY.INTL(C41,5,7)),"")</f>
        <v>43895</v>
      </c>
      <c r="D42" s="184">
        <v>7.8551060644778681E-3</v>
      </c>
      <c r="E42" s="183">
        <v>9.5228381553166506E-3</v>
      </c>
      <c r="F42" s="183">
        <v>0.24610026289908099</v>
      </c>
      <c r="G42" s="183">
        <v>0.12948138867560327</v>
      </c>
    </row>
    <row r="43" spans="2:7">
      <c r="B43" s="87">
        <f>IF(Table25[[#This Row],[Date]]=$I$2,"Current",0)</f>
        <v>0</v>
      </c>
      <c r="C43" s="130">
        <f>IFERROR(IF(WORKDAY.INTL(C42,5,7)&gt;Timeline[Forecast End Date],"",WORKDAY.INTL(C42,5,7)),"")</f>
        <v>43902</v>
      </c>
      <c r="D43" s="184">
        <v>3.2419549265598189E-3</v>
      </c>
      <c r="E43" s="183">
        <v>4.6504848667190696E-3</v>
      </c>
      <c r="F43" s="183">
        <v>0.24934221782564081</v>
      </c>
      <c r="G43" s="183">
        <v>0.13413187354232231</v>
      </c>
    </row>
    <row r="44" spans="2:7">
      <c r="B44" s="87">
        <f>IF(Table25[[#This Row],[Date]]=$I$2,"Current",0)</f>
        <v>0</v>
      </c>
      <c r="C44" s="130">
        <f>IFERROR(IF(WORKDAY.INTL(C43,5,7)&gt;Timeline[Forecast End Date],"",WORKDAY.INTL(C43,5,7)),"")</f>
        <v>43909</v>
      </c>
      <c r="D44" s="184">
        <v>2.4279200034444024E-3</v>
      </c>
      <c r="E44" s="183">
        <v>2.6753206373453628E-3</v>
      </c>
      <c r="F44" s="183">
        <v>0.25177013782908519</v>
      </c>
      <c r="G44" s="183">
        <v>0.13680719443053457</v>
      </c>
    </row>
    <row r="45" spans="2:7">
      <c r="B45" s="87">
        <f>IF(Table25[[#This Row],[Date]]=$I$2,"Current",0)</f>
        <v>0</v>
      </c>
      <c r="C45" s="130">
        <f>IFERROR(IF(WORKDAY.INTL(C44,5,7)&gt;Timeline[Forecast End Date],"",WORKDAY.INTL(C44,5,7)),"")</f>
        <v>43916</v>
      </c>
      <c r="D45" s="184">
        <v>2.2244366102202604E-3</v>
      </c>
      <c r="E45" s="183">
        <v>2.6683751369952656E-3</v>
      </c>
      <c r="F45" s="183">
        <v>0.25399457443930545</v>
      </c>
      <c r="G45" s="183">
        <v>0.13947556931666297</v>
      </c>
    </row>
    <row r="46" spans="2:7">
      <c r="B46" s="87">
        <f>IF(Table25[[#This Row],[Date]]=$I$2,"Current",0)</f>
        <v>0</v>
      </c>
      <c r="C46" s="130">
        <f>IFERROR(IF(WORKDAY.INTL(C45,5,7)&gt;Timeline[Forecast End Date],"",WORKDAY.INTL(C45,5,7)),"")</f>
        <v>43923</v>
      </c>
      <c r="D46" s="184">
        <v>1.856076731146876E-3</v>
      </c>
      <c r="E46" s="183">
        <v>2.6675663421845772E-3</v>
      </c>
      <c r="F46" s="183">
        <v>0.25585065091958542</v>
      </c>
      <c r="G46" s="183">
        <v>0.14214313565884754</v>
      </c>
    </row>
    <row r="47" spans="2:7">
      <c r="B47" s="87">
        <f>IF(Table25[[#This Row],[Date]]=$I$2,"Current",0)</f>
        <v>0</v>
      </c>
      <c r="C47" s="130">
        <f>IFERROR(IF(WORKDAY.INTL(C46,5,7)&gt;Timeline[Forecast End Date],"",WORKDAY.INTL(C46,5,7)),"")</f>
        <v>43930</v>
      </c>
      <c r="D47" s="184">
        <v>6.5294449510735894E-3</v>
      </c>
      <c r="E47" s="183">
        <v>4.3392967985698781E-3</v>
      </c>
      <c r="F47" s="183">
        <v>0.26238009587065908</v>
      </c>
      <c r="G47" s="183">
        <v>0.14648243270828432</v>
      </c>
    </row>
    <row r="48" spans="2:7">
      <c r="B48" s="87">
        <f>IF(Table25[[#This Row],[Date]]=$I$2,"Current",0)</f>
        <v>0</v>
      </c>
      <c r="C48" s="130">
        <f>IFERROR(IF(WORKDAY.INTL(C47,5,7)&gt;Timeline[Forecast End Date],"",WORKDAY.INTL(C47,5,7)),"")</f>
        <v>43937</v>
      </c>
      <c r="D48" s="184">
        <v>4.3096596636445884E-4</v>
      </c>
      <c r="E48" s="183">
        <v>5.6154269983785723E-3</v>
      </c>
      <c r="F48" s="183">
        <v>0.26281106183702352</v>
      </c>
      <c r="G48" s="183">
        <v>0.15209785970666284</v>
      </c>
    </row>
    <row r="49" spans="2:7">
      <c r="B49" s="87">
        <f>IF(Table25[[#This Row],[Date]]=$I$2,"Current",0)</f>
        <v>0</v>
      </c>
      <c r="C49" s="130">
        <f>IFERROR(IF(WORKDAY.INTL(C48,5,7)&gt;Timeline[Forecast End Date],"",WORKDAY.INTL(C48,5,7)),"")</f>
        <v>43944</v>
      </c>
      <c r="D49" s="184">
        <v>3.8576427049181794E-4</v>
      </c>
      <c r="E49" s="183">
        <v>4.1112678387986651E-3</v>
      </c>
      <c r="F49" s="183">
        <v>0.26319682610751532</v>
      </c>
      <c r="G49" s="183">
        <v>0.15620912754546151</v>
      </c>
    </row>
    <row r="50" spans="2:7">
      <c r="B50" s="87">
        <f>IF(Table25[[#This Row],[Date]]=$I$2,"Current",0)</f>
        <v>0</v>
      </c>
      <c r="C50" s="130">
        <f>IFERROR(IF(WORKDAY.INTL(C49,5,7)&gt;Timeline[Forecast End Date],"",WORKDAY.INTL(C49,5,7)),"")</f>
        <v>43951</v>
      </c>
      <c r="D50" s="184">
        <v>3.0942598114741684E-4</v>
      </c>
      <c r="E50" s="183">
        <v>2.5207871429922882E-3</v>
      </c>
      <c r="F50" s="183">
        <v>0.26350625233952962</v>
      </c>
      <c r="G50" s="183">
        <v>0.1587299149393207</v>
      </c>
    </row>
    <row r="51" spans="2:7">
      <c r="B51" s="87">
        <f>IF(Table25[[#This Row],[Date]]=$I$2,"Current",0)</f>
        <v>0</v>
      </c>
      <c r="C51" s="130">
        <f>IFERROR(IF(WORKDAY.INTL(C50,5,7)&gt;Timeline[Forecast End Date],"",WORKDAY.INTL(C50,5,7)),"")</f>
        <v>43958</v>
      </c>
      <c r="D51" s="184">
        <v>1.5660815688010411E-2</v>
      </c>
      <c r="E51" s="183">
        <v>1.0177129073943237E-2</v>
      </c>
      <c r="F51" s="183">
        <v>0.27916706802754004</v>
      </c>
      <c r="G51" s="183">
        <v>0.16890704376239707</v>
      </c>
    </row>
    <row r="52" spans="2:7">
      <c r="B52" s="87">
        <f>IF(Table25[[#This Row],[Date]]=$I$2,"Current",0)</f>
        <v>0</v>
      </c>
      <c r="C52" s="130">
        <f>IFERROR(IF(WORKDAY.INTL(C51,5,7)&gt;Timeline[Forecast End Date],"",WORKDAY.INTL(C51,5,7)),"")</f>
        <v>43965</v>
      </c>
      <c r="D52" s="184">
        <v>3.5649038867840287E-2</v>
      </c>
      <c r="E52" s="183">
        <v>1.9779358568015742E-2</v>
      </c>
      <c r="F52" s="183">
        <v>0.31481610689538031</v>
      </c>
      <c r="G52" s="183">
        <v>0.18868640233041281</v>
      </c>
    </row>
    <row r="53" spans="2:7">
      <c r="B53" s="87">
        <f>IF(Table25[[#This Row],[Date]]=$I$2,"Current",0)</f>
        <v>0</v>
      </c>
      <c r="C53" s="130">
        <f>IFERROR(IF(WORKDAY.INTL(C52,5,7)&gt;Timeline[Forecast End Date],"",WORKDAY.INTL(C52,5,7)),"")</f>
        <v>43972</v>
      </c>
      <c r="D53" s="184">
        <v>3.4645591925573566E-2</v>
      </c>
      <c r="E53" s="183">
        <v>1.4933026446210541E-2</v>
      </c>
      <c r="F53" s="183">
        <v>0.3494616988209539</v>
      </c>
      <c r="G53" s="183">
        <v>0.20361942877662334</v>
      </c>
    </row>
    <row r="54" spans="2:7">
      <c r="B54" s="87">
        <f>IF(Table25[[#This Row],[Date]]=$I$2,"Current",0)</f>
        <v>0</v>
      </c>
      <c r="C54" s="130">
        <f>IFERROR(IF(WORKDAY.INTL(C53,5,7)&gt;Timeline[Forecast End Date],"",WORKDAY.INTL(C53,5,7)),"")</f>
        <v>43979</v>
      </c>
      <c r="D54" s="184">
        <v>1.7603510982309088E-2</v>
      </c>
      <c r="E54" s="183">
        <v>7.4492051646766694E-3</v>
      </c>
      <c r="F54" s="183">
        <v>0.36706520955239608</v>
      </c>
      <c r="G54" s="183">
        <v>0.2110686341921669</v>
      </c>
    </row>
    <row r="55" spans="2:7">
      <c r="B55" s="87">
        <f>IF(Table25[[#This Row],[Date]]=$I$2,"Current",0)</f>
        <v>0</v>
      </c>
      <c r="C55" s="130">
        <f>IFERROR(IF(WORKDAY.INTL(C54,5,7)&gt;Timeline[Forecast End Date],"",WORKDAY.INTL(C54,5,7)),"")</f>
        <v>43986</v>
      </c>
      <c r="D55" s="184">
        <v>3.0277187768496156E-2</v>
      </c>
      <c r="E55" s="183">
        <v>1.5962460180214237E-2</v>
      </c>
      <c r="F55" s="183">
        <v>0.39734239757175915</v>
      </c>
      <c r="G55" s="183">
        <v>0.22703109437238114</v>
      </c>
    </row>
    <row r="56" spans="2:7">
      <c r="B56" s="87">
        <f>IF(Table25[[#This Row],[Date]]=$I$2,"Current",0)</f>
        <v>0</v>
      </c>
      <c r="C56" s="130">
        <f>IFERROR(IF(WORKDAY.INTL(C55,5,7)&gt;Timeline[Forecast End Date],"",WORKDAY.INTL(C55,5,7)),"")</f>
        <v>43993</v>
      </c>
      <c r="D56" s="184">
        <v>2.9741825808513377E-2</v>
      </c>
      <c r="E56" s="183">
        <v>1.5962320447363877E-2</v>
      </c>
      <c r="F56" s="183">
        <v>0.42708422338027252</v>
      </c>
      <c r="G56" s="183">
        <v>0.24299341481974501</v>
      </c>
    </row>
    <row r="57" spans="2:7">
      <c r="B57" s="87">
        <f>IF(Table25[[#This Row],[Date]]=$I$2,"Current",0)</f>
        <v>0</v>
      </c>
      <c r="C57" s="130">
        <f>IFERROR(IF(WORKDAY.INTL(C56,5,7)&gt;Timeline[Forecast End Date],"",WORKDAY.INTL(C56,5,7)),"")</f>
        <v>44000</v>
      </c>
      <c r="D57" s="184">
        <v>2.9740597313410156E-2</v>
      </c>
      <c r="E57" s="183">
        <v>1.5823968870029612E-2</v>
      </c>
      <c r="F57" s="183">
        <v>0.45682482069368269</v>
      </c>
      <c r="G57" s="183">
        <v>0.25881738368977458</v>
      </c>
    </row>
    <row r="58" spans="2:7">
      <c r="B58" s="87">
        <f>IF(Table25[[#This Row],[Date]]=$I$2,"Current",0)</f>
        <v>0</v>
      </c>
      <c r="C58" s="130">
        <f>IFERROR(IF(WORKDAY.INTL(C57,5,7)&gt;Timeline[Forecast End Date],"",WORKDAY.INTL(C57,5,7)),"")</f>
        <v>44007</v>
      </c>
      <c r="D58" s="184">
        <v>2.9799030731913843E-2</v>
      </c>
      <c r="E58" s="183">
        <v>1.5184361691433793E-2</v>
      </c>
      <c r="F58" s="183">
        <v>0.48662385167646333</v>
      </c>
      <c r="G58" s="183">
        <v>0.27400174538120836</v>
      </c>
    </row>
    <row r="59" spans="2:7">
      <c r="B59" s="87">
        <f>IF(Table25[[#This Row],[Date]]=$I$2,"Current",0)</f>
        <v>0</v>
      </c>
      <c r="C59" s="130">
        <f>IFERROR(IF(WORKDAY.INTL(C58,5,7)&gt;Timeline[Forecast End Date],"",WORKDAY.INTL(C58,5,7)),"")</f>
        <v>44014</v>
      </c>
      <c r="D59" s="184">
        <v>2.9287702320609562E-2</v>
      </c>
      <c r="E59" s="183">
        <v>1.5606060883534575E-2</v>
      </c>
      <c r="F59" s="183">
        <v>0.51591155374620612</v>
      </c>
      <c r="G59" s="183">
        <v>0.28960780601387609</v>
      </c>
    </row>
    <row r="60" spans="2:7">
      <c r="B60" s="87">
        <f>IF(Table25[[#This Row],[Date]]=$I$2,"Current",0)</f>
        <v>0</v>
      </c>
      <c r="C60" s="130">
        <f>IFERROR(IF(WORKDAY.INTL(C59,5,7)&gt;Timeline[Forecast End Date],"",WORKDAY.INTL(C59,5,7)),"")</f>
        <v>44021</v>
      </c>
      <c r="D60" s="184">
        <v>2.9039419872852513E-2</v>
      </c>
      <c r="E60" s="183">
        <v>1.4670923994636566E-2</v>
      </c>
      <c r="F60" s="183">
        <v>0.54495097361905864</v>
      </c>
      <c r="G60" s="183">
        <v>0.30427873000851269</v>
      </c>
    </row>
    <row r="61" spans="2:7">
      <c r="B61" s="87">
        <f>IF(Table25[[#This Row],[Date]]=$I$2,"Current",0)</f>
        <v>0</v>
      </c>
      <c r="C61" s="130">
        <f>IFERROR(IF(WORKDAY.INTL(C60,5,7)&gt;Timeline[Forecast End Date],"",WORKDAY.INTL(C60,5,7)),"")</f>
        <v>44028</v>
      </c>
      <c r="D61" s="184">
        <v>1.5229571008544119E-2</v>
      </c>
      <c r="E61" s="183">
        <v>1.4479387385093877E-2</v>
      </c>
      <c r="F61" s="183">
        <v>0.56018054462760269</v>
      </c>
      <c r="G61" s="183">
        <v>0.31875811739360654</v>
      </c>
    </row>
    <row r="62" spans="2:7">
      <c r="B62" s="87">
        <f>IF(Table25[[#This Row],[Date]]=$I$2,"Current",0)</f>
        <v>0</v>
      </c>
      <c r="C62" s="130">
        <f>IFERROR(IF(WORKDAY.INTL(C61,5,7)&gt;Timeline[Forecast End Date],"",WORKDAY.INTL(C61,5,7)),"")</f>
        <v>44035</v>
      </c>
      <c r="D62" s="184">
        <v>1.1986117654119988E-2</v>
      </c>
      <c r="E62" s="183">
        <v>1.4687168126640811E-2</v>
      </c>
      <c r="F62" s="183">
        <v>0.57216666228172264</v>
      </c>
      <c r="G62" s="183">
        <v>0.33344528577111421</v>
      </c>
    </row>
    <row r="63" spans="2:7">
      <c r="B63" s="87">
        <f>IF(Table25[[#This Row],[Date]]=$I$2,"Current",0)</f>
        <v>0</v>
      </c>
      <c r="C63" s="130">
        <f>IFERROR(IF(WORKDAY.INTL(C62,5,7)&gt;Timeline[Forecast End Date],"",WORKDAY.INTL(C62,5,7)),"")</f>
        <v>44042</v>
      </c>
      <c r="D63" s="184">
        <v>1.0269052030198227E-2</v>
      </c>
      <c r="E63" s="183">
        <v>1.2577239716270566E-2</v>
      </c>
      <c r="F63" s="183">
        <v>0.58243571431192087</v>
      </c>
      <c r="G63" s="183">
        <v>0.34602252548738477</v>
      </c>
    </row>
    <row r="64" spans="2:7">
      <c r="B64" s="87">
        <f>IF(Table25[[#This Row],[Date]]=$I$2,"Current",0)</f>
        <v>0</v>
      </c>
      <c r="C64" s="130">
        <f>IFERROR(IF(WORKDAY.INTL(C63,5,7)&gt;Timeline[Forecast End Date],"",WORKDAY.INTL(C63,5,7)),"")</f>
        <v>44049</v>
      </c>
      <c r="D64" s="184">
        <v>6.376016775217287E-3</v>
      </c>
      <c r="E64" s="183">
        <v>7.5689775411177706E-3</v>
      </c>
      <c r="F64" s="183">
        <v>0.58881173108713813</v>
      </c>
      <c r="G64" s="183">
        <v>0.35359150302850256</v>
      </c>
    </row>
    <row r="65" spans="2:7">
      <c r="B65" s="87">
        <f>IF(Table25[[#This Row],[Date]]=$I$2,"Current",0)</f>
        <v>0</v>
      </c>
      <c r="C65" s="130">
        <f>IFERROR(IF(WORKDAY.INTL(C64,5,7)&gt;Timeline[Forecast End Date],"",WORKDAY.INTL(C64,5,7)),"")</f>
        <v>44056</v>
      </c>
      <c r="D65" s="184">
        <v>1.1991218279490349E-2</v>
      </c>
      <c r="E65" s="183">
        <v>1.4438194291328543E-2</v>
      </c>
      <c r="F65" s="183">
        <v>0.60080294936662848</v>
      </c>
      <c r="G65" s="183">
        <v>0.36802969706896421</v>
      </c>
    </row>
    <row r="66" spans="2:7">
      <c r="B66" s="87">
        <f>IF(Table25[[#This Row],[Date]]=$I$2,"Current",0)</f>
        <v>0</v>
      </c>
      <c r="C66" s="130">
        <f>IFERROR(IF(WORKDAY.INTL(C65,5,7)&gt;Timeline[Forecast End Date],"",WORKDAY.INTL(C65,5,7)),"")</f>
        <v>44063</v>
      </c>
      <c r="D66" s="184">
        <v>1.3281529239334308E-2</v>
      </c>
      <c r="E66" s="183">
        <v>1.5434280793137708E-2</v>
      </c>
      <c r="F66" s="183">
        <v>0.61408447835509594</v>
      </c>
      <c r="G66" s="183">
        <v>0.38346397786210196</v>
      </c>
    </row>
    <row r="67" spans="2:7">
      <c r="B67" s="87">
        <f>IF(Table25[[#This Row],[Date]]=$I$2,"Current",0)</f>
        <v>0</v>
      </c>
      <c r="C67" s="130">
        <f>IFERROR(IF(WORKDAY.INTL(C66,5,7)&gt;Timeline[Forecast End Date],"",WORKDAY.INTL(C66,5,7)),"")</f>
        <v>44070</v>
      </c>
      <c r="D67" s="184">
        <v>1.7327827348898726E-2</v>
      </c>
      <c r="E67" s="183">
        <v>1.6539852373372497E-2</v>
      </c>
      <c r="F67" s="183">
        <v>0.63141230570399465</v>
      </c>
      <c r="G67" s="183">
        <v>0.40000383023547442</v>
      </c>
    </row>
    <row r="68" spans="2:7">
      <c r="B68" s="87">
        <f>IF(Table25[[#This Row],[Date]]=$I$2,"Current",0)</f>
        <v>0</v>
      </c>
      <c r="C68" s="130">
        <f>IFERROR(IF(WORKDAY.INTL(C67,5,7)&gt;Timeline[Forecast End Date],"",WORKDAY.INTL(C67,5,7)),"")</f>
        <v>44077</v>
      </c>
      <c r="D68" s="184">
        <v>1.8087141432442978E-2</v>
      </c>
      <c r="E68" s="183">
        <v>1.6537293531229499E-2</v>
      </c>
      <c r="F68" s="183">
        <v>0.6494994471364377</v>
      </c>
      <c r="G68" s="183">
        <v>0.41654112376670394</v>
      </c>
    </row>
    <row r="69" spans="2:7">
      <c r="B69" s="87">
        <f>IF(Table25[[#This Row],[Date]]=$I$2,"Current",0)</f>
        <v>0</v>
      </c>
      <c r="C69" s="130">
        <f>IFERROR(IF(WORKDAY.INTL(C68,5,7)&gt;Timeline[Forecast End Date],"",WORKDAY.INTL(C68,5,7)),"")</f>
        <v>44084</v>
      </c>
      <c r="D69" s="184">
        <v>1.6973959045919394E-2</v>
      </c>
      <c r="E69" s="183">
        <v>1.6333607940578868E-2</v>
      </c>
      <c r="F69" s="183">
        <v>0.66647340643322395</v>
      </c>
      <c r="G69" s="183">
        <v>0.4328747317072828</v>
      </c>
    </row>
    <row r="70" spans="2:7">
      <c r="B70" s="87">
        <f>IF(Table25[[#This Row],[Date]]=$I$2,"Current",0)</f>
        <v>0</v>
      </c>
      <c r="C70" s="130">
        <f>IFERROR(IF(WORKDAY.INTL(C69,5,7)&gt;Timeline[Forecast End Date],"",WORKDAY.INTL(C69,5,7)),"")</f>
        <v>44091</v>
      </c>
      <c r="D70" s="184">
        <v>1.3533929165165515E-2</v>
      </c>
      <c r="E70" s="183">
        <v>1.6825649703190618E-2</v>
      </c>
      <c r="F70" s="183">
        <v>0.68000733559838944</v>
      </c>
      <c r="G70" s="183">
        <v>0.44970038115960659</v>
      </c>
    </row>
    <row r="71" spans="2:7">
      <c r="B71" s="87">
        <f>IF(Table25[[#This Row],[Date]]=$I$2,"Current",0)</f>
        <v>0</v>
      </c>
      <c r="C71" s="130">
        <f>IFERROR(IF(WORKDAY.INTL(C70,5,7)&gt;Timeline[Forecast End Date],"",WORKDAY.INTL(C70,5,7)),"")</f>
        <v>44098</v>
      </c>
      <c r="D71" s="184">
        <v>1.6432057989885864E-2</v>
      </c>
      <c r="E71" s="183">
        <v>1.4784091297079341E-2</v>
      </c>
      <c r="F71" s="183">
        <v>0.69643939358827534</v>
      </c>
      <c r="G71" s="183">
        <v>0.46448447245668589</v>
      </c>
    </row>
    <row r="72" spans="2:7">
      <c r="B72" s="87">
        <f>IF(Table25[[#This Row],[Date]]=$I$2,"Current",0)</f>
        <v>0</v>
      </c>
      <c r="C72" s="130">
        <f>IFERROR(IF(WORKDAY.INTL(C71,5,7)&gt;Timeline[Forecast End Date],"",WORKDAY.INTL(C71,5,7)),"")</f>
        <v>44105</v>
      </c>
      <c r="D72" s="184">
        <v>2.9649028895881873E-2</v>
      </c>
      <c r="E72" s="183">
        <v>1.9712644786877172E-2</v>
      </c>
      <c r="F72" s="183">
        <v>0.72608842248415728</v>
      </c>
      <c r="G72" s="183">
        <v>0.4841971174944299</v>
      </c>
    </row>
    <row r="73" spans="2:7">
      <c r="B73" s="87">
        <f>IF(Table25[[#This Row],[Date]]=$I$2,"Current",0)</f>
        <v>0</v>
      </c>
      <c r="C73" s="130">
        <f>IFERROR(IF(WORKDAY.INTL(C72,5,7)&gt;Timeline[Forecast End Date],"",WORKDAY.INTL(C72,5,7)),"")</f>
        <v>44112</v>
      </c>
      <c r="D73" s="184">
        <v>1.3381427189824036E-2</v>
      </c>
      <c r="E73" s="183">
        <v>1.9718197976061228E-2</v>
      </c>
      <c r="F73" s="183">
        <v>0.73946984967398122</v>
      </c>
      <c r="G73" s="183">
        <v>0.50391531521962429</v>
      </c>
    </row>
    <row r="74" spans="2:7">
      <c r="B74" s="87">
        <f>IF(Table25[[#This Row],[Date]]=$I$2,"Current",0)</f>
        <v>0</v>
      </c>
      <c r="C74" s="130">
        <f>IFERROR(IF(WORKDAY.INTL(C73,5,7)&gt;Timeline[Forecast End Date],"",WORKDAY.INTL(C73,5,7)),"")</f>
        <v>44119</v>
      </c>
      <c r="D74" s="184">
        <v>1.171275428846737E-2</v>
      </c>
      <c r="E74" s="183">
        <v>1.9714792709076029E-2</v>
      </c>
      <c r="F74" s="183">
        <v>0.75118260396244863</v>
      </c>
      <c r="G74" s="183">
        <v>0.52363010792870035</v>
      </c>
    </row>
    <row r="75" spans="2:7">
      <c r="B75" s="87">
        <f>IF(Table25[[#This Row],[Date]]=$I$2,"Current",0)</f>
        <v>0</v>
      </c>
      <c r="C75" s="130">
        <f>IFERROR(IF(WORKDAY.INTL(C74,5,7)&gt;Timeline[Forecast End Date],"",WORKDAY.INTL(C74,5,7)),"")</f>
        <v>44126</v>
      </c>
      <c r="D75" s="184">
        <v>1.0195439911220721E-2</v>
      </c>
      <c r="E75" s="183">
        <v>1.9400912337605405E-2</v>
      </c>
      <c r="F75" s="183">
        <v>0.76137804387366936</v>
      </c>
      <c r="G75" s="183">
        <v>0.54303102026630568</v>
      </c>
    </row>
    <row r="76" spans="2:7">
      <c r="B76" s="87">
        <f>IF(Table25[[#This Row],[Date]]=$I$2,"Current",0)</f>
        <v>0</v>
      </c>
      <c r="C76" s="130">
        <f>IFERROR(IF(WORKDAY.INTL(C75,5,7)&gt;Timeline[Forecast End Date],"",WORKDAY.INTL(C75,5,7)),"")</f>
        <v>44133</v>
      </c>
      <c r="D76" s="184">
        <v>2.651058063985667E-3</v>
      </c>
      <c r="E76" s="183">
        <v>1.784592629445866E-2</v>
      </c>
      <c r="F76" s="183">
        <v>0.76402910193765494</v>
      </c>
      <c r="G76" s="183">
        <v>0.56087694656076437</v>
      </c>
    </row>
    <row r="77" spans="2:7">
      <c r="B77" s="87">
        <f>IF(Table25[[#This Row],[Date]]=$I$2,"Current",0)</f>
        <v>0</v>
      </c>
      <c r="C77" s="130">
        <f>IFERROR(IF(WORKDAY.INTL(C76,5,7)&gt;Timeline[Forecast End Date],"",WORKDAY.INTL(C76,5,7)),"")</f>
        <v>44140</v>
      </c>
      <c r="D77" s="184">
        <v>3.8285446556997913E-4</v>
      </c>
      <c r="E77" s="183">
        <v>1.7556939944903111E-2</v>
      </c>
      <c r="F77" s="183">
        <v>0.76441195665409178</v>
      </c>
      <c r="G77" s="183">
        <v>0.5784338867565344</v>
      </c>
    </row>
    <row r="78" spans="2:7">
      <c r="B78" s="87">
        <f>IF(Table25[[#This Row],[Date]]=$I$2,"Current",0)</f>
        <v>0</v>
      </c>
      <c r="C78" s="130">
        <f>IFERROR(IF(WORKDAY.INTL(C77,5,7)&gt;Timeline[Forecast End Date],"",WORKDAY.INTL(C77,5,7)),"")</f>
        <v>44147</v>
      </c>
      <c r="D78" s="184">
        <v>3.8100356974160365E-4</v>
      </c>
      <c r="E78" s="183">
        <v>1.7547001100979464E-2</v>
      </c>
      <c r="F78" s="183">
        <v>0.76479296022383347</v>
      </c>
      <c r="G78" s="183">
        <v>0.59598088760664691</v>
      </c>
    </row>
    <row r="79" spans="2:7">
      <c r="B79" s="87">
        <f>IF(Table25[[#This Row],[Date]]=$I$2,"Current",0)</f>
        <v>0</v>
      </c>
      <c r="C79" s="130">
        <f>IFERROR(IF(WORKDAY.INTL(C78,5,7)&gt;Timeline[Forecast End Date],"",WORKDAY.INTL(C78,5,7)),"")</f>
        <v>44154</v>
      </c>
      <c r="D79" s="184">
        <v>1.2826038276076679E-3</v>
      </c>
      <c r="E79" s="183">
        <v>1.826177125712327E-2</v>
      </c>
      <c r="F79" s="183">
        <v>0.76607556405144117</v>
      </c>
      <c r="G79" s="183">
        <v>0.61424265911463705</v>
      </c>
    </row>
    <row r="80" spans="2:7">
      <c r="B80" s="87">
        <f>IF(Table25[[#This Row],[Date]]=$I$2,"Current",0)</f>
        <v>0</v>
      </c>
      <c r="C80" s="130">
        <f>IFERROR(IF(WORKDAY.INTL(C79,5,7)&gt;Timeline[Forecast End Date],"",WORKDAY.INTL(C79,5,7)),"")</f>
        <v>44161</v>
      </c>
      <c r="D80" s="184">
        <v>1.2932014480161651E-3</v>
      </c>
      <c r="E80" s="183">
        <v>1.5636935822658592E-2</v>
      </c>
      <c r="F80" s="183">
        <v>0.76736876524859043</v>
      </c>
      <c r="G80" s="183">
        <v>0.62987959493729573</v>
      </c>
    </row>
    <row r="81" spans="2:7">
      <c r="B81" s="87">
        <f>IF(Table25[[#This Row],[Date]]=$I$2,"Current",0)</f>
        <v>0</v>
      </c>
      <c r="C81" s="130">
        <f>IFERROR(IF(WORKDAY.INTL(C80,5,7)&gt;Timeline[Forecast End Date],"",WORKDAY.INTL(C80,5,7)),"")</f>
        <v>44168</v>
      </c>
      <c r="D81" s="184">
        <v>1.2932014480161651E-3</v>
      </c>
      <c r="E81" s="183">
        <v>1.2999852816403402E-2</v>
      </c>
      <c r="F81" s="183">
        <v>0.76866196669660658</v>
      </c>
      <c r="G81" s="183">
        <v>0.6428794477536991</v>
      </c>
    </row>
    <row r="82" spans="2:7">
      <c r="B82" s="87">
        <f>IF(Table25[[#This Row],[Date]]=$I$2,"Current",0)</f>
        <v>0</v>
      </c>
      <c r="C82" s="130">
        <f>IFERROR(IF(WORKDAY.INTL(C81,5,7)&gt;Timeline[Forecast End Date],"",WORKDAY.INTL(C81,5,7)),"")</f>
        <v>44175</v>
      </c>
      <c r="D82" s="184">
        <v>1.2932014480161651E-3</v>
      </c>
      <c r="E82" s="183">
        <v>1.2999852816403402E-2</v>
      </c>
      <c r="F82" s="183">
        <v>0.76995516789375584</v>
      </c>
      <c r="G82" s="183">
        <v>0.65587930082096935</v>
      </c>
    </row>
    <row r="83" spans="2:7">
      <c r="B83" s="87">
        <f>IF(Table25[[#This Row],[Date]]=$I$2,"Current",0)</f>
        <v>0</v>
      </c>
      <c r="C83" s="130">
        <f>IFERROR(IF(WORKDAY.INTL(C82,5,7)&gt;Timeline[Forecast End Date],"",WORKDAY.INTL(C82,5,7)),"")</f>
        <v>44182</v>
      </c>
      <c r="D83" s="184">
        <v>1.2932014480161651E-3</v>
      </c>
      <c r="E83" s="183">
        <v>1.2999852816403402E-2</v>
      </c>
      <c r="F83" s="183">
        <v>0.77124836934177199</v>
      </c>
      <c r="G83" s="183">
        <v>0.66887915363737283</v>
      </c>
    </row>
    <row r="84" spans="2:7">
      <c r="B84" s="87">
        <f>IF(Table25[[#This Row],[Date]]=$I$2,"Current",0)</f>
        <v>0</v>
      </c>
      <c r="C84" s="130">
        <f>IFERROR(IF(WORKDAY.INTL(C83,5,7)&gt;Timeline[Forecast End Date],"",WORKDAY.INTL(C83,5,7)),"")</f>
        <v>44189</v>
      </c>
      <c r="D84" s="184">
        <v>1.2932014480161651E-3</v>
      </c>
      <c r="E84" s="183">
        <v>1.2136796002004829E-2</v>
      </c>
      <c r="F84" s="183">
        <v>0.77254157078978825</v>
      </c>
      <c r="G84" s="183">
        <v>0.68101594963937762</v>
      </c>
    </row>
    <row r="85" spans="2:7">
      <c r="B85" s="87">
        <f>IF(Table25[[#This Row],[Date]]=$I$2,"Current",0)</f>
        <v>0</v>
      </c>
      <c r="C85" s="130">
        <f>IFERROR(IF(WORKDAY.INTL(C84,5,7)&gt;Timeline[Forecast End Date],"",WORKDAY.INTL(C84,5,7)),"")</f>
        <v>44196</v>
      </c>
      <c r="D85" s="184">
        <v>1.1251266603349958E-3</v>
      </c>
      <c r="E85" s="183">
        <v>1.1596327650103122E-2</v>
      </c>
      <c r="F85" s="183">
        <v>0.77366669745012318</v>
      </c>
      <c r="G85" s="183">
        <v>0.69261227728948072</v>
      </c>
    </row>
    <row r="86" spans="2:7">
      <c r="B86" s="87">
        <f>IF(Table25[[#This Row],[Date]]=$I$2,"Current",0)</f>
        <v>0</v>
      </c>
      <c r="C86" s="130">
        <f>IFERROR(IF(WORKDAY.INTL(C85,5,7)&gt;Timeline[Forecast End Date],"",WORKDAY.INTL(C85,5,7)),"")</f>
        <v>44203</v>
      </c>
      <c r="D86" s="184">
        <v>3.7643051741638602E-4</v>
      </c>
      <c r="E86" s="183">
        <v>9.6606250313113224E-3</v>
      </c>
      <c r="F86" s="183">
        <v>0.7740431279675396</v>
      </c>
      <c r="G86" s="183">
        <v>0.7022729020699251</v>
      </c>
    </row>
    <row r="87" spans="2:7">
      <c r="B87" s="87">
        <f>IF(Table25[[#This Row],[Date]]=$I$2,"Current",0)</f>
        <v>0</v>
      </c>
      <c r="C87" s="130">
        <f>IFERROR(IF(WORKDAY.INTL(C86,5,7)&gt;Timeline[Forecast End Date],"",WORKDAY.INTL(C86,5,7)),"")</f>
        <v>44210</v>
      </c>
      <c r="D87" s="184">
        <v>3.7643051741638602E-4</v>
      </c>
      <c r="E87" s="183">
        <v>9.354610590761642E-3</v>
      </c>
      <c r="F87" s="183">
        <v>0.77441955823408903</v>
      </c>
      <c r="G87" s="183">
        <v>0.7116275126606868</v>
      </c>
    </row>
    <row r="88" spans="2:7">
      <c r="B88" s="87">
        <f>IF(Table25[[#This Row],[Date]]=$I$2,"Current",0)</f>
        <v>0</v>
      </c>
      <c r="C88" s="130">
        <f>IFERROR(IF(WORKDAY.INTL(C87,5,7)&gt;Timeline[Forecast End Date],"",WORKDAY.INTL(C87,5,7)),"")</f>
        <v>44217</v>
      </c>
      <c r="D88" s="184">
        <v>3.7643051741638602E-4</v>
      </c>
      <c r="E88" s="183">
        <v>9.8519022445034375E-3</v>
      </c>
      <c r="F88" s="183">
        <v>0.77479598875150546</v>
      </c>
      <c r="G88" s="183">
        <v>0.72147941515605718</v>
      </c>
    </row>
    <row r="89" spans="2:7">
      <c r="B89" s="87">
        <f>IF(Table25[[#This Row],[Date]]=$I$2,"Current",0)</f>
        <v>0</v>
      </c>
      <c r="C89" s="130">
        <f>IFERROR(IF(WORKDAY.INTL(C88,5,7)&gt;Timeline[Forecast End Date],"",WORKDAY.INTL(C88,5,7)),"")</f>
        <v>44224</v>
      </c>
      <c r="D89" s="184">
        <v>3.7643051741638602E-4</v>
      </c>
      <c r="E89" s="183">
        <v>8.6214787353068208E-3</v>
      </c>
      <c r="F89" s="183">
        <v>0.77517241926892189</v>
      </c>
      <c r="G89" s="183">
        <v>0.73010089389136401</v>
      </c>
    </row>
    <row r="90" spans="2:7">
      <c r="B90" s="87">
        <f>IF(Table25[[#This Row],[Date]]=$I$2,"Current",0)</f>
        <v>0</v>
      </c>
      <c r="C90" s="130">
        <f>IFERROR(IF(WORKDAY.INTL(C89,5,7)&gt;Timeline[Forecast End Date],"",WORKDAY.INTL(C89,5,7)),"")</f>
        <v>44231</v>
      </c>
      <c r="D90" s="184">
        <v>3.7643051741638602E-4</v>
      </c>
      <c r="E90" s="183">
        <v>8.1735489025715584E-3</v>
      </c>
      <c r="F90" s="183">
        <v>0.7755488497863382</v>
      </c>
      <c r="G90" s="183">
        <v>0.7382744427939355</v>
      </c>
    </row>
    <row r="91" spans="2:7">
      <c r="B91" s="87">
        <f>IF(Table25[[#This Row],[Date]]=$I$2,"Current",0)</f>
        <v>0</v>
      </c>
      <c r="C91" s="130">
        <f>IFERROR(IF(WORKDAY.INTL(C90,5,7)&gt;Timeline[Forecast End Date],"",WORKDAY.INTL(C90,5,7)),"")</f>
        <v>44238</v>
      </c>
      <c r="D91" s="184">
        <v>3.7643051741638602E-4</v>
      </c>
      <c r="E91" s="183">
        <v>3.3266591036993105E-3</v>
      </c>
      <c r="F91" s="183">
        <v>0.77592528030375463</v>
      </c>
      <c r="G91" s="183">
        <v>0.74160110164676796</v>
      </c>
    </row>
    <row r="92" spans="2:7">
      <c r="B92" s="87">
        <f>IF(Table25[[#This Row],[Date]]=$I$2,"Current",0)</f>
        <v>0</v>
      </c>
      <c r="C92" s="130">
        <f>IFERROR(IF(WORKDAY.INTL(C91,5,7)&gt;Timeline[Forecast End Date],"",WORKDAY.INTL(C91,5,7)),"")</f>
        <v>44245</v>
      </c>
      <c r="D92" s="184">
        <v>3.7643051741638602E-4</v>
      </c>
      <c r="E92" s="183">
        <v>6.6494066910561117E-3</v>
      </c>
      <c r="F92" s="183">
        <v>0.77630171057030417</v>
      </c>
      <c r="G92" s="183">
        <v>0.74825050833782403</v>
      </c>
    </row>
    <row r="93" spans="2:7">
      <c r="B93" s="87">
        <f>IF(Table25[[#This Row],[Date]]=$I$2,"Current",0)</f>
        <v>0</v>
      </c>
      <c r="C93" s="130">
        <f>IFERROR(IF(WORKDAY.INTL(C92,5,7)&gt;Timeline[Forecast End Date],"",WORKDAY.INTL(C92,5,7)),"")</f>
        <v>44252</v>
      </c>
      <c r="D93" s="184">
        <v>3.7643051741638602E-4</v>
      </c>
      <c r="E93" s="183">
        <v>1.3310810588759723E-2</v>
      </c>
      <c r="F93" s="183">
        <v>0.77667814108772049</v>
      </c>
      <c r="G93" s="183">
        <v>0.76156131917745062</v>
      </c>
    </row>
    <row r="94" spans="2:7">
      <c r="B94" s="87">
        <f>IF(Table25[[#This Row],[Date]]=$I$2,"Current",0)</f>
        <v>0</v>
      </c>
      <c r="C94" s="130">
        <f>IFERROR(IF(WORKDAY.INTL(C93,5,7)&gt;Timeline[Forecast End Date],"",WORKDAY.INTL(C93,5,7)),"")</f>
        <v>44259</v>
      </c>
      <c r="D94" s="184">
        <v>3.7643051741638602E-4</v>
      </c>
      <c r="E94" s="183">
        <v>9.3856498476899391E-4</v>
      </c>
      <c r="F94" s="183">
        <v>0.77705457160513691</v>
      </c>
      <c r="G94" s="183">
        <v>0.76249988391135282</v>
      </c>
    </row>
    <row r="95" spans="2:7">
      <c r="B95" s="87">
        <f>IF(Table25[[#This Row],[Date]]=$I$2,"Current",0)</f>
        <v>0</v>
      </c>
      <c r="C95" s="130">
        <f>IFERROR(IF(WORKDAY.INTL(C94,5,7)&gt;Timeline[Forecast End Date],"",WORKDAY.INTL(C94,5,7)),"")</f>
        <v>44266</v>
      </c>
      <c r="D95" s="184">
        <v>3.7643051741638602E-4</v>
      </c>
      <c r="E95" s="183">
        <v>9.3856498476899391E-4</v>
      </c>
      <c r="F95" s="183">
        <v>0.77743100212255334</v>
      </c>
      <c r="G95" s="183">
        <v>0.76343844889612178</v>
      </c>
    </row>
    <row r="96" spans="2:7">
      <c r="B96" s="87">
        <f>IF(Table25[[#This Row],[Date]]=$I$2,"Current",0)</f>
        <v>0</v>
      </c>
      <c r="C96" s="130">
        <f>IFERROR(IF(WORKDAY.INTL(C95,5,7)&gt;Timeline[Forecast End Date],"",WORKDAY.INTL(C95,5,7)),"")</f>
        <v>44273</v>
      </c>
      <c r="D96" s="184">
        <v>3.7643051741638602E-4</v>
      </c>
      <c r="E96" s="183">
        <v>9.3856498476899391E-4</v>
      </c>
      <c r="F96" s="183">
        <v>0.77780743263996965</v>
      </c>
      <c r="G96" s="183">
        <v>0.76437701363002386</v>
      </c>
    </row>
    <row r="97" spans="2:9">
      <c r="B97" s="87">
        <f>IF(Table25[[#This Row],[Date]]=$I$2,"Current",0)</f>
        <v>0</v>
      </c>
      <c r="C97" s="130">
        <f>IFERROR(IF(WORKDAY.INTL(C96,5,7)&gt;Timeline[Forecast End Date],"",WORKDAY.INTL(C96,5,7)),"")</f>
        <v>44280</v>
      </c>
      <c r="D97" s="184">
        <v>3.7643051741638602E-4</v>
      </c>
      <c r="E97" s="183">
        <v>9.3856498476899391E-4</v>
      </c>
      <c r="F97" s="183">
        <v>0.77818386315738608</v>
      </c>
      <c r="G97" s="183">
        <v>0.76531557861479294</v>
      </c>
      <c r="I97" s="88">
        <f>1-G98</f>
        <v>0.23374585640043821</v>
      </c>
    </row>
    <row r="98" spans="2:9">
      <c r="B98" s="87">
        <f>IF(Table25[[#This Row],[Date]]=$I$2,"Current",0)</f>
        <v>0</v>
      </c>
      <c r="C98" s="130">
        <f>IFERROR(IF(WORKDAY.INTL(C97,5,7)&gt;Timeline[Forecast End Date],"",WORKDAY.INTL(C97,5,7)),"")</f>
        <v>44287</v>
      </c>
      <c r="D98" s="184">
        <v>3.7643051741638602E-4</v>
      </c>
      <c r="E98" s="183">
        <v>9.3856498476899391E-4</v>
      </c>
      <c r="F98" s="183">
        <v>0.77856029342393562</v>
      </c>
      <c r="G98" s="183">
        <v>0.76625414359956179</v>
      </c>
      <c r="I98">
        <f>Table25[[#This Row],[Cumulative Actual]]*179</f>
        <v>137.15949170432157</v>
      </c>
    </row>
    <row r="99" spans="2:9">
      <c r="B99" s="87">
        <f>IF(Table25[[#This Row],[Date]]=$I$2,"Current",0)</f>
        <v>0</v>
      </c>
      <c r="C99" s="130">
        <f>IFERROR(IF(WORKDAY.INTL(C98,5,7)&gt;Timeline[Forecast End Date],"",WORKDAY.INTL(C98,5,7)),"")</f>
        <v>44294</v>
      </c>
      <c r="D99" s="184">
        <v>3.7643051741638602E-4</v>
      </c>
      <c r="E99" s="183">
        <v>9.3856498476899391E-4</v>
      </c>
      <c r="F99" s="183">
        <v>0.77893672394135205</v>
      </c>
      <c r="G99" s="183">
        <v>0.76719270833346398</v>
      </c>
    </row>
    <row r="100" spans="2:9">
      <c r="B100" s="87">
        <f>IF(Table25[[#This Row],[Date]]=$I$2,"Current",0)</f>
        <v>0</v>
      </c>
      <c r="C100" s="130">
        <f>IFERROR(IF(WORKDAY.INTL(C99,5,7)&gt;Timeline[Forecast End Date],"",WORKDAY.INTL(C99,5,7)),"")</f>
        <v>44301</v>
      </c>
      <c r="D100" s="184">
        <v>3.7643051741638602E-4</v>
      </c>
      <c r="E100" s="183">
        <v>9.3856147263271929E-4</v>
      </c>
      <c r="F100" s="183">
        <v>0.77931315445876836</v>
      </c>
      <c r="G100" s="183">
        <v>0.76813126980609681</v>
      </c>
    </row>
    <row r="101" spans="2:9">
      <c r="B101" s="87">
        <f>IF(Table25[[#This Row],[Date]]=$I$2,"Current",0)</f>
        <v>0</v>
      </c>
      <c r="C101" s="130">
        <f>IFERROR(IF(WORKDAY.INTL(C100,5,7)&gt;Timeline[Forecast End Date],"",WORKDAY.INTL(C100,5,7)),"")</f>
        <v>44308</v>
      </c>
      <c r="D101" s="200">
        <v>3.7643051741638602E-4</v>
      </c>
      <c r="E101" s="183">
        <v>9.3855971656458192E-4</v>
      </c>
      <c r="F101" s="183">
        <v>0.77968958497618479</v>
      </c>
      <c r="G101" s="183">
        <v>0.76906982977352811</v>
      </c>
    </row>
    <row r="102" spans="2:9">
      <c r="B102" s="87">
        <f>IF(Table25[[#This Row],[Date]]=$I$2,"Current",0)</f>
        <v>0</v>
      </c>
      <c r="C102" s="130">
        <f>IFERROR(IF(WORKDAY.INTL(C101,5,7)&gt;Timeline[Forecast End Date],"",WORKDAY.INTL(C101,5,7)),"")</f>
        <v>44315</v>
      </c>
      <c r="D102" s="200">
        <v>1.9242686203510173E-3</v>
      </c>
      <c r="E102" s="183">
        <v>1.1772713405490507E-3</v>
      </c>
      <c r="F102" s="183">
        <v>0.78161385359653579</v>
      </c>
      <c r="G102" s="183">
        <v>0.77024710086321035</v>
      </c>
    </row>
    <row r="103" spans="2:9">
      <c r="B103" s="87">
        <f>IF(Table25[[#This Row],[Date]]=$I$2,"Current",0)</f>
        <v>0</v>
      </c>
      <c r="C103" s="130">
        <f>IFERROR(IF(WORKDAY.INTL(C102,5,7)&gt;Timeline[Forecast End Date],"",WORKDAY.INTL(C102,5,7)),"")</f>
        <v>44322</v>
      </c>
      <c r="D103" s="200">
        <v>9.1797672225050909E-3</v>
      </c>
      <c r="E103" s="183">
        <v>4.3922068806813664E-3</v>
      </c>
      <c r="F103" s="183">
        <v>0.79079362081904092</v>
      </c>
      <c r="G103" s="183">
        <v>0.77463930774389178</v>
      </c>
    </row>
    <row r="104" spans="2:9">
      <c r="B104" s="87">
        <f>IF(Table25[[#This Row],[Date]]=$I$2,"Current",0)</f>
        <v>0</v>
      </c>
      <c r="C104" s="130">
        <f>IFERROR(IF(WORKDAY.INTL(C103,5,7)&gt;Timeline[Forecast End Date],"",WORKDAY.INTL(C103,5,7)),"")</f>
        <v>44329</v>
      </c>
      <c r="D104" s="200">
        <v>1.0306553868974049E-2</v>
      </c>
      <c r="E104" s="183">
        <v>4.3922068806813664E-3</v>
      </c>
      <c r="F104" s="183">
        <v>0.80110017468801498</v>
      </c>
      <c r="G104" s="183">
        <v>0.7790315146245731</v>
      </c>
    </row>
    <row r="105" spans="2:9">
      <c r="B105" s="87">
        <f>IF(Table25[[#This Row],[Date]]=$I$2,"Current",0)</f>
        <v>0</v>
      </c>
      <c r="C105" s="130">
        <f>IFERROR(IF(WORKDAY.INTL(C104,5,7)&gt;Timeline[Forecast End Date],"",WORKDAY.INTL(C104,5,7)),"")</f>
        <v>44336</v>
      </c>
      <c r="D105" s="200">
        <v>4.1828248820933514E-3</v>
      </c>
      <c r="E105" s="183">
        <v>4.3922068806813664E-3</v>
      </c>
      <c r="F105" s="183">
        <v>0.80528299957010829</v>
      </c>
      <c r="G105" s="183">
        <v>0.78342372150525441</v>
      </c>
    </row>
    <row r="106" spans="2:9">
      <c r="B106" s="87">
        <f>IF(Table25[[#This Row],[Date]]=$I$2,"Current",0)</f>
        <v>0</v>
      </c>
      <c r="C106" s="130">
        <f>IFERROR(IF(WORKDAY.INTL(C105,5,7)&gt;Timeline[Forecast End Date],"",WORKDAY.INTL(C105,5,7)),"")</f>
        <v>44343</v>
      </c>
      <c r="D106" s="200">
        <v>3.7643051741638602E-4</v>
      </c>
      <c r="E106" s="183">
        <v>4.3922068806813664E-3</v>
      </c>
      <c r="F106" s="183">
        <v>0.80565943008752461</v>
      </c>
      <c r="G106" s="183">
        <v>0.78781592863680272</v>
      </c>
    </row>
    <row r="107" spans="2:9">
      <c r="B107" s="87">
        <f>IF(Table25[[#This Row],[Date]]=$I$2,"Current",0)</f>
        <v>0</v>
      </c>
      <c r="C107" s="130">
        <f>IFERROR(IF(WORKDAY.INTL(C106,5,7)&gt;Timeline[Forecast End Date],"",WORKDAY.INTL(C106,5,7)),"")</f>
        <v>44350</v>
      </c>
      <c r="D107" s="200">
        <v>3.7643051741638602E-4</v>
      </c>
      <c r="E107" s="183">
        <v>4.3922068806813664E-3</v>
      </c>
      <c r="F107" s="183">
        <v>0.80603586060494103</v>
      </c>
      <c r="G107" s="183">
        <v>0.79220813551748404</v>
      </c>
    </row>
    <row r="108" spans="2:9">
      <c r="B108" s="87">
        <f>IF(Table25[[#This Row],[Date]]=$I$2,"Current",0)</f>
        <v>0</v>
      </c>
      <c r="C108" s="130">
        <f>IFERROR(IF(WORKDAY.INTL(C107,5,7)&gt;Timeline[Forecast End Date],"",WORKDAY.INTL(C107,5,7)),"")</f>
        <v>44357</v>
      </c>
      <c r="D108" s="200">
        <v>3.7643051741638602E-4</v>
      </c>
      <c r="E108" s="183">
        <v>4.1773664943554074E-3</v>
      </c>
      <c r="F108" s="183">
        <v>0.80641229112235735</v>
      </c>
      <c r="G108" s="183">
        <v>0.79638550201183944</v>
      </c>
    </row>
    <row r="109" spans="2:9">
      <c r="B109" s="87">
        <f>IF(Table25[[#This Row],[Date]]=$I$2,"Current",0)</f>
        <v>0</v>
      </c>
      <c r="C109" s="130">
        <f>IFERROR(IF(WORKDAY.INTL(C108,5,7)&gt;Timeline[Forecast End Date],"",WORKDAY.INTL(C108,5,7)),"")</f>
        <v>44364</v>
      </c>
      <c r="D109" s="200">
        <v>3.7643051741638602E-4</v>
      </c>
      <c r="E109" s="183">
        <v>1.1764344486481649E-3</v>
      </c>
      <c r="F109" s="183">
        <v>0.80678872163977378</v>
      </c>
      <c r="G109" s="183">
        <v>0.79756193646048756</v>
      </c>
    </row>
    <row r="110" spans="2:9">
      <c r="B110" s="87">
        <f>IF(Table25[[#This Row],[Date]]=$I$2,"Current",0)</f>
        <v>0</v>
      </c>
      <c r="C110" s="130">
        <f>IFERROR(IF(WORKDAY.INTL(C109,5,7)&gt;Timeline[Forecast End Date],"",WORKDAY.INTL(C109,5,7)),"")</f>
        <v>44371</v>
      </c>
      <c r="D110" s="200">
        <v>3.7643051741638602E-4</v>
      </c>
      <c r="E110" s="183">
        <v>9.3855971656458192E-4</v>
      </c>
      <c r="F110" s="183">
        <v>0.80716515190632332</v>
      </c>
      <c r="G110" s="183">
        <v>0.79850049617705221</v>
      </c>
    </row>
    <row r="111" spans="2:9">
      <c r="B111" s="87">
        <f>IF(Table25[[#This Row],[Date]]=$I$2,"Current",0)</f>
        <v>0</v>
      </c>
      <c r="C111" s="130">
        <f>IFERROR(IF(WORKDAY.INTL(C110,5,7)&gt;Timeline[Forecast End Date],"",WORKDAY.INTL(C110,5,7)),"")</f>
        <v>44378</v>
      </c>
      <c r="D111" s="200">
        <v>3.7643051741638602E-4</v>
      </c>
      <c r="E111" s="183">
        <v>9.3855971656458192E-4</v>
      </c>
      <c r="F111" s="183">
        <v>0.80754158242373975</v>
      </c>
      <c r="G111" s="183">
        <v>0.79943905614448363</v>
      </c>
    </row>
    <row r="112" spans="2:9">
      <c r="B112" s="87">
        <f>IF(Table25[[#This Row],[Date]]=$I$2,"Current",0)</f>
        <v>0</v>
      </c>
      <c r="C112" s="130">
        <f>IFERROR(IF(WORKDAY.INTL(C111,5,7)&gt;Timeline[Forecast End Date],"",WORKDAY.INTL(C111,5,7)),"")</f>
        <v>44385</v>
      </c>
      <c r="D112" s="200">
        <v>3.7643051741638602E-4</v>
      </c>
      <c r="E112" s="183">
        <v>9.3855971656458192E-4</v>
      </c>
      <c r="F112" s="183">
        <v>0.80791801294115606</v>
      </c>
      <c r="G112" s="183">
        <v>0.80037761586104827</v>
      </c>
    </row>
    <row r="113" spans="2:10">
      <c r="B113" s="87">
        <f>IF(Table25[[#This Row],[Date]]=$I$2,"Current",0)</f>
        <v>0</v>
      </c>
      <c r="C113" s="130">
        <f>IFERROR(IF(WORKDAY.INTL(C112,5,7)&gt;Timeline[Forecast End Date],"",WORKDAY.INTL(C112,5,7)),"")</f>
        <v>44392</v>
      </c>
      <c r="D113" s="200">
        <v>3.7643051741638602E-4</v>
      </c>
      <c r="E113" s="183">
        <v>9.3855971656458192E-4</v>
      </c>
      <c r="F113" s="183">
        <v>0.80829444345857249</v>
      </c>
      <c r="G113" s="183">
        <v>0.80131617582847969</v>
      </c>
    </row>
    <row r="114" spans="2:10">
      <c r="B114" s="87">
        <f>IF(Table25[[#This Row],[Date]]=$I$2,"Current",0)</f>
        <v>0</v>
      </c>
      <c r="C114" s="130">
        <f>IFERROR(IF(WORKDAY.INTL(C113,5,7)&gt;Timeline[Forecast End Date],"",WORKDAY.INTL(C113,5,7)),"")</f>
        <v>44399</v>
      </c>
      <c r="D114" s="200">
        <v>1.2547683913879533E-4</v>
      </c>
      <c r="E114" s="183">
        <v>3.1285332247715287E-4</v>
      </c>
      <c r="F114" s="183">
        <v>0.80841992029771126</v>
      </c>
      <c r="G114" s="183">
        <v>0.80162902890009002</v>
      </c>
    </row>
    <row r="115" spans="2:10">
      <c r="B115" s="87">
        <f>IF(Table25[[#This Row],[Date]]=$I$2,"Current",0)</f>
        <v>0</v>
      </c>
      <c r="C115" s="130">
        <f>IFERROR(IF(WORKDAY.INTL(C114,5,7)&gt;Timeline[Forecast End Date],"",WORKDAY.INTL(C114,5,7)),"")</f>
        <v>44406</v>
      </c>
      <c r="D115" s="200">
        <v>3.7643051741638602E-4</v>
      </c>
      <c r="E115" s="183">
        <v>9.3855971656458192E-4</v>
      </c>
      <c r="F115" s="183">
        <v>0.80879635081512768</v>
      </c>
      <c r="G115" s="183">
        <v>0.80256758886752144</v>
      </c>
    </row>
    <row r="116" spans="2:10">
      <c r="B116" s="87">
        <f>IF(Table25[[#This Row],[Date]]=$I$2,"Current",0)</f>
        <v>0</v>
      </c>
      <c r="C116" s="130">
        <f>IFERROR(IF(WORKDAY.INTL(C115,5,7)&gt;Timeline[Forecast End Date],"",WORKDAY.INTL(C115,5,7)),"")</f>
        <v>44413</v>
      </c>
      <c r="D116" s="200">
        <v>3.862818339485164E-3</v>
      </c>
      <c r="E116" s="183">
        <v>9.3855018362326472E-4</v>
      </c>
      <c r="F116" s="183">
        <v>0.81265916915461278</v>
      </c>
      <c r="G116" s="183">
        <v>0.80350613905114476</v>
      </c>
    </row>
    <row r="117" spans="2:10">
      <c r="B117" s="87">
        <f>IF(Table25[[#This Row],[Date]]=$I$2,"Current",0)</f>
        <v>0</v>
      </c>
      <c r="C117" s="130">
        <f>IFERROR(IF(WORKDAY.INTL(C116,5,7)&gt;Timeline[Forecast End Date],"",WORKDAY.INTL(C116,5,7)),"")</f>
        <v>44420</v>
      </c>
      <c r="D117" s="200">
        <v>5.3896501043621892E-3</v>
      </c>
      <c r="E117" s="183">
        <v>9.38502017182926E-4</v>
      </c>
      <c r="F117" s="183">
        <v>0.81804881900810811</v>
      </c>
      <c r="G117" s="183">
        <v>0.80444464106832758</v>
      </c>
    </row>
    <row r="118" spans="2:10">
      <c r="B118" s="87">
        <f>IF(Table25[[#This Row],[Date]]=$I$2,"Current",0)</f>
        <v>0</v>
      </c>
      <c r="C118" s="130">
        <f>IFERROR(IF(WORKDAY.INTL(C117,5,7)&gt;Timeline[Forecast End Date],"",WORKDAY.INTL(C117,5,7)),"")</f>
        <v>44427</v>
      </c>
      <c r="D118" s="200">
        <v>5.3896501043621892E-3</v>
      </c>
      <c r="E118" s="183">
        <v>9.38502017182926E-4</v>
      </c>
      <c r="F118" s="183">
        <v>0.82343846911247032</v>
      </c>
      <c r="G118" s="183">
        <v>0.8053831433363775</v>
      </c>
    </row>
    <row r="119" spans="2:10">
      <c r="B119" s="87">
        <f>IF(Table25[[#This Row],[Date]]=$I$2,"Current",0)</f>
        <v>0</v>
      </c>
      <c r="C119" s="130">
        <f>IFERROR(IF(WORKDAY.INTL(C118,5,7)&gt;Timeline[Forecast End Date],"",WORKDAY.INTL(C118,5,7)),"")</f>
        <v>44434</v>
      </c>
      <c r="D119" s="200">
        <v>5.3896501043621892E-3</v>
      </c>
      <c r="E119" s="183">
        <v>9.38502017182926E-4</v>
      </c>
      <c r="F119" s="183">
        <v>0.82882811896596564</v>
      </c>
      <c r="G119" s="183">
        <v>0.80632164535356032</v>
      </c>
    </row>
    <row r="120" spans="2:10">
      <c r="B120" s="87">
        <f>IF(Table25[[#This Row],[Date]]=$I$2,"Current",0)</f>
        <v>0</v>
      </c>
      <c r="C120" s="130">
        <f>IFERROR(IF(WORKDAY.INTL(C119,5,7)&gt;Timeline[Forecast End Date],"",WORKDAY.INTL(C119,5,7)),"")</f>
        <v>44441</v>
      </c>
      <c r="D120" s="200">
        <v>2.8340125188216795E-3</v>
      </c>
      <c r="E120" s="183">
        <v>9.38502017182926E-4</v>
      </c>
      <c r="F120" s="183">
        <v>0.83166213148478729</v>
      </c>
      <c r="G120" s="183">
        <v>0.80726014762161025</v>
      </c>
    </row>
    <row r="121" spans="2:10">
      <c r="B121" s="87">
        <f>IF(Table25[[#This Row],[Date]]=$I$2,"Current",0)</f>
        <v>0</v>
      </c>
      <c r="C121" s="130">
        <f>IFERROR(IF(WORKDAY.INTL(C120,5,7)&gt;Timeline[Forecast End Date],"",WORKDAY.INTL(C120,5,7)),"")</f>
        <v>44448</v>
      </c>
      <c r="D121" s="200">
        <v>3.7643051741638602E-4</v>
      </c>
      <c r="E121" s="183">
        <v>9.38502017182926E-4</v>
      </c>
      <c r="F121" s="183">
        <v>0.83203856200220372</v>
      </c>
      <c r="G121" s="183">
        <v>0.80819864963879307</v>
      </c>
    </row>
    <row r="122" spans="2:10">
      <c r="B122" s="87">
        <f>IF(Table25[[#This Row],[Date]]=$I$2,"Current",0)</f>
        <v>0</v>
      </c>
      <c r="C122" s="130">
        <f>IFERROR(IF(WORKDAY.INTL(C121,5,7)&gt;Timeline[Forecast End Date],"",WORKDAY.INTL(C121,5,7)),"")</f>
        <v>44455</v>
      </c>
      <c r="D122" s="200">
        <v>6.901222389630568E-5</v>
      </c>
      <c r="E122" s="183">
        <v>9.38502017182926E-4</v>
      </c>
      <c r="F122" s="183">
        <v>0.83210757422609993</v>
      </c>
      <c r="G122" s="183">
        <v>0.80913715165597599</v>
      </c>
    </row>
    <row r="123" spans="2:10">
      <c r="B123" s="87">
        <f>IF(Table25[[#This Row],[Date]]=$I$2,"Current",0)</f>
        <v>0</v>
      </c>
      <c r="C123" s="130">
        <f>IFERROR(IF(WORKDAY.INTL(C122,5,7)&gt;Timeline[Forecast End Date],"",WORKDAY.INTL(C122,5,7)),"")</f>
        <v>44462</v>
      </c>
      <c r="D123" s="200">
        <v>0</v>
      </c>
      <c r="E123" s="183">
        <v>7.82085014319105E-4</v>
      </c>
      <c r="F123" s="183">
        <v>0.83210757422609993</v>
      </c>
      <c r="G123" s="183">
        <v>0.80991923692116197</v>
      </c>
    </row>
    <row r="124" spans="2:10">
      <c r="B124" s="87">
        <f>IF(Table25[[#This Row],[Date]]=$I$2,"Current",0)</f>
        <v>0</v>
      </c>
      <c r="C124" s="130">
        <f>IFERROR(IF(WORKDAY.INTL(C123,5,7)&gt;Timeline[Forecast End Date],"",WORKDAY.INTL(C123,5,7)),"")</f>
        <v>44469</v>
      </c>
      <c r="D124" s="200">
        <v>0</v>
      </c>
      <c r="E124" s="183">
        <v>9.38502017182926E-4</v>
      </c>
      <c r="F124" s="183">
        <v>0.83210757422609993</v>
      </c>
      <c r="G124" s="183">
        <v>0.8108577389383449</v>
      </c>
    </row>
    <row r="125" spans="2:10">
      <c r="B125" s="87">
        <f>IF(Table25[[#This Row],[Date]]=$I$2,"Current",0)</f>
        <v>0</v>
      </c>
      <c r="C125" s="130">
        <f>IFERROR(IF(WORKDAY.INTL(C124,5,7)&gt;Timeline[Forecast End Date],"",WORKDAY.INTL(C124,5,7)),"")</f>
        <v>44476</v>
      </c>
      <c r="D125" s="200">
        <v>0</v>
      </c>
      <c r="E125" s="183">
        <v>9.38502017182926E-4</v>
      </c>
      <c r="F125" s="183">
        <v>0.83210757422609993</v>
      </c>
      <c r="G125" s="183">
        <v>0.81179624120639471</v>
      </c>
      <c r="J125">
        <f>90/5</f>
        <v>18</v>
      </c>
    </row>
    <row r="126" spans="2:10">
      <c r="B126" s="87">
        <f>IF(Table25[[#This Row],[Date]]=$I$2,"Current",0)</f>
        <v>0</v>
      </c>
      <c r="C126" s="130">
        <f>IFERROR(IF(WORKDAY.INTL(C125,5,7)&gt;Timeline[Forecast End Date],"",WORKDAY.INTL(C125,5,7)),"")</f>
        <v>44483</v>
      </c>
      <c r="D126" s="200">
        <v>0</v>
      </c>
      <c r="E126" s="183">
        <v>9.38502017182926E-4</v>
      </c>
      <c r="F126" s="183">
        <v>0.83210757422609993</v>
      </c>
      <c r="G126" s="183">
        <v>0.81273474322357764</v>
      </c>
      <c r="J126">
        <f>7*J125</f>
        <v>126</v>
      </c>
    </row>
    <row r="127" spans="2:10">
      <c r="B127" s="87">
        <f>IF(Table25[[#This Row],[Date]]=$I$2,"Current",0)</f>
        <v>0</v>
      </c>
      <c r="C127" s="130">
        <f>IFERROR(IF(WORKDAY.INTL(C126,5,7)&gt;Timeline[Forecast End Date],"",WORKDAY.INTL(C126,5,7)),"")</f>
        <v>44490</v>
      </c>
      <c r="D127" s="200">
        <v>0</v>
      </c>
      <c r="E127" s="183">
        <v>9.38502017182926E-4</v>
      </c>
      <c r="F127" s="183">
        <v>0.83210757422609993</v>
      </c>
      <c r="G127" s="183">
        <v>0.81367324524076057</v>
      </c>
      <c r="J127" s="92">
        <v>44531</v>
      </c>
    </row>
    <row r="128" spans="2:10">
      <c r="B128" s="87">
        <f>IF(Table25[[#This Row],[Date]]=$I$2,"Current",0)</f>
        <v>0</v>
      </c>
      <c r="C128" s="130">
        <f>IFERROR(IF(WORKDAY.INTL(C127,5,7)&gt;Timeline[Forecast End Date],"",WORKDAY.INTL(C127,5,7)),"")</f>
        <v>44497</v>
      </c>
      <c r="D128" s="200">
        <v>0</v>
      </c>
      <c r="E128" s="183">
        <v>9.38502017182926E-4</v>
      </c>
      <c r="F128" s="183">
        <v>0.83210757422609993</v>
      </c>
      <c r="G128" s="183">
        <v>0.81461174750881038</v>
      </c>
      <c r="J128" s="92">
        <f>J127+J126</f>
        <v>44657</v>
      </c>
    </row>
    <row r="129" spans="2:13">
      <c r="B129" s="87">
        <f>IF(Table25[[#This Row],[Date]]=$I$2,"Current",0)</f>
        <v>0</v>
      </c>
      <c r="C129" s="130">
        <f>IFERROR(IF(WORKDAY.INTL(C128,5,7)&gt;Timeline[Forecast End Date],"",WORKDAY.INTL(C128,5,7)),"")</f>
        <v>44504</v>
      </c>
      <c r="D129" s="200">
        <v>0</v>
      </c>
      <c r="E129" s="183">
        <v>9.38502017182926E-4</v>
      </c>
      <c r="F129" s="183">
        <v>0.83210757422609993</v>
      </c>
      <c r="G129" s="183">
        <v>0.81555024952599331</v>
      </c>
    </row>
    <row r="130" spans="2:13">
      <c r="B130" s="87">
        <f>IF(Table25[[#This Row],[Date]]=$I$2,"Current",0)</f>
        <v>0</v>
      </c>
      <c r="C130" s="130">
        <f>IFERROR(IF(WORKDAY.INTL(C129,5,7)&gt;Timeline[Forecast End Date],"",WORKDAY.INTL(C129,5,7)),"")</f>
        <v>44511</v>
      </c>
      <c r="D130" s="200">
        <v>0</v>
      </c>
      <c r="E130" s="183">
        <v>9.38502017182926E-4</v>
      </c>
      <c r="F130" s="183">
        <v>0.83210757422609993</v>
      </c>
      <c r="G130" s="183">
        <v>0.81648875179404312</v>
      </c>
    </row>
    <row r="131" spans="2:13">
      <c r="B131" s="87">
        <f>IF(Table25[[#This Row],[Date]]=$I$2,"Current",0)</f>
        <v>0</v>
      </c>
      <c r="C131" s="130">
        <f>IFERROR(IF(WORKDAY.INTL(C130,5,7)&gt;Timeline[Forecast End Date],"",WORKDAY.INTL(C130,5,7)),"")</f>
        <v>44518</v>
      </c>
      <c r="D131" s="200">
        <v>0</v>
      </c>
      <c r="E131" s="183">
        <v>9.38502017182926E-4</v>
      </c>
      <c r="F131" s="183">
        <v>0.83210757422609993</v>
      </c>
      <c r="G131" s="183">
        <v>0.81742725381122605</v>
      </c>
      <c r="M131">
        <f>154848/9500</f>
        <v>16.299789473684211</v>
      </c>
    </row>
    <row r="132" spans="2:13">
      <c r="B132" s="87">
        <f>IF(Table25[[#This Row],[Date]]=$I$2,"Current",0)</f>
        <v>0</v>
      </c>
      <c r="C132" s="130">
        <f>IFERROR(IF(WORKDAY.INTL(C131,5,7)&gt;Timeline[Forecast End Date],"",WORKDAY.INTL(C131,5,7)),"")</f>
        <v>44525</v>
      </c>
      <c r="D132" s="200">
        <v>0</v>
      </c>
      <c r="E132" s="183">
        <v>9.38502017182926E-4</v>
      </c>
      <c r="F132" s="183">
        <v>0.83210757422609993</v>
      </c>
      <c r="G132" s="183">
        <v>0.81836575607927586</v>
      </c>
      <c r="I132">
        <f>20/29</f>
        <v>0.68965517241379315</v>
      </c>
      <c r="M132" s="92">
        <f>J127+7*M131</f>
        <v>44645.098526315793</v>
      </c>
    </row>
    <row r="133" spans="2:13">
      <c r="B133" s="87">
        <f>IF(Table25[[#This Row],[Date]]=$I$2,"Current",0)</f>
        <v>0</v>
      </c>
      <c r="C133" s="130">
        <f>IFERROR(IF(WORKDAY.INTL(C132,5,7)&gt;Timeline[Forecast End Date],"",WORKDAY.INTL(C132,5,7)),"")</f>
        <v>44532</v>
      </c>
      <c r="D133" s="200">
        <v>4.7506206681757774E-3</v>
      </c>
      <c r="E133" s="183">
        <v>9.38502017182926E-4</v>
      </c>
      <c r="F133" s="183">
        <v>0.83685819489427582</v>
      </c>
      <c r="G133" s="183">
        <v>0.81930425809645879</v>
      </c>
    </row>
    <row r="134" spans="2:13">
      <c r="B134" s="87">
        <f>IF(Table25[[#This Row],[Date]]=$I$2,"Current",0)</f>
        <v>0</v>
      </c>
      <c r="C134" s="130">
        <f>IFERROR(IF(WORKDAY.INTL(C133,5,7)&gt;Timeline[Forecast End Date],"",WORKDAY.INTL(C133,5,7)),"")</f>
        <v>44539</v>
      </c>
      <c r="D134" s="200">
        <v>1.5001960242428969E-2</v>
      </c>
      <c r="E134" s="183">
        <v>9.38502017182926E-4</v>
      </c>
      <c r="F134" s="183">
        <v>0.85186015538757154</v>
      </c>
      <c r="G134" s="183">
        <v>0.82024276036450861</v>
      </c>
    </row>
    <row r="135" spans="2:13">
      <c r="B135" s="87">
        <f>IF(Table25[[#This Row],[Date]]=$I$2,"Current",0)</f>
        <v>0</v>
      </c>
      <c r="C135" s="130">
        <f>IFERROR(IF(WORKDAY.INTL(C134,5,7)&gt;Timeline[Forecast End Date],"",WORKDAY.INTL(C134,5,7)),"")</f>
        <v>44546</v>
      </c>
      <c r="D135" s="200">
        <v>1.425186225539421E-2</v>
      </c>
      <c r="E135" s="183">
        <v>9.38502017182926E-4</v>
      </c>
      <c r="F135" s="183">
        <v>0.86611201764296575</v>
      </c>
      <c r="G135" s="183">
        <v>0.82118126238169153</v>
      </c>
    </row>
    <row r="136" spans="2:13">
      <c r="B136" s="87">
        <f>IF(Table25[[#This Row],[Date]]=$I$2,"Current",0)</f>
        <v>0</v>
      </c>
      <c r="C136" s="130">
        <f>IFERROR(IF(WORKDAY.INTL(C135,5,7)&gt;Timeline[Forecast End Date],"",WORKDAY.INTL(C135,5,7)),"")</f>
        <v>44553</v>
      </c>
      <c r="D136" s="200">
        <v>0</v>
      </c>
      <c r="E136" s="183">
        <v>9.38502017182926E-4</v>
      </c>
      <c r="F136" s="183">
        <v>0.86611201764296575</v>
      </c>
      <c r="G136" s="183">
        <v>0.82211976439887435</v>
      </c>
    </row>
    <row r="137" spans="2:13">
      <c r="B137" s="87">
        <f>IF(Table25[[#This Row],[Date]]=$I$2,"Current",0)</f>
        <v>0</v>
      </c>
      <c r="C137" s="130">
        <f>IFERROR(IF(WORKDAY.INTL(C136,5,7)&gt;Timeline[Forecast End Date],"",WORKDAY.INTL(C136,5,7)),"")</f>
        <v>44560</v>
      </c>
      <c r="D137" s="200">
        <v>0</v>
      </c>
      <c r="E137" s="183">
        <v>9.38502017182926E-4</v>
      </c>
      <c r="F137" s="183">
        <v>0.86611201764296575</v>
      </c>
      <c r="G137" s="183">
        <v>0.82305826666692428</v>
      </c>
    </row>
    <row r="138" spans="2:13">
      <c r="B138" s="87">
        <f>IF(Table25[[#This Row],[Date]]=$I$2,"Current",0)</f>
        <v>0</v>
      </c>
      <c r="C138" s="130">
        <f>IFERROR(IF(WORKDAY.INTL(C137,5,7)&gt;Timeline[Forecast End Date],"",WORKDAY.INTL(C137,5,7)),"")</f>
        <v>44567</v>
      </c>
      <c r="D138" s="200">
        <v>0</v>
      </c>
      <c r="E138" s="183">
        <v>9.38502017182926E-4</v>
      </c>
      <c r="F138" s="183">
        <v>0.86611201764296575</v>
      </c>
      <c r="G138" s="183">
        <v>0.82399676868410709</v>
      </c>
    </row>
    <row r="139" spans="2:13">
      <c r="B139" s="87">
        <f>IF(Table25[[#This Row],[Date]]=$I$2,"Current",0)</f>
        <v>0</v>
      </c>
      <c r="C139" s="130">
        <f>IFERROR(IF(WORKDAY.INTL(C138,5,7)&gt;Timeline[Forecast End Date],"",WORKDAY.INTL(C138,5,7)),"")</f>
        <v>44574</v>
      </c>
      <c r="D139" s="200">
        <v>0</v>
      </c>
      <c r="E139" s="183">
        <v>9.38502017182926E-4</v>
      </c>
      <c r="F139" s="183">
        <v>0.86611201764296575</v>
      </c>
      <c r="G139" s="183">
        <v>0.82493527095215702</v>
      </c>
    </row>
    <row r="140" spans="2:13">
      <c r="B140" s="87">
        <f>IF(Table25[[#This Row],[Date]]=$I$2,"Current",0)</f>
        <v>0</v>
      </c>
      <c r="C140" s="130">
        <f>IFERROR(IF(WORKDAY.INTL(C139,5,7)&gt;Timeline[Forecast End Date],"",WORKDAY.INTL(C139,5,7)),"")</f>
        <v>44581</v>
      </c>
      <c r="D140" s="200">
        <v>0</v>
      </c>
      <c r="E140" s="183">
        <v>9.38502017182926E-4</v>
      </c>
      <c r="F140" s="183">
        <v>0.86611201764296575</v>
      </c>
      <c r="G140" s="183">
        <v>0.82587377296933984</v>
      </c>
    </row>
    <row r="141" spans="2:13">
      <c r="B141" s="87">
        <f>IF(Table25[[#This Row],[Date]]=$I$2,"Current",0)</f>
        <v>0</v>
      </c>
      <c r="C141" s="130">
        <f>IFERROR(IF(WORKDAY.INTL(C140,5,7)&gt;Timeline[Forecast End Date],"",WORKDAY.INTL(C140,5,7)),"")</f>
        <v>44588</v>
      </c>
      <c r="D141" s="200">
        <v>0</v>
      </c>
      <c r="E141" s="183">
        <v>9.38502017182926E-4</v>
      </c>
      <c r="F141" s="183">
        <v>0.86611201764296575</v>
      </c>
      <c r="G141" s="183">
        <v>0.82681227523738976</v>
      </c>
    </row>
    <row r="142" spans="2:13">
      <c r="B142" s="87">
        <f>IF(Table25[[#This Row],[Date]]=$I$2,"Current",0)</f>
        <v>0</v>
      </c>
      <c r="C142" s="130">
        <f>IFERROR(IF(WORKDAY.INTL(C141,5,7)&gt;Timeline[Forecast End Date],"",WORKDAY.INTL(C141,5,7)),"")</f>
        <v>44595</v>
      </c>
      <c r="D142" s="200">
        <v>0</v>
      </c>
      <c r="E142" s="183">
        <v>9.38502017182926E-4</v>
      </c>
      <c r="F142" s="183">
        <v>0.86611201764296575</v>
      </c>
      <c r="G142" s="183">
        <v>0.82775077725457258</v>
      </c>
      <c r="I142" s="236"/>
    </row>
    <row r="143" spans="2:13">
      <c r="B143" s="87">
        <f>IF(Table25[[#This Row],[Date]]=$I$2,"Current",0)</f>
        <v>0</v>
      </c>
      <c r="C143" s="130">
        <f>IFERROR(IF(WORKDAY.INTL(C142,5,7)&gt;Timeline[Forecast End Date],"",WORKDAY.INTL(C142,5,7)),"")</f>
        <v>44602</v>
      </c>
      <c r="D143" s="200">
        <v>0</v>
      </c>
      <c r="E143" s="183">
        <v>9.38502017182926E-4</v>
      </c>
      <c r="F143" s="183">
        <v>0.86611201764296575</v>
      </c>
      <c r="G143" s="183">
        <v>0.82868927927175551</v>
      </c>
      <c r="I143" s="172"/>
    </row>
    <row r="144" spans="2:13">
      <c r="B144" s="87">
        <f>IF(Table25[[#This Row],[Date]]=$I$2,"Current",0)</f>
        <v>0</v>
      </c>
      <c r="C144" s="130">
        <f>IFERROR(IF(WORKDAY.INTL(C143,5,7)&gt;Timeline[Forecast End Date],"",WORKDAY.INTL(C143,5,7)),"")</f>
        <v>44609</v>
      </c>
      <c r="D144" s="200">
        <v>0</v>
      </c>
      <c r="E144" s="183">
        <v>9.38502017182926E-4</v>
      </c>
      <c r="F144" s="183">
        <v>0.86611201764296575</v>
      </c>
      <c r="G144" s="183">
        <v>0.82962778153980532</v>
      </c>
    </row>
    <row r="145" spans="2:55">
      <c r="B145" s="87">
        <f>IF(Table25[[#This Row],[Date]]=$I$2,"Current",0)</f>
        <v>0</v>
      </c>
      <c r="C145" s="130">
        <f>IFERROR(IF(WORKDAY.INTL(C144,5,7)&gt;Timeline[Forecast End Date],"",WORKDAY.INTL(C144,5,7)),"")</f>
        <v>44616</v>
      </c>
      <c r="D145" s="200">
        <v>0</v>
      </c>
      <c r="E145" s="183">
        <v>9.38502017182926E-4</v>
      </c>
      <c r="F145" s="183">
        <v>0.86611201764296575</v>
      </c>
      <c r="G145" s="183">
        <v>0.83056628355698825</v>
      </c>
    </row>
    <row r="146" spans="2:55">
      <c r="B146" s="87">
        <f>IF(Table25[[#This Row],[Date]]=$I$2,"Current",0)</f>
        <v>0</v>
      </c>
      <c r="C146" s="130">
        <f>IFERROR(IF(WORKDAY.INTL(C145,5,7)&gt;Timeline[Forecast End Date],"",WORKDAY.INTL(C145,5,7)),"")</f>
        <v>44623</v>
      </c>
      <c r="D146" s="200">
        <v>5.5355000935576664E-3</v>
      </c>
      <c r="E146" s="183">
        <v>9.397061781913948E-4</v>
      </c>
      <c r="F146" s="183">
        <v>0.87164751773652349</v>
      </c>
      <c r="G146" s="183">
        <v>0.83150598998604652</v>
      </c>
    </row>
    <row r="147" spans="2:55">
      <c r="B147" s="87">
        <f>IF(Table25[[#This Row],[Date]]=$I$2,"Current",0)</f>
        <v>0</v>
      </c>
      <c r="C147" s="130">
        <f>IFERROR(IF(WORKDAY.INTL(C146,5,7)&gt;Timeline[Forecast End Date],"",WORKDAY.INTL(C146,5,7)),"")</f>
        <v>44630</v>
      </c>
      <c r="D147" s="200">
        <v>7.0716493051630322E-3</v>
      </c>
      <c r="E147" s="183">
        <v>9.38502017182926E-4</v>
      </c>
      <c r="F147" s="183">
        <v>0.87871916704168662</v>
      </c>
      <c r="G147" s="183">
        <v>0.83244449200322945</v>
      </c>
    </row>
    <row r="148" spans="2:55">
      <c r="B148" s="87">
        <f>IF(Table25[[#This Row],[Date]]=$I$2,"Current",0)</f>
        <v>0</v>
      </c>
      <c r="C148" s="130">
        <f>IFERROR(IF(WORKDAY.INTL(C147,5,7)&gt;Timeline[Forecast End Date],"",WORKDAY.INTL(C147,5,7)),"")</f>
        <v>44637</v>
      </c>
      <c r="D148" s="200">
        <v>1.8469032318333259E-2</v>
      </c>
      <c r="E148" s="183">
        <v>3.3804848499109888E-3</v>
      </c>
      <c r="F148" s="183">
        <v>0.89718819910915293</v>
      </c>
      <c r="G148" s="183">
        <v>0.8358249768531405</v>
      </c>
    </row>
    <row r="149" spans="2:55">
      <c r="B149" s="87">
        <f>IF(Table25[[#This Row],[Date]]=$I$2,"Current",0)</f>
        <v>0</v>
      </c>
      <c r="C149" s="130">
        <f>IFERROR(IF(WORKDAY.INTL(C148,5,7)&gt;Timeline[Forecast End Date],"",WORKDAY.INTL(C148,5,7)),"")</f>
        <v>44644</v>
      </c>
      <c r="D149" s="200">
        <v>2.0881177812467788E-2</v>
      </c>
      <c r="E149" s="183">
        <v>4.6767724541345737E-3</v>
      </c>
      <c r="F149" s="183">
        <v>0.9180693771724876</v>
      </c>
      <c r="G149" s="183">
        <v>0.84050174905640807</v>
      </c>
    </row>
    <row r="150" spans="2:55">
      <c r="B150" s="87">
        <f>IF(Table25[[#This Row],[Date]]=$I$2,"Current",0)</f>
        <v>0</v>
      </c>
      <c r="C150" s="130">
        <f>IFERROR(IF(WORKDAY.INTL(C149,5,7)&gt;Timeline[Forecast End Date],"",WORKDAY.INTL(C149,5,7)),"")</f>
        <v>44651</v>
      </c>
      <c r="D150" s="200">
        <v>1.5666647841198002E-2</v>
      </c>
      <c r="E150" s="183">
        <v>4.6767724541345737E-3</v>
      </c>
      <c r="F150" s="183">
        <v>0.93373602501368569</v>
      </c>
      <c r="G150" s="183">
        <v>0.84517852151054262</v>
      </c>
    </row>
    <row r="151" spans="2:55">
      <c r="B151" s="87">
        <f>IF(Table25[[#This Row],[Date]]=$I$2,"Current",0)</f>
        <v>0</v>
      </c>
      <c r="C151" s="130">
        <f>IFERROR(IF(WORKDAY.INTL(C150,5,7)&gt;Timeline[Forecast End Date],"",WORKDAY.INTL(C150,5,7)),"")</f>
        <v>44658</v>
      </c>
      <c r="D151" s="200">
        <v>1.0919672017897595E-2</v>
      </c>
      <c r="E151" s="183">
        <v>3.8608740969639111E-3</v>
      </c>
      <c r="F151" s="183">
        <v>0.94465569703158314</v>
      </c>
      <c r="G151" s="183">
        <v>0.84903939560750663</v>
      </c>
      <c r="N151" s="247"/>
    </row>
    <row r="152" spans="2:55">
      <c r="C152" s="130">
        <f>IFERROR(IF(WORKDAY.INTL(C151,5,7)&gt;Timeline[Forecast End Date],"",WORKDAY.INTL(C151,5,7)),"")</f>
        <v>44665</v>
      </c>
      <c r="D152" s="183">
        <v>9.0626550376907093E-3</v>
      </c>
      <c r="E152" s="183">
        <v>3.8346346759887458E-3</v>
      </c>
      <c r="F152" s="183">
        <v>0.9537183520692738</v>
      </c>
      <c r="G152" s="183">
        <v>0.8528740302834954</v>
      </c>
      <c r="N152" s="247"/>
    </row>
    <row r="153" spans="2:55">
      <c r="C153" s="130">
        <f>IFERROR(IF(WORKDAY.INTL(C152,5,7)&gt;Timeline[Forecast End Date],"",WORKDAY.INTL(C152,5,7)),"")</f>
        <v>44672</v>
      </c>
      <c r="D153" s="183">
        <v>7.8112264370540667E-3</v>
      </c>
      <c r="E153" s="183">
        <v>3.6678403139006922E-3</v>
      </c>
      <c r="F153" s="183">
        <v>0.96152957825546115</v>
      </c>
      <c r="G153" s="183">
        <v>0.85654187059739606</v>
      </c>
    </row>
    <row r="154" spans="2:55">
      <c r="C154" s="130">
        <f>IFERROR(IF(WORKDAY.INTL(C153,5,7)&gt;Timeline[Forecast End Date],"",WORKDAY.INTL(C153,5,7)),"")</f>
        <v>44679</v>
      </c>
      <c r="D154" s="183">
        <v>8.4450132572169781E-3</v>
      </c>
      <c r="E154" s="183">
        <v>6.6187633020593486E-3</v>
      </c>
      <c r="F154" s="183">
        <v>0.96997459151267806</v>
      </c>
      <c r="G154" s="183">
        <v>0.86316063389945541</v>
      </c>
    </row>
    <row r="155" spans="2:55">
      <c r="C155" s="130">
        <f>IFERROR(IF(WORKDAY.INTL(C154,5,7)&gt;Timeline[Forecast End Date],"",WORKDAY.INTL(C154,5,7)),"")</f>
        <v>44686</v>
      </c>
      <c r="D155" s="183">
        <v>4.4332013156838873E-3</v>
      </c>
      <c r="E155" s="183">
        <v>5.12820714800511E-3</v>
      </c>
      <c r="F155" s="183">
        <v>0.9744077925774951</v>
      </c>
      <c r="G155" s="183">
        <v>0.86828884104746051</v>
      </c>
    </row>
    <row r="156" spans="2:55">
      <c r="C156" s="130">
        <f>IFERROR(IF(WORKDAY.INTL(C155,5,7)&gt;Timeline[Forecast End Date],"",WORKDAY.INTL(C155,5,7)),"")</f>
        <v>44693</v>
      </c>
      <c r="D156" s="183">
        <v>1.191300701803228E-2</v>
      </c>
      <c r="E156" s="183">
        <v>9.9156944299952088E-3</v>
      </c>
      <c r="F156" s="183">
        <v>0.9863207998463942</v>
      </c>
      <c r="G156" s="183">
        <v>0.8742252040482188</v>
      </c>
    </row>
    <row r="157" spans="2:55">
      <c r="C157" s="130">
        <f>IFERROR(IF(WORKDAY.INTL(C156,5,7)&gt;Timeline[Forecast End Date],"",WORKDAY.INTL(C156,5,7)),"")</f>
        <v>44700</v>
      </c>
      <c r="D157" s="183">
        <v>1.0858150678988454E-2</v>
      </c>
      <c r="E157" s="183"/>
      <c r="F157" s="183">
        <v>0.99717895027451575</v>
      </c>
      <c r="G157" s="183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89"/>
      <c r="AI157" s="289"/>
      <c r="AJ157" s="289"/>
      <c r="AK157" s="289"/>
      <c r="AL157" s="289"/>
      <c r="AM157" s="289"/>
      <c r="AN157" s="289"/>
      <c r="AO157" s="289"/>
      <c r="AP157" s="289"/>
      <c r="AQ157" s="289"/>
      <c r="AR157" s="289"/>
      <c r="AS157" s="289"/>
      <c r="AT157" s="289"/>
      <c r="AU157" s="289"/>
      <c r="AV157" s="289"/>
      <c r="AW157" s="289"/>
      <c r="AX157" s="289"/>
      <c r="AY157" s="289"/>
      <c r="AZ157" s="289"/>
      <c r="BA157" s="289"/>
      <c r="BB157" s="289"/>
      <c r="BC157" s="289"/>
    </row>
    <row r="158" spans="2:55">
      <c r="C158" s="130">
        <f>IFERROR(IF(WORKDAY.INTL(C157,5,7)&gt;Timeline[Forecast End Date],"",WORKDAY.INTL(C157,5,7)),"")</f>
        <v>44707</v>
      </c>
      <c r="D158" s="183">
        <v>1.96793676699638E-3</v>
      </c>
      <c r="E158" s="183"/>
      <c r="F158" s="183">
        <v>0.99914688704151211</v>
      </c>
      <c r="G158" s="183"/>
      <c r="M158" s="289"/>
      <c r="N158" s="247"/>
      <c r="O158" s="247"/>
      <c r="P158" s="247"/>
      <c r="Q158" s="88"/>
      <c r="R158" s="88"/>
      <c r="T158" s="247"/>
      <c r="U158" s="247"/>
      <c r="V158" s="247"/>
      <c r="W158" s="247"/>
      <c r="X158" s="247"/>
      <c r="Y158" s="247"/>
      <c r="Z158" s="247"/>
      <c r="AA158" s="247"/>
      <c r="AB158" s="247"/>
      <c r="AC158" s="247"/>
      <c r="AD158" s="247"/>
      <c r="AE158" s="247"/>
      <c r="AF158" s="247"/>
      <c r="AG158" s="247"/>
      <c r="AH158" s="247"/>
      <c r="AI158" s="247"/>
      <c r="AJ158" s="247"/>
      <c r="AK158" s="247"/>
      <c r="AL158" s="247"/>
      <c r="AM158" s="247"/>
      <c r="AN158" s="247"/>
      <c r="AO158" s="247"/>
      <c r="AP158" s="247"/>
      <c r="AQ158" s="247"/>
      <c r="AR158" s="247"/>
      <c r="AS158" s="247"/>
      <c r="AT158" s="247"/>
      <c r="AU158" s="247"/>
      <c r="AV158" s="247"/>
      <c r="AW158" s="247"/>
      <c r="AX158" s="247"/>
      <c r="AY158" s="247"/>
      <c r="AZ158" s="247"/>
      <c r="BA158" s="247"/>
      <c r="BB158" s="247"/>
      <c r="BC158" s="247"/>
    </row>
    <row r="159" spans="2:55">
      <c r="C159" s="130" t="str">
        <f>IFERROR(IF(WORKDAY.INTL(C158,5,7)&gt;Timeline[Forecast End Date],"",WORKDAY.INTL(C158,5,7)),"")</f>
        <v/>
      </c>
      <c r="D159" s="183">
        <v>8.5311295848783462E-4</v>
      </c>
      <c r="E159" s="183"/>
      <c r="F159" s="183">
        <v>1</v>
      </c>
      <c r="G159" s="183"/>
      <c r="M159" s="289"/>
      <c r="N159" s="247"/>
      <c r="O159" s="247"/>
      <c r="P159" s="247"/>
      <c r="Q159" s="88"/>
      <c r="R159" s="88"/>
      <c r="T159" s="247"/>
      <c r="U159" s="247"/>
      <c r="V159" s="247"/>
      <c r="W159" s="247"/>
      <c r="X159" s="247"/>
      <c r="Y159" s="247"/>
      <c r="Z159" s="247"/>
      <c r="AA159" s="247"/>
      <c r="AB159" s="247"/>
      <c r="AC159" s="247"/>
      <c r="AD159" s="247"/>
      <c r="AE159" s="247"/>
      <c r="AF159" s="247"/>
      <c r="AG159" s="247"/>
      <c r="AH159" s="247"/>
      <c r="AI159" s="247"/>
      <c r="AJ159" s="247"/>
      <c r="AK159" s="247"/>
      <c r="AL159" s="247"/>
      <c r="AM159" s="247"/>
      <c r="AN159" s="247"/>
      <c r="AO159" s="247"/>
      <c r="AP159" s="247"/>
      <c r="AQ159" s="247"/>
      <c r="AR159" s="247"/>
      <c r="AS159" s="247"/>
      <c r="AT159" s="247"/>
      <c r="AU159" s="247"/>
      <c r="AV159" s="247"/>
      <c r="AW159" s="247"/>
      <c r="AX159" s="247"/>
      <c r="AY159" s="247"/>
    </row>
    <row r="160" spans="2:55">
      <c r="M160" s="289"/>
      <c r="N160" s="247"/>
      <c r="O160" s="247"/>
      <c r="P160" s="247"/>
      <c r="Q160" s="88"/>
      <c r="R160" s="88"/>
      <c r="T160" s="247"/>
      <c r="U160" s="247"/>
      <c r="V160" s="247"/>
      <c r="W160" s="247"/>
      <c r="X160" s="247"/>
      <c r="Y160" s="247"/>
      <c r="Z160" s="247"/>
      <c r="AA160" s="247"/>
      <c r="AB160" s="247"/>
      <c r="AC160" s="247"/>
      <c r="AD160" s="247"/>
      <c r="AE160" s="247"/>
      <c r="AF160" s="247"/>
      <c r="AG160" s="247"/>
      <c r="AH160" s="247"/>
      <c r="AI160" s="247"/>
      <c r="AJ160" s="247"/>
      <c r="AK160" s="247"/>
      <c r="AL160" s="247"/>
      <c r="AM160" s="247"/>
      <c r="AN160" s="247"/>
      <c r="AO160" s="247"/>
      <c r="AP160" s="247"/>
      <c r="AQ160" s="247"/>
      <c r="AR160" s="247"/>
      <c r="AS160" s="247"/>
      <c r="AT160" s="247"/>
      <c r="AU160" s="247"/>
      <c r="AV160" s="247"/>
      <c r="AW160" s="247"/>
      <c r="AX160" s="247"/>
      <c r="AY160" s="247"/>
      <c r="AZ160" s="247"/>
      <c r="BA160" s="247"/>
      <c r="BB160" s="247"/>
      <c r="BC160" s="247"/>
    </row>
    <row r="162" spans="1:173"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289"/>
      <c r="AV162" s="289"/>
      <c r="AW162" s="289"/>
      <c r="AX162" s="289"/>
      <c r="AY162" s="289"/>
      <c r="AZ162" s="289"/>
      <c r="BA162" s="289"/>
      <c r="BB162" s="289"/>
      <c r="BC162" s="289"/>
      <c r="BD162" s="289"/>
      <c r="BE162" s="289"/>
      <c r="BF162" s="289"/>
      <c r="BG162" s="289"/>
      <c r="BH162" s="289"/>
      <c r="BI162" s="289"/>
      <c r="BJ162" s="289"/>
      <c r="BK162" s="289"/>
      <c r="BL162" s="289"/>
      <c r="BM162" s="289"/>
      <c r="BN162" s="289"/>
      <c r="BO162" s="289"/>
      <c r="BP162" s="289"/>
      <c r="BQ162" s="289"/>
      <c r="BR162" s="289"/>
      <c r="BS162" s="289"/>
      <c r="BT162" s="289"/>
      <c r="BU162" s="289"/>
      <c r="BV162" s="289"/>
      <c r="BW162" s="289"/>
      <c r="BX162" s="289"/>
      <c r="BY162" s="289"/>
      <c r="BZ162" s="289"/>
      <c r="CA162" s="289"/>
      <c r="CB162" s="289"/>
      <c r="CC162" s="289"/>
      <c r="CD162" s="289"/>
      <c r="CE162" s="289"/>
      <c r="CF162" s="289"/>
      <c r="CG162" s="289"/>
      <c r="CH162" s="289"/>
      <c r="CI162" s="289"/>
      <c r="CJ162" s="289"/>
      <c r="CK162" s="289"/>
      <c r="CL162" s="289"/>
      <c r="CM162" s="289"/>
      <c r="CN162" s="289"/>
      <c r="CO162" s="289"/>
      <c r="CP162" s="289"/>
      <c r="CQ162" s="289"/>
      <c r="CR162" s="289"/>
      <c r="CS162" s="289"/>
      <c r="CT162" s="289"/>
      <c r="CU162" s="289"/>
      <c r="CV162" s="289"/>
      <c r="CW162" s="289"/>
      <c r="CX162" s="289"/>
      <c r="CY162" s="289"/>
      <c r="CZ162" s="289"/>
      <c r="DA162" s="289"/>
      <c r="DB162" s="289"/>
      <c r="DC162" s="289"/>
      <c r="DD162" s="289"/>
      <c r="DE162" s="289"/>
      <c r="DF162" s="289"/>
      <c r="DG162" s="289"/>
      <c r="DH162" s="289"/>
      <c r="DI162" s="289"/>
      <c r="DJ162" s="289"/>
      <c r="DK162" s="289"/>
      <c r="DL162" s="289"/>
      <c r="DM162" s="289"/>
      <c r="DN162" s="289"/>
      <c r="DO162" s="289"/>
      <c r="DP162" s="289"/>
      <c r="DQ162" s="289"/>
      <c r="DR162" s="289"/>
      <c r="DS162" s="289"/>
      <c r="DT162" s="289"/>
      <c r="DU162" s="289"/>
      <c r="DV162" s="289"/>
      <c r="DW162" s="289"/>
      <c r="DX162" s="289"/>
      <c r="DY162" s="289"/>
      <c r="DZ162" s="289"/>
      <c r="EA162" s="289"/>
      <c r="EB162" s="289"/>
      <c r="EC162" s="289"/>
      <c r="ED162" s="289"/>
      <c r="EE162" s="289"/>
      <c r="EF162" s="289"/>
      <c r="EG162" s="289"/>
      <c r="EH162" s="289"/>
      <c r="EI162" s="289"/>
      <c r="EJ162" s="289"/>
      <c r="EK162" s="289"/>
      <c r="EL162" s="289"/>
      <c r="EM162" s="289"/>
      <c r="EN162" s="289"/>
      <c r="EO162" s="289"/>
      <c r="EP162" s="289"/>
      <c r="EQ162" s="289"/>
      <c r="ER162" s="289"/>
      <c r="ES162" s="289"/>
      <c r="ET162" s="289"/>
      <c r="EU162" s="289"/>
      <c r="EV162" s="289"/>
      <c r="EW162" s="289"/>
      <c r="EX162" s="289"/>
      <c r="EY162" s="289"/>
      <c r="EZ162" s="289"/>
      <c r="FA162" s="289"/>
      <c r="FB162" s="153">
        <f>FB166/1000000</f>
        <v>0.26383568000000002</v>
      </c>
      <c r="FC162" s="153">
        <f>FC166/1000000</f>
        <v>0.20441946</v>
      </c>
      <c r="FD162" s="289"/>
      <c r="FE162" s="289"/>
      <c r="FF162" s="289"/>
      <c r="FG162" s="289"/>
      <c r="FH162" s="289"/>
      <c r="FI162" s="289"/>
      <c r="FJ162" s="289"/>
      <c r="FK162" s="289"/>
      <c r="FL162" s="289"/>
      <c r="FM162" s="289"/>
      <c r="FN162" s="289"/>
      <c r="FO162" s="289"/>
    </row>
    <row r="163" spans="1:173">
      <c r="I163" s="247"/>
      <c r="J163" s="247"/>
      <c r="L163" s="88"/>
      <c r="N163" s="88"/>
      <c r="P163" s="289"/>
      <c r="R163" s="289"/>
      <c r="S163" s="247"/>
      <c r="T163" s="247"/>
      <c r="U163" s="247"/>
      <c r="V163" s="247"/>
      <c r="W163" s="247"/>
      <c r="X163" s="247"/>
      <c r="Y163" s="247"/>
      <c r="Z163" s="247"/>
      <c r="AA163" s="247"/>
      <c r="AB163" s="247"/>
      <c r="AC163" s="247"/>
      <c r="AD163" s="247"/>
      <c r="AE163" s="247"/>
      <c r="AF163" s="247"/>
      <c r="AG163" s="247"/>
      <c r="AH163" s="247"/>
      <c r="AI163" s="247"/>
      <c r="AJ163" s="247"/>
      <c r="AK163" s="247"/>
      <c r="AL163" s="247"/>
      <c r="AM163" s="247"/>
      <c r="AN163" s="247"/>
      <c r="AO163" s="247"/>
      <c r="AP163" s="247"/>
      <c r="AQ163" s="247"/>
      <c r="AR163" s="247"/>
      <c r="AS163" s="247"/>
      <c r="AT163" s="247"/>
      <c r="AU163" s="247"/>
      <c r="AV163" s="247"/>
      <c r="AW163" s="247"/>
      <c r="AX163" s="247"/>
      <c r="AY163" s="247"/>
      <c r="AZ163" s="247"/>
      <c r="BA163" s="247"/>
      <c r="BB163" s="247"/>
      <c r="BC163" s="247"/>
      <c r="BD163" s="247"/>
      <c r="BE163" s="247"/>
      <c r="BF163" s="247"/>
      <c r="BG163" s="247"/>
      <c r="BH163" s="247"/>
      <c r="BI163" s="247"/>
      <c r="BJ163" s="247"/>
      <c r="BK163" s="247"/>
      <c r="BL163" s="247"/>
      <c r="BM163" s="247"/>
      <c r="BN163" s="247"/>
      <c r="BO163" s="247"/>
      <c r="BP163" s="247"/>
      <c r="BQ163" s="247"/>
      <c r="BR163" s="247"/>
      <c r="BS163" s="247"/>
      <c r="BT163" s="247"/>
      <c r="BU163" s="247"/>
      <c r="BV163" s="247"/>
      <c r="BW163" s="247"/>
      <c r="BX163" s="247"/>
      <c r="BY163" s="247"/>
      <c r="BZ163" s="247"/>
      <c r="CA163" s="247"/>
      <c r="CB163" s="247"/>
      <c r="CC163" s="247"/>
      <c r="CD163" s="247"/>
      <c r="CE163" s="247"/>
      <c r="CF163" s="247"/>
      <c r="CG163" s="247"/>
      <c r="CH163" s="247"/>
      <c r="CI163" s="247"/>
      <c r="CJ163" s="247"/>
      <c r="CK163" s="247"/>
      <c r="CL163" s="247"/>
      <c r="CM163" s="247"/>
      <c r="CN163" s="247"/>
      <c r="CO163" s="247"/>
      <c r="CP163" s="247"/>
      <c r="CQ163" s="247"/>
      <c r="CR163" s="247"/>
      <c r="CS163" s="247"/>
      <c r="CT163" s="247"/>
      <c r="CU163" s="247"/>
      <c r="CV163" s="247"/>
      <c r="CW163" s="247"/>
      <c r="CX163" s="247"/>
      <c r="CY163" s="247"/>
      <c r="CZ163" s="247"/>
      <c r="DA163" s="247"/>
      <c r="DB163" s="247"/>
      <c r="DC163" s="247"/>
      <c r="DD163" s="247"/>
      <c r="DE163" s="247"/>
      <c r="DF163" s="247"/>
      <c r="DG163" s="247"/>
      <c r="DH163" s="247"/>
      <c r="DI163" s="247"/>
      <c r="DJ163" s="247"/>
      <c r="DK163" s="247"/>
      <c r="DL163" s="247"/>
      <c r="DM163" s="247"/>
      <c r="DN163" s="247"/>
      <c r="DO163" s="247"/>
      <c r="DP163" s="247"/>
      <c r="DQ163" s="247"/>
      <c r="DR163" s="247"/>
      <c r="DS163" s="247"/>
      <c r="DT163" s="247"/>
      <c r="DU163" s="247"/>
      <c r="DV163" s="247"/>
      <c r="DW163" s="247"/>
      <c r="DX163" s="247"/>
      <c r="DY163" s="247"/>
      <c r="DZ163" s="247"/>
      <c r="EA163" s="247"/>
      <c r="EB163" s="247"/>
      <c r="EC163" s="247"/>
      <c r="ED163" s="247"/>
      <c r="EE163" s="247"/>
      <c r="EF163" s="247"/>
      <c r="EG163" s="247"/>
      <c r="EH163" s="247"/>
      <c r="EI163" s="247"/>
      <c r="EJ163" s="247"/>
      <c r="EK163" s="247"/>
      <c r="EL163" s="247"/>
      <c r="EM163" s="247"/>
      <c r="EN163" s="247"/>
      <c r="EO163" s="247"/>
      <c r="EP163" s="247"/>
      <c r="EQ163" s="247"/>
      <c r="ER163" s="247"/>
      <c r="ES163" s="247"/>
      <c r="ET163" s="247"/>
      <c r="EU163" s="247"/>
      <c r="EV163" s="247"/>
      <c r="EW163" s="247"/>
      <c r="EX163" s="247"/>
      <c r="EY163" s="289"/>
      <c r="EZ163" s="289"/>
      <c r="FA163" s="289"/>
      <c r="FB163" s="289"/>
      <c r="FC163" s="289"/>
      <c r="FD163" s="289"/>
      <c r="FE163" s="289"/>
      <c r="FF163" s="289"/>
      <c r="FG163" s="289"/>
      <c r="FH163" s="289"/>
      <c r="FI163" s="289"/>
      <c r="FJ163" s="289"/>
      <c r="FK163" s="289"/>
      <c r="FL163" s="289"/>
      <c r="FM163" s="289"/>
      <c r="FN163" s="289"/>
    </row>
    <row r="164" spans="1:173">
      <c r="H164" s="247"/>
      <c r="I164" s="247"/>
      <c r="J164" s="247"/>
      <c r="K164" s="88"/>
      <c r="L164" s="88"/>
      <c r="M164" s="88"/>
      <c r="N164" s="88"/>
      <c r="O164" s="289"/>
      <c r="P164" s="289"/>
      <c r="R164" s="247"/>
      <c r="S164" s="247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89"/>
      <c r="AY164" s="289"/>
      <c r="AZ164" s="289"/>
      <c r="BA164" s="289"/>
      <c r="BB164" s="289"/>
      <c r="BC164" s="289"/>
      <c r="BD164" s="289"/>
      <c r="BE164" s="289"/>
      <c r="BF164" s="289"/>
      <c r="BG164" s="289"/>
      <c r="BH164" s="289"/>
      <c r="BI164" s="289"/>
      <c r="BJ164" s="289"/>
      <c r="BK164" s="289"/>
      <c r="BL164" s="289"/>
      <c r="BM164" s="289"/>
      <c r="BN164" s="289"/>
      <c r="BO164" s="289"/>
      <c r="BP164" s="289"/>
      <c r="BQ164" s="289"/>
      <c r="BR164" s="289"/>
      <c r="BS164" s="289"/>
      <c r="BT164" s="289"/>
      <c r="BU164" s="289"/>
      <c r="BV164" s="289"/>
      <c r="BW164" s="289"/>
      <c r="BX164" s="289"/>
      <c r="BY164" s="289"/>
      <c r="BZ164" s="289"/>
      <c r="CA164" s="289"/>
      <c r="CB164" s="289"/>
      <c r="CC164" s="289"/>
      <c r="CD164" s="289"/>
      <c r="CE164" s="289"/>
      <c r="CF164" s="289"/>
      <c r="CG164" s="289"/>
      <c r="CH164" s="289"/>
      <c r="CI164" s="289"/>
      <c r="CJ164" s="289"/>
      <c r="CK164" s="289"/>
      <c r="CL164" s="289"/>
      <c r="CM164" s="289"/>
      <c r="CN164" s="289"/>
      <c r="CO164" s="289"/>
      <c r="CP164" s="289"/>
      <c r="CQ164" s="289"/>
      <c r="CR164" s="289"/>
      <c r="CS164" s="289"/>
      <c r="CT164" s="289"/>
      <c r="CU164" s="289"/>
      <c r="CV164" s="289"/>
      <c r="CW164" s="289"/>
      <c r="CX164" s="289"/>
      <c r="CY164" s="289"/>
      <c r="CZ164" s="289"/>
      <c r="DA164" s="289"/>
      <c r="DB164" s="289"/>
      <c r="DC164" s="289"/>
      <c r="DD164" s="289"/>
      <c r="DE164" s="289"/>
      <c r="DF164" s="289"/>
      <c r="DG164" s="289"/>
      <c r="DH164" s="289"/>
      <c r="DI164" s="289"/>
      <c r="DJ164" s="289"/>
      <c r="DK164" s="289"/>
      <c r="DL164" s="289"/>
      <c r="DM164" s="289"/>
      <c r="DN164" s="289"/>
      <c r="DO164" s="289"/>
      <c r="DP164" s="289"/>
      <c r="DQ164" s="289"/>
      <c r="DR164" s="289"/>
      <c r="DS164" s="289"/>
      <c r="DT164" s="289"/>
      <c r="DU164" s="289"/>
      <c r="DV164" s="289"/>
      <c r="DW164" s="289"/>
      <c r="DX164" s="289"/>
      <c r="DY164" s="289"/>
      <c r="DZ164" s="289"/>
      <c r="EA164" s="289"/>
      <c r="EB164" s="289"/>
      <c r="EC164" s="289"/>
      <c r="ED164" s="289"/>
      <c r="EE164" s="289"/>
      <c r="EF164" s="289"/>
      <c r="EG164" s="289"/>
      <c r="EH164" s="289"/>
      <c r="EI164" s="289"/>
      <c r="EJ164" s="289"/>
      <c r="EK164" s="289"/>
      <c r="EL164" s="289"/>
      <c r="EM164" s="289"/>
      <c r="EN164" s="289"/>
      <c r="EO164" s="289"/>
      <c r="EP164" s="289"/>
      <c r="EQ164" s="289"/>
      <c r="ER164" s="289"/>
      <c r="ES164" s="289"/>
      <c r="ET164" s="289"/>
      <c r="EU164" s="289"/>
      <c r="EV164" s="289"/>
      <c r="EW164" s="289"/>
      <c r="EX164" s="289"/>
      <c r="EY164" s="289"/>
      <c r="EZ164" s="289"/>
      <c r="FA164" s="289"/>
      <c r="FB164" s="153">
        <f>FB167/1000000</f>
        <v>34.407118429999997</v>
      </c>
      <c r="FC164" s="153">
        <f>FC167/1000000</f>
        <v>34.611537890000001</v>
      </c>
      <c r="FD164" s="289"/>
      <c r="FE164" s="289"/>
      <c r="FF164" s="289"/>
      <c r="FG164" s="289"/>
      <c r="FH164" s="289"/>
      <c r="FI164" s="289"/>
      <c r="FJ164" s="289"/>
      <c r="FK164" s="289"/>
      <c r="FL164" s="289"/>
      <c r="FM164" s="289"/>
      <c r="FN164" s="289"/>
      <c r="FO164" s="289"/>
      <c r="FP164" s="289"/>
    </row>
    <row r="165" spans="1:173">
      <c r="A165" t="s">
        <v>161</v>
      </c>
      <c r="B165" t="s">
        <v>201</v>
      </c>
      <c r="C165" t="s">
        <v>162</v>
      </c>
      <c r="D165" s="116" t="s">
        <v>140</v>
      </c>
      <c r="E165" s="198" t="s">
        <v>141</v>
      </c>
      <c r="F165" s="198" t="s">
        <v>199</v>
      </c>
      <c r="G165" s="198" t="s">
        <v>200</v>
      </c>
      <c r="H165" s="247" t="s">
        <v>202</v>
      </c>
      <c r="I165" s="247" t="s">
        <v>168</v>
      </c>
      <c r="J165" s="289">
        <v>43637</v>
      </c>
      <c r="K165" s="289">
        <v>43644</v>
      </c>
      <c r="L165" s="289">
        <v>43651</v>
      </c>
      <c r="M165" s="289">
        <v>43658</v>
      </c>
      <c r="N165" s="247">
        <v>43665</v>
      </c>
      <c r="O165" s="247">
        <v>43672</v>
      </c>
      <c r="P165" s="247">
        <v>43679</v>
      </c>
      <c r="Q165" s="289">
        <v>43686</v>
      </c>
      <c r="R165" s="289">
        <v>43693</v>
      </c>
      <c r="S165" s="247">
        <v>43700</v>
      </c>
      <c r="T165" s="247">
        <v>43707</v>
      </c>
      <c r="U165" s="247">
        <v>43714</v>
      </c>
      <c r="V165" s="247">
        <v>43721</v>
      </c>
      <c r="W165" s="247">
        <v>43728</v>
      </c>
      <c r="X165" s="247">
        <v>43735</v>
      </c>
      <c r="Y165" s="247">
        <v>43742</v>
      </c>
      <c r="Z165" s="247">
        <v>43749</v>
      </c>
      <c r="AA165" s="247">
        <v>43756</v>
      </c>
      <c r="AB165" s="247">
        <v>43763</v>
      </c>
      <c r="AC165" s="247">
        <v>43770</v>
      </c>
      <c r="AD165" s="247">
        <v>43777</v>
      </c>
      <c r="AE165" s="247">
        <v>43784</v>
      </c>
      <c r="AF165" s="247">
        <v>43791</v>
      </c>
      <c r="AG165" s="247">
        <v>43798</v>
      </c>
      <c r="AH165" s="247">
        <v>43805</v>
      </c>
      <c r="AI165" s="247">
        <v>43812</v>
      </c>
      <c r="AJ165" s="247">
        <v>43819</v>
      </c>
      <c r="AK165" s="247">
        <v>43826</v>
      </c>
      <c r="AL165" s="247">
        <v>43833</v>
      </c>
      <c r="AM165" s="247">
        <v>43840</v>
      </c>
      <c r="AN165" s="247">
        <v>43847</v>
      </c>
      <c r="AO165" s="247">
        <v>43854</v>
      </c>
      <c r="AP165" s="247">
        <v>43861</v>
      </c>
      <c r="AQ165" s="247">
        <v>43868</v>
      </c>
      <c r="AR165" s="247">
        <v>43875</v>
      </c>
      <c r="AS165" s="247">
        <v>43882</v>
      </c>
      <c r="AT165" s="247">
        <v>43889</v>
      </c>
      <c r="AU165" s="247">
        <v>43896</v>
      </c>
      <c r="AV165" s="247">
        <v>43903</v>
      </c>
      <c r="AW165" s="247">
        <v>43910</v>
      </c>
      <c r="AX165" s="247">
        <v>43917</v>
      </c>
      <c r="AY165" s="247">
        <v>43924</v>
      </c>
      <c r="AZ165" s="247">
        <v>43931</v>
      </c>
      <c r="BA165" s="247">
        <v>43938</v>
      </c>
      <c r="BB165" s="247">
        <v>43945</v>
      </c>
      <c r="BC165" s="247">
        <v>43952</v>
      </c>
      <c r="BD165" s="247">
        <v>43959</v>
      </c>
      <c r="BE165" s="247">
        <v>43966</v>
      </c>
      <c r="BF165" s="247">
        <v>43973</v>
      </c>
      <c r="BG165" s="247">
        <v>43980</v>
      </c>
      <c r="BH165" s="247">
        <v>43987</v>
      </c>
      <c r="BI165" s="247">
        <v>43994</v>
      </c>
      <c r="BJ165" s="247">
        <v>44001</v>
      </c>
      <c r="BK165" s="247">
        <v>44008</v>
      </c>
      <c r="BL165" s="247">
        <v>44015</v>
      </c>
      <c r="BM165" s="247">
        <v>44022</v>
      </c>
      <c r="BN165" s="247">
        <v>44029</v>
      </c>
      <c r="BO165" s="247">
        <v>44036</v>
      </c>
      <c r="BP165" s="247">
        <v>44043</v>
      </c>
      <c r="BQ165" s="247">
        <v>44050</v>
      </c>
      <c r="BR165" s="247">
        <v>44057</v>
      </c>
      <c r="BS165" s="247">
        <v>44064</v>
      </c>
      <c r="BT165" s="247">
        <v>44071</v>
      </c>
      <c r="BU165" s="247">
        <v>44078</v>
      </c>
      <c r="BV165" s="247">
        <v>44085</v>
      </c>
      <c r="BW165" s="247">
        <v>44092</v>
      </c>
      <c r="BX165" s="247">
        <v>44099</v>
      </c>
      <c r="BY165" s="247">
        <v>44106</v>
      </c>
      <c r="BZ165" s="247">
        <v>44113</v>
      </c>
      <c r="CA165" s="247">
        <v>44120</v>
      </c>
      <c r="CB165" s="247">
        <v>44127</v>
      </c>
      <c r="CC165" s="247">
        <v>44134</v>
      </c>
      <c r="CD165" s="247">
        <v>44141</v>
      </c>
      <c r="CE165" s="247">
        <v>44148</v>
      </c>
      <c r="CF165" s="247">
        <v>44155</v>
      </c>
      <c r="CG165" s="247">
        <v>44162</v>
      </c>
      <c r="CH165" s="247">
        <v>44169</v>
      </c>
      <c r="CI165" s="247">
        <v>44176</v>
      </c>
      <c r="CJ165" s="247">
        <v>44183</v>
      </c>
      <c r="CK165" s="247">
        <v>44190</v>
      </c>
      <c r="CL165" s="247">
        <v>44197</v>
      </c>
      <c r="CM165" s="247">
        <v>44204</v>
      </c>
      <c r="CN165" s="247">
        <v>44211</v>
      </c>
      <c r="CO165" s="247">
        <v>44218</v>
      </c>
      <c r="CP165" s="247">
        <v>44225</v>
      </c>
      <c r="CQ165" s="247">
        <v>44232</v>
      </c>
      <c r="CR165" s="247">
        <v>44239</v>
      </c>
      <c r="CS165" s="247">
        <v>44246</v>
      </c>
      <c r="CT165" s="247">
        <v>44253</v>
      </c>
      <c r="CU165" s="247">
        <v>44260</v>
      </c>
      <c r="CV165" s="247">
        <v>44267</v>
      </c>
      <c r="CW165" s="247">
        <v>44274</v>
      </c>
      <c r="CX165" s="247">
        <v>44281</v>
      </c>
      <c r="CY165" s="247">
        <v>44288</v>
      </c>
      <c r="CZ165" s="247">
        <v>44295</v>
      </c>
      <c r="DA165" s="247">
        <v>44302</v>
      </c>
      <c r="DB165" s="247">
        <v>44309</v>
      </c>
      <c r="DC165" s="247">
        <v>44316</v>
      </c>
      <c r="DD165" s="247">
        <v>44323</v>
      </c>
      <c r="DE165" s="247">
        <v>44330</v>
      </c>
      <c r="DF165" s="247">
        <v>44337</v>
      </c>
      <c r="DG165" s="247">
        <v>44344</v>
      </c>
      <c r="DH165" s="247">
        <v>44351</v>
      </c>
      <c r="DI165" s="247">
        <v>44358</v>
      </c>
      <c r="DJ165" s="247">
        <v>44365</v>
      </c>
      <c r="DK165" s="247">
        <v>44372</v>
      </c>
      <c r="DL165" s="247">
        <v>44379</v>
      </c>
      <c r="DM165" s="247">
        <v>44386</v>
      </c>
      <c r="DN165" s="247">
        <v>44393</v>
      </c>
      <c r="DO165" s="247">
        <v>44400</v>
      </c>
      <c r="DP165" s="247">
        <v>44407</v>
      </c>
      <c r="DQ165" s="247">
        <v>44414</v>
      </c>
      <c r="DR165" s="247">
        <v>44421</v>
      </c>
      <c r="DS165" s="247">
        <v>44428</v>
      </c>
      <c r="DT165" s="247">
        <v>44435</v>
      </c>
      <c r="DU165" s="247">
        <v>44442</v>
      </c>
      <c r="DV165" s="247">
        <v>44449</v>
      </c>
      <c r="DW165" s="247">
        <v>44456</v>
      </c>
      <c r="DX165" s="247">
        <v>44463</v>
      </c>
      <c r="DY165" s="247">
        <v>44470</v>
      </c>
      <c r="DZ165" s="247">
        <v>44477</v>
      </c>
      <c r="EA165" s="247">
        <v>44484</v>
      </c>
      <c r="EB165" s="247">
        <v>44491</v>
      </c>
      <c r="EC165" s="247">
        <v>44498</v>
      </c>
      <c r="ED165" s="247">
        <v>44505</v>
      </c>
      <c r="EE165" s="247">
        <v>44512</v>
      </c>
      <c r="EF165" s="247">
        <v>44519</v>
      </c>
      <c r="EG165" s="247">
        <v>44526</v>
      </c>
      <c r="EH165" s="247">
        <v>44533</v>
      </c>
      <c r="EI165" s="247">
        <v>44540</v>
      </c>
      <c r="EJ165" s="247">
        <v>44547</v>
      </c>
      <c r="EK165" s="247">
        <v>44554</v>
      </c>
      <c r="EL165" s="247">
        <v>44561</v>
      </c>
      <c r="EM165" s="247">
        <v>44568</v>
      </c>
      <c r="EN165" s="247">
        <v>44575</v>
      </c>
      <c r="EO165" s="247">
        <v>44582</v>
      </c>
      <c r="EP165" s="247">
        <v>44589</v>
      </c>
      <c r="EQ165" s="247">
        <v>44596</v>
      </c>
      <c r="ER165" s="247">
        <v>44603</v>
      </c>
      <c r="ES165" s="247">
        <v>44610</v>
      </c>
      <c r="ET165" s="247">
        <v>44617</v>
      </c>
      <c r="EU165" s="247">
        <v>44624</v>
      </c>
      <c r="EV165" s="247">
        <v>44631</v>
      </c>
      <c r="EW165" s="247">
        <v>44638</v>
      </c>
      <c r="EX165" s="247">
        <v>44645</v>
      </c>
      <c r="EY165" s="247">
        <v>44652</v>
      </c>
      <c r="EZ165" s="247">
        <v>44659</v>
      </c>
      <c r="FA165" s="247">
        <v>44666</v>
      </c>
      <c r="FB165" s="247">
        <v>44673</v>
      </c>
      <c r="FC165" s="247">
        <v>44680</v>
      </c>
      <c r="FD165" s="247">
        <v>44687</v>
      </c>
      <c r="FE165" s="247">
        <v>44694</v>
      </c>
      <c r="FF165" s="247">
        <v>44701</v>
      </c>
      <c r="FG165" s="247">
        <v>44708</v>
      </c>
      <c r="FH165" s="247">
        <v>44715</v>
      </c>
      <c r="FI165" s="247">
        <v>44722</v>
      </c>
      <c r="FJ165" s="247">
        <v>44729</v>
      </c>
      <c r="FK165" s="247">
        <v>44736</v>
      </c>
      <c r="FL165" s="247">
        <v>44743</v>
      </c>
      <c r="FM165" s="247">
        <v>44750</v>
      </c>
      <c r="FN165" s="247">
        <v>44757</v>
      </c>
      <c r="FO165" s="247">
        <v>44764</v>
      </c>
      <c r="FP165" s="247">
        <v>44771</v>
      </c>
      <c r="FQ165" s="289">
        <v>44778</v>
      </c>
    </row>
    <row r="166" spans="1:173">
      <c r="A166" t="s">
        <v>208</v>
      </c>
      <c r="D166" s="116" t="s">
        <v>169</v>
      </c>
      <c r="E166" s="198">
        <v>44781</v>
      </c>
      <c r="G166" s="198" t="s">
        <v>203</v>
      </c>
      <c r="H166">
        <v>0</v>
      </c>
      <c r="I166" t="s">
        <v>204</v>
      </c>
      <c r="J166" s="247">
        <v>24544.76</v>
      </c>
      <c r="K166" s="247">
        <v>30065.64</v>
      </c>
      <c r="L166" s="247">
        <v>30017.19</v>
      </c>
      <c r="M166" s="289">
        <v>45383.19</v>
      </c>
      <c r="N166" s="247">
        <v>62188.02</v>
      </c>
      <c r="O166" s="247">
        <v>71188.990000000005</v>
      </c>
      <c r="P166" s="247">
        <v>51847.19</v>
      </c>
      <c r="Q166" s="88">
        <v>9270.26</v>
      </c>
      <c r="R166" s="88">
        <v>74299.47</v>
      </c>
      <c r="S166" s="247">
        <v>100216.24</v>
      </c>
      <c r="T166" s="247">
        <v>238603.03</v>
      </c>
      <c r="U166" s="247">
        <v>303112.34000000003</v>
      </c>
      <c r="V166" s="247">
        <v>320390.26</v>
      </c>
      <c r="W166" s="247">
        <v>173682.72</v>
      </c>
      <c r="X166" s="247">
        <v>118981.16</v>
      </c>
      <c r="Y166" s="247">
        <v>119179.7</v>
      </c>
      <c r="Z166" s="247">
        <v>119550.84</v>
      </c>
      <c r="AA166" s="247">
        <v>119552.41</v>
      </c>
      <c r="AB166" s="247">
        <v>119548.25</v>
      </c>
      <c r="AC166" s="247">
        <v>119545.27</v>
      </c>
      <c r="AD166" s="247">
        <v>119611.38</v>
      </c>
      <c r="AE166" s="247">
        <v>119910.82</v>
      </c>
      <c r="AF166" s="247">
        <v>119989.79</v>
      </c>
      <c r="AG166" s="247">
        <v>117710.43</v>
      </c>
      <c r="AH166" s="247">
        <v>100015.87</v>
      </c>
      <c r="AI166" s="247">
        <v>100070.99</v>
      </c>
      <c r="AJ166" s="247">
        <v>95699.04</v>
      </c>
      <c r="AK166" s="247">
        <v>93454.97</v>
      </c>
      <c r="AL166" s="247">
        <v>93506.33</v>
      </c>
      <c r="AM166" s="247">
        <v>107499.63</v>
      </c>
      <c r="AN166" s="247">
        <v>144822.54999999999</v>
      </c>
      <c r="AO166" s="247">
        <v>137501.82</v>
      </c>
      <c r="AP166" s="247">
        <v>101128.57</v>
      </c>
      <c r="AQ166" s="247">
        <v>157078.13</v>
      </c>
      <c r="AR166" s="247">
        <v>378732.06</v>
      </c>
      <c r="AS166" s="247">
        <v>543861.91</v>
      </c>
      <c r="AT166" s="247">
        <v>379597.27</v>
      </c>
      <c r="AU166" s="247">
        <v>185376.6</v>
      </c>
      <c r="AV166" s="247">
        <v>106643.04</v>
      </c>
      <c r="AW166" s="247">
        <v>106366.18</v>
      </c>
      <c r="AX166" s="247">
        <v>106333.94</v>
      </c>
      <c r="AY166" s="247">
        <v>172972.09</v>
      </c>
      <c r="AZ166" s="247">
        <v>223840.91</v>
      </c>
      <c r="BA166" s="247">
        <v>163882.45000000001</v>
      </c>
      <c r="BB166" s="247">
        <v>100483.06</v>
      </c>
      <c r="BC166" s="247">
        <v>405678.47</v>
      </c>
      <c r="BD166" s="247">
        <v>788440.42</v>
      </c>
      <c r="BE166" s="247">
        <v>595257</v>
      </c>
      <c r="BF166" s="247">
        <v>296938.57</v>
      </c>
      <c r="BG166" s="247">
        <v>636292.06000000006</v>
      </c>
      <c r="BH166" s="247">
        <v>636286.49</v>
      </c>
      <c r="BI166" s="247">
        <v>630771.55000000005</v>
      </c>
      <c r="BJ166" s="247">
        <v>605275.67000000004</v>
      </c>
      <c r="BK166" s="247">
        <v>622085.35</v>
      </c>
      <c r="BL166" s="247">
        <v>584809.13</v>
      </c>
      <c r="BM166" s="247">
        <v>577174.14</v>
      </c>
      <c r="BN166" s="247">
        <v>585456.65</v>
      </c>
      <c r="BO166" s="247">
        <v>501351.15</v>
      </c>
      <c r="BP166" s="247">
        <v>301712.90999999997</v>
      </c>
      <c r="BQ166" s="247">
        <v>575532.11</v>
      </c>
      <c r="BR166" s="247">
        <v>615237.89</v>
      </c>
      <c r="BS166" s="247">
        <v>659307.93999999994</v>
      </c>
      <c r="BT166" s="247">
        <v>659205.93999999994</v>
      </c>
      <c r="BU166" s="247">
        <v>651086.67000000004</v>
      </c>
      <c r="BV166" s="247">
        <v>670700.32999999996</v>
      </c>
      <c r="BW166" s="247">
        <v>589320.18000000005</v>
      </c>
      <c r="BX166" s="247">
        <v>785781.09</v>
      </c>
      <c r="BY166" s="247">
        <v>786002.45</v>
      </c>
      <c r="BZ166" s="247">
        <v>785866.71</v>
      </c>
      <c r="CA166" s="247">
        <v>773354.88</v>
      </c>
      <c r="CB166" s="247">
        <v>711370.37</v>
      </c>
      <c r="CC166" s="247">
        <v>699850.86</v>
      </c>
      <c r="CD166" s="247">
        <v>699454.68</v>
      </c>
      <c r="CE166" s="247">
        <v>727946.69</v>
      </c>
      <c r="CF166" s="247">
        <v>623316.07999999996</v>
      </c>
      <c r="CG166" s="247">
        <v>518197.26</v>
      </c>
      <c r="CH166" s="247">
        <v>518197.26</v>
      </c>
      <c r="CI166" s="247">
        <v>518197.26</v>
      </c>
      <c r="CJ166" s="247">
        <v>483794.28</v>
      </c>
      <c r="CK166" s="247">
        <v>462250.25</v>
      </c>
      <c r="CL166" s="247">
        <v>385089.7</v>
      </c>
      <c r="CM166" s="247">
        <v>372891.42</v>
      </c>
      <c r="CN166" s="247">
        <v>392714.35</v>
      </c>
      <c r="CO166" s="247">
        <v>343667.48</v>
      </c>
      <c r="CP166" s="247">
        <v>325812.2</v>
      </c>
      <c r="CQ166" s="247">
        <v>132606.54999999999</v>
      </c>
      <c r="CR166" s="247">
        <v>265057.18</v>
      </c>
      <c r="CS166" s="247">
        <v>530592.59</v>
      </c>
      <c r="CT166" s="247">
        <v>37412.870000000003</v>
      </c>
      <c r="CU166" s="247">
        <v>37412.870000000003</v>
      </c>
      <c r="CV166" s="247">
        <v>37412.870000000003</v>
      </c>
      <c r="CW166" s="247">
        <v>37412.870000000003</v>
      </c>
      <c r="CX166" s="247">
        <v>37412.870000000003</v>
      </c>
      <c r="CY166" s="247">
        <v>37412.870000000003</v>
      </c>
      <c r="CZ166" s="247">
        <v>37412.730000000003</v>
      </c>
      <c r="DA166" s="247">
        <v>37412.660000000003</v>
      </c>
      <c r="DB166" s="247">
        <v>46928.13</v>
      </c>
      <c r="DC166" s="247">
        <v>175081.18</v>
      </c>
      <c r="DD166" s="247">
        <v>175081.18</v>
      </c>
      <c r="DE166" s="247">
        <v>175081.18</v>
      </c>
      <c r="DF166" s="247">
        <v>175081.18</v>
      </c>
      <c r="DG166" s="247">
        <v>175081.18</v>
      </c>
      <c r="DH166" s="247">
        <v>166517.26</v>
      </c>
      <c r="DI166" s="247">
        <v>46894.77</v>
      </c>
      <c r="DJ166" s="247">
        <v>37412.660000000003</v>
      </c>
      <c r="DK166" s="247">
        <v>37412.660000000003</v>
      </c>
      <c r="DL166" s="247">
        <v>37412.660000000003</v>
      </c>
      <c r="DM166" s="247">
        <v>37412.660000000003</v>
      </c>
      <c r="DN166" s="247">
        <v>12470.89</v>
      </c>
      <c r="DO166" s="247">
        <v>37412.660000000003</v>
      </c>
      <c r="DP166" s="247">
        <v>37412.28</v>
      </c>
      <c r="DQ166" s="247">
        <v>37410.36</v>
      </c>
      <c r="DR166" s="247">
        <v>37410.36</v>
      </c>
      <c r="DS166" s="247">
        <v>37410.36</v>
      </c>
      <c r="DT166" s="247">
        <v>37410.36</v>
      </c>
      <c r="DU166" s="247">
        <v>37410.36</v>
      </c>
      <c r="DV166" s="247">
        <v>37410.36</v>
      </c>
      <c r="DW166" s="247">
        <v>31175.3</v>
      </c>
      <c r="DX166" s="247">
        <v>37410.36</v>
      </c>
      <c r="DY166" s="247">
        <v>37410.36</v>
      </c>
      <c r="DZ166" s="247">
        <v>37410.36</v>
      </c>
      <c r="EA166" s="247">
        <v>37410.36</v>
      </c>
      <c r="EB166" s="247">
        <v>37410.36</v>
      </c>
      <c r="EC166" s="247">
        <v>37410.36</v>
      </c>
      <c r="ED166" s="247">
        <v>37410.36</v>
      </c>
      <c r="EE166" s="247">
        <v>37410.36</v>
      </c>
      <c r="EF166" s="247">
        <v>37410.36</v>
      </c>
      <c r="EG166" s="247">
        <v>37410.36</v>
      </c>
      <c r="EH166" s="247">
        <v>37410.36</v>
      </c>
      <c r="EI166" s="247">
        <v>37410.36</v>
      </c>
      <c r="EJ166" s="247">
        <v>37410.36</v>
      </c>
      <c r="EK166" s="247">
        <v>37410.36</v>
      </c>
      <c r="EL166" s="247">
        <v>37410.36</v>
      </c>
      <c r="EM166" s="247">
        <v>37410.36</v>
      </c>
      <c r="EN166" s="247">
        <v>37410.36</v>
      </c>
      <c r="EO166" s="247">
        <v>37410.36</v>
      </c>
      <c r="EP166" s="247">
        <v>37410.36</v>
      </c>
      <c r="EQ166" s="247">
        <v>37410.36</v>
      </c>
      <c r="ER166" s="247">
        <v>37410.36</v>
      </c>
      <c r="ES166" s="247">
        <v>37410.36</v>
      </c>
      <c r="ET166" s="247">
        <v>37458.36</v>
      </c>
      <c r="EU166" s="247">
        <v>37410.36</v>
      </c>
      <c r="EV166" s="247">
        <v>134752.14000000001</v>
      </c>
      <c r="EW166" s="247">
        <v>186424.47</v>
      </c>
      <c r="EX166" s="247">
        <v>186424.47</v>
      </c>
      <c r="EY166" s="247">
        <v>153901.31</v>
      </c>
      <c r="EZ166" s="247">
        <v>152855.35999999999</v>
      </c>
      <c r="FA166" s="247">
        <v>146206.64000000001</v>
      </c>
      <c r="FB166" s="247">
        <v>263835.68</v>
      </c>
      <c r="FC166" s="247">
        <v>204419.46</v>
      </c>
    </row>
    <row r="167" spans="1:173">
      <c r="A167" t="s">
        <v>208</v>
      </c>
      <c r="D167" s="116" t="s">
        <v>169</v>
      </c>
      <c r="E167" s="198">
        <v>44781</v>
      </c>
      <c r="G167" s="198" t="s">
        <v>203</v>
      </c>
      <c r="H167">
        <v>0</v>
      </c>
      <c r="I167" t="s">
        <v>205</v>
      </c>
      <c r="J167" s="247">
        <v>24544.76</v>
      </c>
      <c r="K167" s="247">
        <v>54610.41</v>
      </c>
      <c r="L167" s="247">
        <v>84627.6</v>
      </c>
      <c r="M167" s="289">
        <v>130010.79</v>
      </c>
      <c r="N167" s="247">
        <v>192198.8</v>
      </c>
      <c r="O167" s="247">
        <v>263387.8</v>
      </c>
      <c r="P167" s="247">
        <v>315234.99</v>
      </c>
      <c r="Q167" s="88">
        <v>324505.25</v>
      </c>
      <c r="R167" s="88">
        <v>398804.72</v>
      </c>
      <c r="S167" s="247">
        <v>499020.95</v>
      </c>
      <c r="T167" s="247">
        <v>737623.99</v>
      </c>
      <c r="U167" s="247">
        <v>1040736.33</v>
      </c>
      <c r="V167" s="247">
        <v>1361126.58</v>
      </c>
      <c r="W167" s="247">
        <v>1534809.3</v>
      </c>
      <c r="X167" s="247">
        <v>1653790.46</v>
      </c>
      <c r="Y167" s="247">
        <v>1772970.17</v>
      </c>
      <c r="Z167" s="247">
        <v>1892521</v>
      </c>
      <c r="AA167" s="247">
        <v>2012073.42</v>
      </c>
      <c r="AB167" s="247">
        <v>2131621.66</v>
      </c>
      <c r="AC167" s="247">
        <v>2251166.94</v>
      </c>
      <c r="AD167" s="247">
        <v>2370778.3199999998</v>
      </c>
      <c r="AE167" s="247">
        <v>2490689.14</v>
      </c>
      <c r="AF167" s="247">
        <v>2610678.9300000002</v>
      </c>
      <c r="AG167" s="247">
        <v>2728389.36</v>
      </c>
      <c r="AH167" s="247">
        <v>2828405.23</v>
      </c>
      <c r="AI167" s="247">
        <v>2928476.22</v>
      </c>
      <c r="AJ167" s="247">
        <v>3024175.26</v>
      </c>
      <c r="AK167" s="247">
        <v>3117630.23</v>
      </c>
      <c r="AL167" s="247">
        <v>3211136.56</v>
      </c>
      <c r="AM167" s="247">
        <v>3318636.19</v>
      </c>
      <c r="AN167" s="247">
        <v>3463458.74</v>
      </c>
      <c r="AO167" s="247">
        <v>3600960.55</v>
      </c>
      <c r="AP167" s="247">
        <v>3702089.13</v>
      </c>
      <c r="AQ167" s="247">
        <v>3859167.26</v>
      </c>
      <c r="AR167" s="247">
        <v>4237899.32</v>
      </c>
      <c r="AS167" s="247">
        <v>4781761.2300000004</v>
      </c>
      <c r="AT167" s="247">
        <v>5161358.5</v>
      </c>
      <c r="AU167" s="247">
        <v>5346735.0999999996</v>
      </c>
      <c r="AV167" s="247">
        <v>5453378.1500000004</v>
      </c>
      <c r="AW167" s="247">
        <v>5559744.3200000003</v>
      </c>
      <c r="AX167" s="247">
        <v>5666078.2599999998</v>
      </c>
      <c r="AY167" s="247">
        <v>5839050.3600000003</v>
      </c>
      <c r="AZ167" s="247">
        <v>6062891.2699999996</v>
      </c>
      <c r="BA167" s="247">
        <v>6226773.7199999997</v>
      </c>
      <c r="BB167" s="247">
        <v>6327256.79</v>
      </c>
      <c r="BC167" s="247">
        <v>6732935.25</v>
      </c>
      <c r="BD167" s="247">
        <v>7521375.6699999999</v>
      </c>
      <c r="BE167" s="247">
        <v>8116632.6699999999</v>
      </c>
      <c r="BF167" s="247">
        <v>8413571.25</v>
      </c>
      <c r="BG167" s="247">
        <v>9049863.3100000005</v>
      </c>
      <c r="BH167" s="247">
        <v>9686149.8000000007</v>
      </c>
      <c r="BI167" s="247">
        <v>10316921.35</v>
      </c>
      <c r="BJ167" s="247">
        <v>10922197.02</v>
      </c>
      <c r="BK167" s="247">
        <v>11544282.359999999</v>
      </c>
      <c r="BL167" s="247">
        <v>12129091.49</v>
      </c>
      <c r="BM167" s="247">
        <v>12706265.630000001</v>
      </c>
      <c r="BN167" s="247">
        <v>13291722.289999999</v>
      </c>
      <c r="BO167" s="247">
        <v>13793073.439999999</v>
      </c>
      <c r="BP167" s="247">
        <v>14094786.35</v>
      </c>
      <c r="BQ167" s="247">
        <v>14670318.449999999</v>
      </c>
      <c r="BR167" s="247">
        <v>15285556.34</v>
      </c>
      <c r="BS167" s="247">
        <v>15944864.279999999</v>
      </c>
      <c r="BT167" s="247">
        <v>16604070.220000001</v>
      </c>
      <c r="BU167" s="247">
        <v>17255156.890000001</v>
      </c>
      <c r="BV167" s="247">
        <v>17925857.210000001</v>
      </c>
      <c r="BW167" s="247">
        <v>18515177.390000001</v>
      </c>
      <c r="BX167" s="247">
        <v>19300958.489999998</v>
      </c>
      <c r="BY167" s="247">
        <v>20086960.93</v>
      </c>
      <c r="BZ167" s="247">
        <v>20872827.640000001</v>
      </c>
      <c r="CA167" s="247">
        <v>21646182.52</v>
      </c>
      <c r="CB167" s="247">
        <v>22357552.890000001</v>
      </c>
      <c r="CC167" s="247">
        <v>23057403.760000002</v>
      </c>
      <c r="CD167" s="247">
        <v>23756858.43</v>
      </c>
      <c r="CE167" s="247">
        <v>24484805.129999999</v>
      </c>
      <c r="CF167" s="247">
        <v>25108121.210000001</v>
      </c>
      <c r="CG167" s="247">
        <v>25626318.469999999</v>
      </c>
      <c r="CH167" s="247">
        <v>26144515.739999998</v>
      </c>
      <c r="CI167" s="247">
        <v>26662713</v>
      </c>
      <c r="CJ167" s="247">
        <v>27146507.280000001</v>
      </c>
      <c r="CK167" s="247">
        <v>27608757.530000001</v>
      </c>
      <c r="CL167" s="247">
        <v>27993847.219999999</v>
      </c>
      <c r="CM167" s="247">
        <v>28366738.640000001</v>
      </c>
      <c r="CN167" s="247">
        <v>28759453</v>
      </c>
      <c r="CO167" s="247">
        <v>29103120.48</v>
      </c>
      <c r="CP167" s="247">
        <v>29428932.68</v>
      </c>
      <c r="CQ167" s="247">
        <v>29561539.219999999</v>
      </c>
      <c r="CR167" s="247">
        <v>29826596.399999999</v>
      </c>
      <c r="CS167" s="247">
        <v>30357189</v>
      </c>
      <c r="CT167" s="247">
        <v>30394601.859999999</v>
      </c>
      <c r="CU167" s="247">
        <v>30432014.73</v>
      </c>
      <c r="CV167" s="247">
        <v>30469427.59</v>
      </c>
      <c r="CW167" s="247">
        <v>30506840.460000001</v>
      </c>
      <c r="CX167" s="247">
        <v>30544253.329999998</v>
      </c>
      <c r="CY167" s="247">
        <v>30581666.190000001</v>
      </c>
      <c r="CZ167" s="247">
        <v>30619078.920000002</v>
      </c>
      <c r="DA167" s="247">
        <v>30656491.59</v>
      </c>
      <c r="DB167" s="247">
        <v>30703419.710000001</v>
      </c>
      <c r="DC167" s="247">
        <v>30878500.890000001</v>
      </c>
      <c r="DD167" s="247">
        <v>31053582.07</v>
      </c>
      <c r="DE167" s="247">
        <v>31228663.25</v>
      </c>
      <c r="DF167" s="247">
        <v>31403744.440000001</v>
      </c>
      <c r="DG167" s="247">
        <v>31578825.620000001</v>
      </c>
      <c r="DH167" s="247">
        <v>31745342.879999999</v>
      </c>
      <c r="DI167" s="247">
        <v>31792237.649999999</v>
      </c>
      <c r="DJ167" s="247">
        <v>31829650.309999999</v>
      </c>
      <c r="DK167" s="247">
        <v>31867062.98</v>
      </c>
      <c r="DL167" s="247">
        <v>31904475.640000001</v>
      </c>
      <c r="DM167" s="247">
        <v>31941888.309999999</v>
      </c>
      <c r="DN167" s="247">
        <v>31954359.190000001</v>
      </c>
      <c r="DO167" s="247">
        <v>31991771.859999999</v>
      </c>
      <c r="DP167" s="247">
        <v>32029184.140000001</v>
      </c>
      <c r="DQ167" s="247">
        <v>32066594.5</v>
      </c>
      <c r="DR167" s="247">
        <v>32104004.870000001</v>
      </c>
      <c r="DS167" s="247">
        <v>32141415.23</v>
      </c>
      <c r="DT167" s="247">
        <v>32178825.600000001</v>
      </c>
      <c r="DU167" s="247">
        <v>32216235.960000001</v>
      </c>
      <c r="DV167" s="247">
        <v>32253646.32</v>
      </c>
      <c r="DW167" s="247">
        <v>32284821.629999999</v>
      </c>
      <c r="DX167" s="247">
        <v>32322231.989999998</v>
      </c>
      <c r="DY167" s="247">
        <v>32359642.359999999</v>
      </c>
      <c r="DZ167" s="247">
        <v>32397052.719999999</v>
      </c>
      <c r="EA167" s="247">
        <v>32434463.079999998</v>
      </c>
      <c r="EB167" s="247">
        <v>32471873.449999999</v>
      </c>
      <c r="EC167" s="247">
        <v>32509283.809999999</v>
      </c>
      <c r="ED167" s="247">
        <v>32546694.18</v>
      </c>
      <c r="EE167" s="247">
        <v>32584104.539999999</v>
      </c>
      <c r="EF167" s="247">
        <v>32621514.91</v>
      </c>
      <c r="EG167" s="247">
        <v>32658925.27</v>
      </c>
      <c r="EH167" s="247">
        <v>32696335.640000001</v>
      </c>
      <c r="EI167" s="247">
        <v>32733746</v>
      </c>
      <c r="EJ167" s="247">
        <v>32771156.359999999</v>
      </c>
      <c r="EK167" s="247">
        <v>32808566.73</v>
      </c>
      <c r="EL167" s="247">
        <v>32845977.09</v>
      </c>
      <c r="EM167" s="247">
        <v>32883387.460000001</v>
      </c>
      <c r="EN167" s="247">
        <v>32920797.82</v>
      </c>
      <c r="EO167" s="247">
        <v>32958208.190000001</v>
      </c>
      <c r="EP167" s="247">
        <v>32995618.550000001</v>
      </c>
      <c r="EQ167" s="247">
        <v>33033028.91</v>
      </c>
      <c r="ER167" s="247">
        <v>33070439.280000001</v>
      </c>
      <c r="ES167" s="247">
        <v>33107849.640000001</v>
      </c>
      <c r="ET167" s="247">
        <v>33145308.010000002</v>
      </c>
      <c r="EU167" s="247">
        <v>33182718.370000001</v>
      </c>
      <c r="EV167" s="247">
        <v>33317470.510000002</v>
      </c>
      <c r="EW167" s="247">
        <v>33503894.969999999</v>
      </c>
      <c r="EX167" s="247">
        <v>33690319.439999998</v>
      </c>
      <c r="EY167" s="247">
        <v>33844220.75</v>
      </c>
      <c r="EZ167" s="247">
        <v>33997076.109999999</v>
      </c>
      <c r="FA167" s="247">
        <v>34143282.75</v>
      </c>
      <c r="FB167" s="247">
        <v>34407118.43</v>
      </c>
      <c r="FC167" s="247">
        <v>34611537.890000001</v>
      </c>
      <c r="FD167" s="247">
        <v>34611537.890000001</v>
      </c>
      <c r="FE167" s="247">
        <v>34611537.890000001</v>
      </c>
      <c r="FF167" s="247">
        <v>34611537.890000001</v>
      </c>
      <c r="FG167" s="247">
        <v>34611537.890000001</v>
      </c>
      <c r="FH167" s="247">
        <v>34611537.890000001</v>
      </c>
      <c r="FI167" s="247">
        <v>34611537.890000001</v>
      </c>
      <c r="FJ167" s="247">
        <v>34611537.890000001</v>
      </c>
      <c r="FK167" s="247">
        <v>34611537.890000001</v>
      </c>
      <c r="FL167" s="247">
        <v>34611537.890000001</v>
      </c>
      <c r="FM167" s="247">
        <v>34611537.890000001</v>
      </c>
      <c r="FN167" s="247">
        <v>34611537.890000001</v>
      </c>
      <c r="FO167" s="247">
        <v>34611537.890000001</v>
      </c>
      <c r="FP167" s="247">
        <v>34611537.890000001</v>
      </c>
      <c r="FQ167" s="247">
        <v>34611537.890000001</v>
      </c>
    </row>
    <row r="169" spans="1:173">
      <c r="F169" s="116">
        <v>39861779</v>
      </c>
      <c r="J169" s="172">
        <f>J166/$F$169</f>
        <v>6.1574672821300826E-4</v>
      </c>
      <c r="K169" s="172">
        <f t="shared" ref="K169:BV169" si="0">K166/$F$169</f>
        <v>7.5424732047207422E-4</v>
      </c>
      <c r="L169" s="172">
        <f t="shared" si="0"/>
        <v>7.5303187045415107E-4</v>
      </c>
      <c r="M169" s="172">
        <f t="shared" si="0"/>
        <v>1.1385139132902222E-3</v>
      </c>
      <c r="N169" s="172">
        <f t="shared" si="0"/>
        <v>1.5600914349557754E-3</v>
      </c>
      <c r="O169" s="172">
        <f t="shared" si="0"/>
        <v>1.7858959581307197E-3</v>
      </c>
      <c r="P169" s="172">
        <f t="shared" si="0"/>
        <v>1.3006742624306858E-3</v>
      </c>
      <c r="Q169" s="172">
        <f t="shared" si="0"/>
        <v>2.3256011729933077E-4</v>
      </c>
      <c r="R169" s="172">
        <f t="shared" si="0"/>
        <v>1.8639275984145113E-3</v>
      </c>
      <c r="S169" s="172">
        <f t="shared" si="0"/>
        <v>2.5140935129864626E-3</v>
      </c>
      <c r="T169" s="172">
        <f t="shared" si="0"/>
        <v>5.9857596922605989E-3</v>
      </c>
      <c r="U169" s="172">
        <f t="shared" si="0"/>
        <v>7.6040846044528026E-3</v>
      </c>
      <c r="V169" s="172">
        <f t="shared" si="0"/>
        <v>8.0375303871911986E-3</v>
      </c>
      <c r="W169" s="172">
        <f t="shared" si="0"/>
        <v>4.3571241514333819E-3</v>
      </c>
      <c r="X169" s="172">
        <f t="shared" si="0"/>
        <v>2.9848432002997157E-3</v>
      </c>
      <c r="Y169" s="172">
        <f t="shared" si="0"/>
        <v>2.9898239112709948E-3</v>
      </c>
      <c r="Z169" s="172">
        <f t="shared" si="0"/>
        <v>2.9991345845352259E-3</v>
      </c>
      <c r="AA169" s="172">
        <f t="shared" si="0"/>
        <v>2.999173970634878E-3</v>
      </c>
      <c r="AB169" s="172">
        <f t="shared" si="0"/>
        <v>2.9990696100141443E-3</v>
      </c>
      <c r="AC169" s="172">
        <f t="shared" si="0"/>
        <v>2.9989948516848685E-3</v>
      </c>
      <c r="AD169" s="172">
        <f t="shared" si="0"/>
        <v>3.0006533326071574E-3</v>
      </c>
      <c r="AE169" s="172">
        <f t="shared" si="0"/>
        <v>3.0081652903649887E-3</v>
      </c>
      <c r="AF169" s="172">
        <f t="shared" si="0"/>
        <v>3.0101463860907961E-3</v>
      </c>
      <c r="AG169" s="172">
        <f t="shared" si="0"/>
        <v>2.9529647936686419E-3</v>
      </c>
      <c r="AH169" s="172">
        <f t="shared" si="0"/>
        <v>2.5090668933767353E-3</v>
      </c>
      <c r="AI169" s="172">
        <f t="shared" si="0"/>
        <v>2.5104496716014607E-3</v>
      </c>
      <c r="AJ169" s="172">
        <f t="shared" si="0"/>
        <v>2.4007719274144789E-3</v>
      </c>
      <c r="AK169" s="172">
        <f t="shared" si="0"/>
        <v>2.3444756442004256E-3</v>
      </c>
      <c r="AL169" s="172">
        <f t="shared" si="0"/>
        <v>2.3457640964794873E-3</v>
      </c>
      <c r="AM169" s="172">
        <f t="shared" si="0"/>
        <v>2.6968096431421187E-3</v>
      </c>
      <c r="AN169" s="172">
        <f t="shared" si="0"/>
        <v>3.6331180803546169E-3</v>
      </c>
      <c r="AO169" s="172">
        <f t="shared" si="0"/>
        <v>3.4494652132811233E-3</v>
      </c>
      <c r="AP169" s="172">
        <f t="shared" si="0"/>
        <v>2.5369808507543028E-3</v>
      </c>
      <c r="AQ169" s="172">
        <f t="shared" si="0"/>
        <v>3.9405699881081575E-3</v>
      </c>
      <c r="AR169" s="172">
        <f t="shared" si="0"/>
        <v>9.501132902272124E-3</v>
      </c>
      <c r="AS169" s="172">
        <f t="shared" si="0"/>
        <v>1.3643693875278372E-2</v>
      </c>
      <c r="AT169" s="172">
        <f t="shared" si="0"/>
        <v>9.5228381553166506E-3</v>
      </c>
      <c r="AU169" s="172">
        <f t="shared" si="0"/>
        <v>4.6504848667190696E-3</v>
      </c>
      <c r="AV169" s="172">
        <f t="shared" si="0"/>
        <v>2.6753206373453628E-3</v>
      </c>
      <c r="AW169" s="172">
        <f t="shared" si="0"/>
        <v>2.6683751369952656E-3</v>
      </c>
      <c r="AX169" s="172">
        <f t="shared" si="0"/>
        <v>2.6675663421845772E-3</v>
      </c>
      <c r="AY169" s="172">
        <f t="shared" si="0"/>
        <v>4.3392967985698781E-3</v>
      </c>
      <c r="AZ169" s="172">
        <f t="shared" si="0"/>
        <v>5.6154269983785723E-3</v>
      </c>
      <c r="BA169" s="172">
        <f t="shared" si="0"/>
        <v>4.1112678387986651E-3</v>
      </c>
      <c r="BB169" s="172">
        <f t="shared" si="0"/>
        <v>2.5207871429922882E-3</v>
      </c>
      <c r="BC169" s="172">
        <f t="shared" si="0"/>
        <v>1.0177129073943237E-2</v>
      </c>
      <c r="BD169" s="172">
        <f t="shared" si="0"/>
        <v>1.9779358568015742E-2</v>
      </c>
      <c r="BE169" s="172">
        <f t="shared" si="0"/>
        <v>1.4933026446210541E-2</v>
      </c>
      <c r="BF169" s="172">
        <f t="shared" si="0"/>
        <v>7.4492051646766694E-3</v>
      </c>
      <c r="BG169" s="172">
        <f t="shared" si="0"/>
        <v>1.5962460180214237E-2</v>
      </c>
      <c r="BH169" s="172">
        <f t="shared" si="0"/>
        <v>1.5962320447363877E-2</v>
      </c>
      <c r="BI169" s="172">
        <f t="shared" si="0"/>
        <v>1.5823968870029612E-2</v>
      </c>
      <c r="BJ169" s="172">
        <f t="shared" si="0"/>
        <v>1.5184361691433793E-2</v>
      </c>
      <c r="BK169" s="172">
        <f t="shared" si="0"/>
        <v>1.5606060883534575E-2</v>
      </c>
      <c r="BL169" s="172">
        <f t="shared" si="0"/>
        <v>1.4670923994636566E-2</v>
      </c>
      <c r="BM169" s="172">
        <f t="shared" si="0"/>
        <v>1.4479387385093877E-2</v>
      </c>
      <c r="BN169" s="172">
        <f t="shared" si="0"/>
        <v>1.4687168126640811E-2</v>
      </c>
      <c r="BO169" s="172">
        <f t="shared" si="0"/>
        <v>1.2577239716270566E-2</v>
      </c>
      <c r="BP169" s="172">
        <f t="shared" si="0"/>
        <v>7.5689775411177706E-3</v>
      </c>
      <c r="BQ169" s="172">
        <f t="shared" si="0"/>
        <v>1.4438194291328543E-2</v>
      </c>
      <c r="BR169" s="172">
        <f t="shared" si="0"/>
        <v>1.5434280793137708E-2</v>
      </c>
      <c r="BS169" s="172">
        <f t="shared" si="0"/>
        <v>1.6539852373372497E-2</v>
      </c>
      <c r="BT169" s="172">
        <f t="shared" si="0"/>
        <v>1.6537293531229499E-2</v>
      </c>
      <c r="BU169" s="172">
        <f t="shared" si="0"/>
        <v>1.6333607940578868E-2</v>
      </c>
      <c r="BV169" s="172">
        <f t="shared" si="0"/>
        <v>1.6825649703190618E-2</v>
      </c>
      <c r="BW169" s="172">
        <f t="shared" ref="BW169:EH169" si="1">BW166/$F$169</f>
        <v>1.4784091297079341E-2</v>
      </c>
      <c r="BX169" s="172">
        <f t="shared" si="1"/>
        <v>1.9712644786877172E-2</v>
      </c>
      <c r="BY169" s="172">
        <f t="shared" si="1"/>
        <v>1.9718197976061228E-2</v>
      </c>
      <c r="BZ169" s="172">
        <f t="shared" si="1"/>
        <v>1.9714792709076029E-2</v>
      </c>
      <c r="CA169" s="172">
        <f t="shared" si="1"/>
        <v>1.9400912337605405E-2</v>
      </c>
      <c r="CB169" s="172">
        <f t="shared" si="1"/>
        <v>1.784592629445866E-2</v>
      </c>
      <c r="CC169" s="172">
        <f t="shared" si="1"/>
        <v>1.7556939944903111E-2</v>
      </c>
      <c r="CD169" s="172">
        <f t="shared" si="1"/>
        <v>1.7547001100979464E-2</v>
      </c>
      <c r="CE169" s="172">
        <f t="shared" si="1"/>
        <v>1.826177125712327E-2</v>
      </c>
      <c r="CF169" s="172">
        <f t="shared" si="1"/>
        <v>1.5636935822658592E-2</v>
      </c>
      <c r="CG169" s="172">
        <f t="shared" si="1"/>
        <v>1.2999852816403402E-2</v>
      </c>
      <c r="CH169" s="172">
        <f t="shared" si="1"/>
        <v>1.2999852816403402E-2</v>
      </c>
      <c r="CI169" s="172">
        <f t="shared" si="1"/>
        <v>1.2999852816403402E-2</v>
      </c>
      <c r="CJ169" s="172">
        <f t="shared" si="1"/>
        <v>1.2136796002004829E-2</v>
      </c>
      <c r="CK169" s="172">
        <f t="shared" si="1"/>
        <v>1.1596327650103122E-2</v>
      </c>
      <c r="CL169" s="172">
        <f t="shared" si="1"/>
        <v>9.6606250313113224E-3</v>
      </c>
      <c r="CM169" s="172">
        <f t="shared" si="1"/>
        <v>9.354610590761642E-3</v>
      </c>
      <c r="CN169" s="172">
        <f t="shared" si="1"/>
        <v>9.8519022445034375E-3</v>
      </c>
      <c r="CO169" s="172">
        <f t="shared" si="1"/>
        <v>8.6214787353068208E-3</v>
      </c>
      <c r="CP169" s="172">
        <f t="shared" si="1"/>
        <v>8.1735489025715584E-3</v>
      </c>
      <c r="CQ169" s="172">
        <f t="shared" si="1"/>
        <v>3.3266591036993105E-3</v>
      </c>
      <c r="CR169" s="172">
        <f t="shared" si="1"/>
        <v>6.6494066910561117E-3</v>
      </c>
      <c r="CS169" s="172">
        <f t="shared" si="1"/>
        <v>1.3310810588759723E-2</v>
      </c>
      <c r="CT169" s="172">
        <f t="shared" si="1"/>
        <v>9.3856498476899391E-4</v>
      </c>
      <c r="CU169" s="172">
        <f t="shared" si="1"/>
        <v>9.3856498476899391E-4</v>
      </c>
      <c r="CV169" s="172">
        <f t="shared" si="1"/>
        <v>9.3856498476899391E-4</v>
      </c>
      <c r="CW169" s="172">
        <f t="shared" si="1"/>
        <v>9.3856498476899391E-4</v>
      </c>
      <c r="CX169" s="172">
        <f t="shared" si="1"/>
        <v>9.3856498476899391E-4</v>
      </c>
      <c r="CY169" s="172">
        <f t="shared" si="1"/>
        <v>9.3856498476899391E-4</v>
      </c>
      <c r="CZ169" s="172">
        <f t="shared" si="1"/>
        <v>9.3856147263271929E-4</v>
      </c>
      <c r="DA169" s="172">
        <f t="shared" si="1"/>
        <v>9.3855971656458192E-4</v>
      </c>
      <c r="DB169" s="172">
        <f t="shared" si="1"/>
        <v>1.1772713405490507E-3</v>
      </c>
      <c r="DC169" s="172">
        <f t="shared" si="1"/>
        <v>4.3922068806813664E-3</v>
      </c>
      <c r="DD169" s="172">
        <f t="shared" si="1"/>
        <v>4.3922068806813664E-3</v>
      </c>
      <c r="DE169" s="172">
        <f t="shared" si="1"/>
        <v>4.3922068806813664E-3</v>
      </c>
      <c r="DF169" s="172">
        <f t="shared" si="1"/>
        <v>4.3922068806813664E-3</v>
      </c>
      <c r="DG169" s="172">
        <f t="shared" si="1"/>
        <v>4.3922068806813664E-3</v>
      </c>
      <c r="DH169" s="172">
        <f t="shared" si="1"/>
        <v>4.1773664943554074E-3</v>
      </c>
      <c r="DI169" s="172">
        <f t="shared" si="1"/>
        <v>1.1764344486481649E-3</v>
      </c>
      <c r="DJ169" s="172">
        <f t="shared" si="1"/>
        <v>9.3855971656458192E-4</v>
      </c>
      <c r="DK169" s="172">
        <f t="shared" si="1"/>
        <v>9.3855971656458192E-4</v>
      </c>
      <c r="DL169" s="172">
        <f t="shared" si="1"/>
        <v>9.3855971656458192E-4</v>
      </c>
      <c r="DM169" s="172">
        <f t="shared" si="1"/>
        <v>9.3855971656458192E-4</v>
      </c>
      <c r="DN169" s="172">
        <f t="shared" si="1"/>
        <v>3.1285332247715287E-4</v>
      </c>
      <c r="DO169" s="172">
        <f t="shared" si="1"/>
        <v>9.3855971656458192E-4</v>
      </c>
      <c r="DP169" s="172">
        <f t="shared" si="1"/>
        <v>9.3855018362326472E-4</v>
      </c>
      <c r="DQ169" s="172">
        <f t="shared" si="1"/>
        <v>9.38502017182926E-4</v>
      </c>
      <c r="DR169" s="172">
        <f t="shared" si="1"/>
        <v>9.38502017182926E-4</v>
      </c>
      <c r="DS169" s="172">
        <f t="shared" si="1"/>
        <v>9.38502017182926E-4</v>
      </c>
      <c r="DT169" s="172">
        <f t="shared" si="1"/>
        <v>9.38502017182926E-4</v>
      </c>
      <c r="DU169" s="172">
        <f t="shared" si="1"/>
        <v>9.38502017182926E-4</v>
      </c>
      <c r="DV169" s="172">
        <f t="shared" si="1"/>
        <v>9.38502017182926E-4</v>
      </c>
      <c r="DW169" s="172">
        <f t="shared" si="1"/>
        <v>7.82085014319105E-4</v>
      </c>
      <c r="DX169" s="172">
        <f t="shared" si="1"/>
        <v>9.38502017182926E-4</v>
      </c>
      <c r="DY169" s="172">
        <f t="shared" si="1"/>
        <v>9.38502017182926E-4</v>
      </c>
      <c r="DZ169" s="172">
        <f t="shared" si="1"/>
        <v>9.38502017182926E-4</v>
      </c>
      <c r="EA169" s="172">
        <f t="shared" si="1"/>
        <v>9.38502017182926E-4</v>
      </c>
      <c r="EB169" s="172">
        <f t="shared" si="1"/>
        <v>9.38502017182926E-4</v>
      </c>
      <c r="EC169" s="172">
        <f t="shared" si="1"/>
        <v>9.38502017182926E-4</v>
      </c>
      <c r="ED169" s="172">
        <f t="shared" si="1"/>
        <v>9.38502017182926E-4</v>
      </c>
      <c r="EE169" s="172">
        <f t="shared" si="1"/>
        <v>9.38502017182926E-4</v>
      </c>
      <c r="EF169" s="172">
        <f t="shared" si="1"/>
        <v>9.38502017182926E-4</v>
      </c>
      <c r="EG169" s="172">
        <f t="shared" si="1"/>
        <v>9.38502017182926E-4</v>
      </c>
      <c r="EH169" s="172">
        <f t="shared" si="1"/>
        <v>9.38502017182926E-4</v>
      </c>
      <c r="EI169" s="172">
        <f t="shared" ref="EI169:FC169" si="2">EI166/$F$169</f>
        <v>9.38502017182926E-4</v>
      </c>
      <c r="EJ169" s="172">
        <f t="shared" si="2"/>
        <v>9.38502017182926E-4</v>
      </c>
      <c r="EK169" s="172">
        <f t="shared" si="2"/>
        <v>9.38502017182926E-4</v>
      </c>
      <c r="EL169" s="172">
        <f t="shared" si="2"/>
        <v>9.38502017182926E-4</v>
      </c>
      <c r="EM169" s="172">
        <f t="shared" si="2"/>
        <v>9.38502017182926E-4</v>
      </c>
      <c r="EN169" s="172">
        <f t="shared" si="2"/>
        <v>9.38502017182926E-4</v>
      </c>
      <c r="EO169" s="172">
        <f t="shared" si="2"/>
        <v>9.38502017182926E-4</v>
      </c>
      <c r="EP169" s="172">
        <f t="shared" si="2"/>
        <v>9.38502017182926E-4</v>
      </c>
      <c r="EQ169" s="172">
        <f t="shared" si="2"/>
        <v>9.38502017182926E-4</v>
      </c>
      <c r="ER169" s="172">
        <f t="shared" si="2"/>
        <v>9.38502017182926E-4</v>
      </c>
      <c r="ES169" s="172">
        <f t="shared" si="2"/>
        <v>9.38502017182926E-4</v>
      </c>
      <c r="ET169" s="172">
        <f t="shared" si="2"/>
        <v>9.397061781913948E-4</v>
      </c>
      <c r="EU169" s="172">
        <f t="shared" si="2"/>
        <v>9.38502017182926E-4</v>
      </c>
      <c r="EV169" s="172">
        <f t="shared" si="2"/>
        <v>3.3804848499109888E-3</v>
      </c>
      <c r="EW169" s="172">
        <f t="shared" si="2"/>
        <v>4.6767724541345737E-3</v>
      </c>
      <c r="EX169" s="172">
        <f t="shared" si="2"/>
        <v>4.6767724541345737E-3</v>
      </c>
      <c r="EY169" s="172">
        <f t="shared" si="2"/>
        <v>3.8608740969639111E-3</v>
      </c>
      <c r="EZ169" s="172">
        <f t="shared" si="2"/>
        <v>3.8346346759887458E-3</v>
      </c>
      <c r="FA169" s="172">
        <f t="shared" si="2"/>
        <v>3.6678403139006922E-3</v>
      </c>
      <c r="FB169" s="172">
        <f t="shared" si="2"/>
        <v>6.6187633020593486E-3</v>
      </c>
      <c r="FC169" s="172">
        <f t="shared" si="2"/>
        <v>5.12820714800511E-3</v>
      </c>
    </row>
    <row r="170" spans="1:173">
      <c r="J170" s="172">
        <f>J167/$F$169</f>
        <v>6.1574672821300826E-4</v>
      </c>
      <c r="K170" s="172">
        <f t="shared" ref="K170:BV170" si="3">K167/$F$169</f>
        <v>1.3699942995519594E-3</v>
      </c>
      <c r="L170" s="172">
        <f t="shared" si="3"/>
        <v>2.1230261700061104E-3</v>
      </c>
      <c r="M170" s="172">
        <f t="shared" si="3"/>
        <v>3.2615400832963323E-3</v>
      </c>
      <c r="N170" s="172">
        <f t="shared" si="3"/>
        <v>4.821631267385231E-3</v>
      </c>
      <c r="O170" s="172">
        <f t="shared" si="3"/>
        <v>6.6075274763828275E-3</v>
      </c>
      <c r="P170" s="172">
        <f t="shared" si="3"/>
        <v>7.908201738813514E-3</v>
      </c>
      <c r="Q170" s="172">
        <f t="shared" si="3"/>
        <v>8.1407618561128436E-3</v>
      </c>
      <c r="R170" s="172">
        <f t="shared" si="3"/>
        <v>1.0004689454527356E-2</v>
      </c>
      <c r="S170" s="172">
        <f t="shared" si="3"/>
        <v>1.2518782716646942E-2</v>
      </c>
      <c r="T170" s="172">
        <f t="shared" si="3"/>
        <v>1.8504542659774418E-2</v>
      </c>
      <c r="U170" s="172">
        <f t="shared" si="3"/>
        <v>2.6108627264227219E-2</v>
      </c>
      <c r="V170" s="172">
        <f t="shared" si="3"/>
        <v>3.414615740055154E-2</v>
      </c>
      <c r="W170" s="172">
        <f t="shared" si="3"/>
        <v>3.8503281551984923E-2</v>
      </c>
      <c r="X170" s="172">
        <f t="shared" si="3"/>
        <v>4.1488124752284639E-2</v>
      </c>
      <c r="Y170" s="172">
        <f t="shared" si="3"/>
        <v>4.4477948914422506E-2</v>
      </c>
      <c r="Z170" s="172">
        <f t="shared" si="3"/>
        <v>4.7477083248090857E-2</v>
      </c>
      <c r="AA170" s="172">
        <f t="shared" si="3"/>
        <v>5.0476257469592611E-2</v>
      </c>
      <c r="AB170" s="172">
        <f t="shared" si="3"/>
        <v>5.3475326828739886E-2</v>
      </c>
      <c r="AC170" s="172">
        <f t="shared" si="3"/>
        <v>5.6474321931291628E-2</v>
      </c>
      <c r="AD170" s="172">
        <f t="shared" si="3"/>
        <v>5.9474975263898777E-2</v>
      </c>
      <c r="AE170" s="172">
        <f t="shared" si="3"/>
        <v>6.2483140554263773E-2</v>
      </c>
      <c r="AF170" s="172">
        <f t="shared" si="3"/>
        <v>6.549328694035457E-2</v>
      </c>
      <c r="AG170" s="172">
        <f t="shared" si="3"/>
        <v>6.8446251734023203E-2</v>
      </c>
      <c r="AH170" s="172">
        <f t="shared" si="3"/>
        <v>7.0955318627399941E-2</v>
      </c>
      <c r="AI170" s="172">
        <f t="shared" si="3"/>
        <v>7.3465768299001408E-2</v>
      </c>
      <c r="AJ170" s="172">
        <f t="shared" si="3"/>
        <v>7.5866540226415882E-2</v>
      </c>
      <c r="AK170" s="172">
        <f t="shared" si="3"/>
        <v>7.821101587061631E-2</v>
      </c>
      <c r="AL170" s="172">
        <f t="shared" si="3"/>
        <v>8.0556779967095801E-2</v>
      </c>
      <c r="AM170" s="172">
        <f t="shared" si="3"/>
        <v>8.3253589610237919E-2</v>
      </c>
      <c r="AN170" s="172">
        <f t="shared" si="3"/>
        <v>8.6886707690592535E-2</v>
      </c>
      <c r="AO170" s="172">
        <f t="shared" si="3"/>
        <v>9.033617265300678E-2</v>
      </c>
      <c r="AP170" s="172">
        <f t="shared" si="3"/>
        <v>9.2873153754627957E-2</v>
      </c>
      <c r="AQ170" s="172">
        <f t="shared" si="3"/>
        <v>9.6813723742736113E-2</v>
      </c>
      <c r="AR170" s="172">
        <f t="shared" si="3"/>
        <v>0.10631485664500825</v>
      </c>
      <c r="AS170" s="172">
        <f t="shared" si="3"/>
        <v>0.11995855052028663</v>
      </c>
      <c r="AT170" s="172">
        <f t="shared" si="3"/>
        <v>0.12948138867560327</v>
      </c>
      <c r="AU170" s="172">
        <f t="shared" si="3"/>
        <v>0.13413187354232231</v>
      </c>
      <c r="AV170" s="172">
        <f t="shared" si="3"/>
        <v>0.13680719443053457</v>
      </c>
      <c r="AW170" s="172">
        <f t="shared" si="3"/>
        <v>0.13947556931666297</v>
      </c>
      <c r="AX170" s="172">
        <f t="shared" si="3"/>
        <v>0.14214313565884754</v>
      </c>
      <c r="AY170" s="172">
        <f t="shared" si="3"/>
        <v>0.14648243270828432</v>
      </c>
      <c r="AZ170" s="172">
        <f t="shared" si="3"/>
        <v>0.15209785970666284</v>
      </c>
      <c r="BA170" s="172">
        <f t="shared" si="3"/>
        <v>0.15620912754546151</v>
      </c>
      <c r="BB170" s="172">
        <f t="shared" si="3"/>
        <v>0.1587299149393207</v>
      </c>
      <c r="BC170" s="172">
        <f t="shared" si="3"/>
        <v>0.16890704376239707</v>
      </c>
      <c r="BD170" s="172">
        <f t="shared" si="3"/>
        <v>0.18868640233041281</v>
      </c>
      <c r="BE170" s="172">
        <f t="shared" si="3"/>
        <v>0.20361942877662334</v>
      </c>
      <c r="BF170" s="172">
        <f t="shared" si="3"/>
        <v>0.2110686341921669</v>
      </c>
      <c r="BG170" s="172">
        <f t="shared" si="3"/>
        <v>0.22703109437238114</v>
      </c>
      <c r="BH170" s="172">
        <f t="shared" si="3"/>
        <v>0.24299341481974501</v>
      </c>
      <c r="BI170" s="172">
        <f t="shared" si="3"/>
        <v>0.25881738368977458</v>
      </c>
      <c r="BJ170" s="172">
        <f t="shared" si="3"/>
        <v>0.27400174538120836</v>
      </c>
      <c r="BK170" s="172">
        <f t="shared" si="3"/>
        <v>0.28960780601387609</v>
      </c>
      <c r="BL170" s="172">
        <f t="shared" si="3"/>
        <v>0.30427873000851269</v>
      </c>
      <c r="BM170" s="172">
        <f t="shared" si="3"/>
        <v>0.31875811739360654</v>
      </c>
      <c r="BN170" s="172">
        <f t="shared" si="3"/>
        <v>0.33344528577111421</v>
      </c>
      <c r="BO170" s="172">
        <f t="shared" si="3"/>
        <v>0.34602252548738477</v>
      </c>
      <c r="BP170" s="172">
        <f t="shared" si="3"/>
        <v>0.35359150302850256</v>
      </c>
      <c r="BQ170" s="172">
        <f t="shared" si="3"/>
        <v>0.36802969706896421</v>
      </c>
      <c r="BR170" s="172">
        <f t="shared" si="3"/>
        <v>0.38346397786210196</v>
      </c>
      <c r="BS170" s="172">
        <f t="shared" si="3"/>
        <v>0.40000383023547442</v>
      </c>
      <c r="BT170" s="172">
        <f t="shared" si="3"/>
        <v>0.41654112376670394</v>
      </c>
      <c r="BU170" s="172">
        <f t="shared" si="3"/>
        <v>0.4328747317072828</v>
      </c>
      <c r="BV170" s="172">
        <f t="shared" si="3"/>
        <v>0.44970038115960659</v>
      </c>
      <c r="BW170" s="172">
        <f t="shared" ref="BW170:EH170" si="4">BW167/$F$169</f>
        <v>0.46448447245668589</v>
      </c>
      <c r="BX170" s="172">
        <f t="shared" si="4"/>
        <v>0.4841971174944299</v>
      </c>
      <c r="BY170" s="172">
        <f t="shared" si="4"/>
        <v>0.50391531521962429</v>
      </c>
      <c r="BZ170" s="172">
        <f t="shared" si="4"/>
        <v>0.52363010792870035</v>
      </c>
      <c r="CA170" s="172">
        <f t="shared" si="4"/>
        <v>0.54303102026630568</v>
      </c>
      <c r="CB170" s="172">
        <f t="shared" si="4"/>
        <v>0.56087694656076437</v>
      </c>
      <c r="CC170" s="172">
        <f t="shared" si="4"/>
        <v>0.5784338867565344</v>
      </c>
      <c r="CD170" s="172">
        <f t="shared" si="4"/>
        <v>0.59598088760664691</v>
      </c>
      <c r="CE170" s="172">
        <f t="shared" si="4"/>
        <v>0.61424265911463705</v>
      </c>
      <c r="CF170" s="172">
        <f t="shared" si="4"/>
        <v>0.62987959493729573</v>
      </c>
      <c r="CG170" s="172">
        <f t="shared" si="4"/>
        <v>0.6428794477536991</v>
      </c>
      <c r="CH170" s="172">
        <f t="shared" si="4"/>
        <v>0.65587930082096935</v>
      </c>
      <c r="CI170" s="172">
        <f t="shared" si="4"/>
        <v>0.66887915363737283</v>
      </c>
      <c r="CJ170" s="172">
        <f t="shared" si="4"/>
        <v>0.68101594963937762</v>
      </c>
      <c r="CK170" s="172">
        <f t="shared" si="4"/>
        <v>0.69261227728948072</v>
      </c>
      <c r="CL170" s="172">
        <f t="shared" si="4"/>
        <v>0.7022729020699251</v>
      </c>
      <c r="CM170" s="172">
        <f t="shared" si="4"/>
        <v>0.7116275126606868</v>
      </c>
      <c r="CN170" s="172">
        <f t="shared" si="4"/>
        <v>0.72147941515605718</v>
      </c>
      <c r="CO170" s="172">
        <f t="shared" si="4"/>
        <v>0.73010089389136401</v>
      </c>
      <c r="CP170" s="172">
        <f t="shared" si="4"/>
        <v>0.7382744427939355</v>
      </c>
      <c r="CQ170" s="172">
        <f t="shared" si="4"/>
        <v>0.74160110164676796</v>
      </c>
      <c r="CR170" s="172">
        <f t="shared" si="4"/>
        <v>0.74825050833782403</v>
      </c>
      <c r="CS170" s="172">
        <f t="shared" si="4"/>
        <v>0.76156131917745062</v>
      </c>
      <c r="CT170" s="172">
        <f t="shared" si="4"/>
        <v>0.76249988391135282</v>
      </c>
      <c r="CU170" s="172">
        <f t="shared" si="4"/>
        <v>0.76343844889612178</v>
      </c>
      <c r="CV170" s="172">
        <f t="shared" si="4"/>
        <v>0.76437701363002386</v>
      </c>
      <c r="CW170" s="172">
        <f t="shared" si="4"/>
        <v>0.76531557861479294</v>
      </c>
      <c r="CX170" s="172">
        <f t="shared" si="4"/>
        <v>0.76625414359956179</v>
      </c>
      <c r="CY170" s="172">
        <f t="shared" si="4"/>
        <v>0.76719270833346398</v>
      </c>
      <c r="CZ170" s="172">
        <f t="shared" si="4"/>
        <v>0.76813126980609681</v>
      </c>
      <c r="DA170" s="172">
        <f t="shared" si="4"/>
        <v>0.76906982977352811</v>
      </c>
      <c r="DB170" s="172">
        <f t="shared" si="4"/>
        <v>0.77024710086321035</v>
      </c>
      <c r="DC170" s="172">
        <f t="shared" si="4"/>
        <v>0.77463930774389178</v>
      </c>
      <c r="DD170" s="172">
        <f t="shared" si="4"/>
        <v>0.7790315146245731</v>
      </c>
      <c r="DE170" s="172">
        <f t="shared" si="4"/>
        <v>0.78342372150525441</v>
      </c>
      <c r="DF170" s="172">
        <f t="shared" si="4"/>
        <v>0.78781592863680272</v>
      </c>
      <c r="DG170" s="172">
        <f t="shared" si="4"/>
        <v>0.79220813551748404</v>
      </c>
      <c r="DH170" s="172">
        <f t="shared" si="4"/>
        <v>0.79638550201183944</v>
      </c>
      <c r="DI170" s="172">
        <f t="shared" si="4"/>
        <v>0.79756193646048756</v>
      </c>
      <c r="DJ170" s="172">
        <f t="shared" si="4"/>
        <v>0.79850049617705221</v>
      </c>
      <c r="DK170" s="172">
        <f t="shared" si="4"/>
        <v>0.79943905614448363</v>
      </c>
      <c r="DL170" s="172">
        <f t="shared" si="4"/>
        <v>0.80037761586104827</v>
      </c>
      <c r="DM170" s="172">
        <f t="shared" si="4"/>
        <v>0.80131617582847969</v>
      </c>
      <c r="DN170" s="172">
        <f t="shared" si="4"/>
        <v>0.80162902890009002</v>
      </c>
      <c r="DO170" s="172">
        <f t="shared" si="4"/>
        <v>0.80256758886752144</v>
      </c>
      <c r="DP170" s="172">
        <f t="shared" si="4"/>
        <v>0.80350613905114476</v>
      </c>
      <c r="DQ170" s="172">
        <f t="shared" si="4"/>
        <v>0.80444464106832758</v>
      </c>
      <c r="DR170" s="172">
        <f t="shared" si="4"/>
        <v>0.8053831433363775</v>
      </c>
      <c r="DS170" s="172">
        <f t="shared" si="4"/>
        <v>0.80632164535356032</v>
      </c>
      <c r="DT170" s="172">
        <f t="shared" si="4"/>
        <v>0.80726014762161025</v>
      </c>
      <c r="DU170" s="172">
        <f t="shared" si="4"/>
        <v>0.80819864963879307</v>
      </c>
      <c r="DV170" s="172">
        <f t="shared" si="4"/>
        <v>0.80913715165597599</v>
      </c>
      <c r="DW170" s="172">
        <f t="shared" si="4"/>
        <v>0.80991923692116197</v>
      </c>
      <c r="DX170" s="172">
        <f t="shared" si="4"/>
        <v>0.8108577389383449</v>
      </c>
      <c r="DY170" s="172">
        <f t="shared" si="4"/>
        <v>0.81179624120639471</v>
      </c>
      <c r="DZ170" s="172">
        <f t="shared" si="4"/>
        <v>0.81273474322357764</v>
      </c>
      <c r="EA170" s="172">
        <f t="shared" si="4"/>
        <v>0.81367324524076057</v>
      </c>
      <c r="EB170" s="172">
        <f t="shared" si="4"/>
        <v>0.81461174750881038</v>
      </c>
      <c r="EC170" s="172">
        <f t="shared" si="4"/>
        <v>0.81555024952599331</v>
      </c>
      <c r="ED170" s="172">
        <f t="shared" si="4"/>
        <v>0.81648875179404312</v>
      </c>
      <c r="EE170" s="172">
        <f t="shared" si="4"/>
        <v>0.81742725381122605</v>
      </c>
      <c r="EF170" s="172">
        <f t="shared" si="4"/>
        <v>0.81836575607927586</v>
      </c>
      <c r="EG170" s="172">
        <f t="shared" si="4"/>
        <v>0.81930425809645879</v>
      </c>
      <c r="EH170" s="172">
        <f t="shared" si="4"/>
        <v>0.82024276036450861</v>
      </c>
      <c r="EI170" s="172">
        <f t="shared" ref="EI170:FC170" si="5">EI167/$F$169</f>
        <v>0.82118126238169153</v>
      </c>
      <c r="EJ170" s="172">
        <f t="shared" si="5"/>
        <v>0.82211976439887435</v>
      </c>
      <c r="EK170" s="172">
        <f t="shared" si="5"/>
        <v>0.82305826666692428</v>
      </c>
      <c r="EL170" s="172">
        <f t="shared" si="5"/>
        <v>0.82399676868410709</v>
      </c>
      <c r="EM170" s="172">
        <f t="shared" si="5"/>
        <v>0.82493527095215702</v>
      </c>
      <c r="EN170" s="172">
        <f t="shared" si="5"/>
        <v>0.82587377296933984</v>
      </c>
      <c r="EO170" s="172">
        <f t="shared" si="5"/>
        <v>0.82681227523738976</v>
      </c>
      <c r="EP170" s="172">
        <f t="shared" si="5"/>
        <v>0.82775077725457258</v>
      </c>
      <c r="EQ170" s="172">
        <f t="shared" si="5"/>
        <v>0.82868927927175551</v>
      </c>
      <c r="ER170" s="172">
        <f t="shared" si="5"/>
        <v>0.82962778153980532</v>
      </c>
      <c r="ES170" s="172">
        <f t="shared" si="5"/>
        <v>0.83056628355698825</v>
      </c>
      <c r="ET170" s="172">
        <f t="shared" si="5"/>
        <v>0.83150598998604652</v>
      </c>
      <c r="EU170" s="172">
        <f t="shared" si="5"/>
        <v>0.83244449200322945</v>
      </c>
      <c r="EV170" s="172">
        <f t="shared" si="5"/>
        <v>0.8358249768531405</v>
      </c>
      <c r="EW170" s="172">
        <f t="shared" si="5"/>
        <v>0.84050174905640807</v>
      </c>
      <c r="EX170" s="172">
        <f t="shared" si="5"/>
        <v>0.84517852151054262</v>
      </c>
      <c r="EY170" s="172">
        <f t="shared" si="5"/>
        <v>0.84903939560750663</v>
      </c>
      <c r="EZ170" s="172">
        <f t="shared" si="5"/>
        <v>0.8528740302834954</v>
      </c>
      <c r="FA170" s="172">
        <f t="shared" si="5"/>
        <v>0.85654187059739606</v>
      </c>
      <c r="FB170" s="172">
        <f t="shared" si="5"/>
        <v>0.86316063389945541</v>
      </c>
      <c r="FC170" s="172">
        <f t="shared" si="5"/>
        <v>0.86828884104746051</v>
      </c>
      <c r="FD170" s="289"/>
      <c r="FE170" s="289"/>
      <c r="FF170" s="289"/>
      <c r="FG170" s="289"/>
      <c r="FH170" s="289"/>
      <c r="FI170" s="289"/>
      <c r="FJ170" s="289"/>
      <c r="FK170" s="289"/>
      <c r="FL170" s="289"/>
      <c r="FM170" s="289"/>
    </row>
    <row r="171" spans="1:173">
      <c r="H171" s="247"/>
      <c r="J171" s="88"/>
      <c r="L171" s="88"/>
      <c r="M171" s="88"/>
      <c r="N171" s="289"/>
      <c r="O171" s="289"/>
      <c r="Q171" s="247"/>
      <c r="R171" s="247"/>
      <c r="S171" s="247"/>
      <c r="T171" s="247"/>
      <c r="U171" s="247"/>
      <c r="V171" s="247"/>
      <c r="W171" s="247"/>
      <c r="X171" s="247"/>
      <c r="Y171" s="247"/>
      <c r="Z171" s="247"/>
      <c r="AA171" s="247"/>
      <c r="AB171" s="247"/>
      <c r="AC171" s="247"/>
      <c r="AD171" s="247"/>
      <c r="AE171" s="247"/>
      <c r="AF171" s="247"/>
      <c r="AG171" s="247"/>
      <c r="AH171" s="247"/>
      <c r="AI171" s="247"/>
      <c r="AJ171" s="247"/>
      <c r="AK171" s="247"/>
      <c r="AL171" s="247"/>
      <c r="AM171" s="247"/>
      <c r="AN171" s="247"/>
      <c r="AO171" s="247"/>
      <c r="AP171" s="247"/>
      <c r="AQ171" s="247"/>
      <c r="AR171" s="247"/>
      <c r="AS171" s="247"/>
      <c r="AT171" s="247"/>
      <c r="AU171" s="247"/>
      <c r="AV171" s="247"/>
      <c r="AW171" s="247"/>
      <c r="AX171" s="247"/>
      <c r="AY171" s="247"/>
      <c r="AZ171" s="247"/>
      <c r="BA171" s="247"/>
      <c r="BB171" s="247"/>
      <c r="BC171" s="247"/>
      <c r="BD171" s="247"/>
      <c r="BE171" s="247"/>
      <c r="BF171" s="247"/>
      <c r="BG171" s="247"/>
      <c r="BH171" s="247"/>
      <c r="BI171" s="247"/>
      <c r="BJ171" s="247"/>
      <c r="BK171" s="247"/>
      <c r="BL171" s="247"/>
      <c r="BM171" s="247"/>
      <c r="BN171" s="247"/>
      <c r="BO171" s="247"/>
      <c r="BP171" s="247"/>
      <c r="BQ171" s="247"/>
      <c r="BR171" s="247"/>
      <c r="BS171" s="247"/>
      <c r="BT171" s="247"/>
      <c r="BU171" s="247"/>
      <c r="BV171" s="247"/>
      <c r="BW171" s="247"/>
      <c r="BX171" s="247"/>
      <c r="BY171" s="247"/>
      <c r="BZ171" s="247"/>
      <c r="CA171" s="247"/>
      <c r="CB171" s="247"/>
      <c r="CC171" s="247"/>
      <c r="CD171" s="247"/>
      <c r="CE171" s="247"/>
      <c r="CF171" s="247"/>
      <c r="CG171" s="247"/>
      <c r="CH171" s="247"/>
      <c r="CI171" s="247"/>
      <c r="CJ171" s="247"/>
      <c r="CK171" s="247"/>
      <c r="CL171" s="247"/>
      <c r="CM171" s="247"/>
      <c r="CN171" s="247"/>
      <c r="CO171" s="247"/>
      <c r="CP171" s="247"/>
      <c r="CQ171" s="247"/>
      <c r="CR171" s="247"/>
      <c r="CS171" s="247"/>
      <c r="CT171" s="247"/>
      <c r="CU171" s="247"/>
      <c r="CV171" s="247"/>
      <c r="CW171" s="247"/>
      <c r="CX171" s="247"/>
      <c r="CY171" s="247"/>
      <c r="CZ171" s="247"/>
      <c r="DA171" s="247"/>
      <c r="DB171" s="247"/>
      <c r="DC171" s="247"/>
      <c r="DD171" s="247"/>
      <c r="DE171" s="247"/>
      <c r="DF171" s="247"/>
      <c r="DG171" s="247"/>
      <c r="DH171" s="247"/>
      <c r="DI171" s="247"/>
      <c r="DJ171" s="247"/>
      <c r="DK171" s="247"/>
      <c r="DL171" s="247"/>
      <c r="DM171" s="247"/>
      <c r="DN171" s="247"/>
      <c r="DO171" s="247"/>
      <c r="DP171" s="247"/>
      <c r="DQ171" s="247"/>
      <c r="DR171" s="247"/>
      <c r="DS171" s="247"/>
      <c r="DT171" s="247"/>
      <c r="DU171" s="247"/>
      <c r="DV171" s="247"/>
      <c r="DW171" s="247"/>
      <c r="DX171" s="247"/>
      <c r="DY171" s="247"/>
      <c r="DZ171" s="247"/>
      <c r="EA171" s="247"/>
      <c r="EB171" s="247"/>
      <c r="EC171" s="247"/>
      <c r="ED171" s="247"/>
      <c r="EE171" s="247"/>
      <c r="EF171" s="247"/>
      <c r="EG171" s="247"/>
      <c r="EH171" s="247"/>
      <c r="EI171" s="247"/>
      <c r="EJ171" s="247"/>
      <c r="EK171" s="247"/>
      <c r="EL171" s="247"/>
      <c r="EM171" s="247"/>
      <c r="EN171" s="247"/>
      <c r="EO171" s="247"/>
      <c r="EP171" s="247"/>
      <c r="EQ171" s="247"/>
      <c r="ER171" s="247"/>
      <c r="ES171" s="247"/>
      <c r="ET171" s="247"/>
      <c r="EU171" s="247"/>
      <c r="EV171" s="247"/>
    </row>
    <row r="172" spans="1:173">
      <c r="H172" s="247"/>
      <c r="J172" s="88"/>
      <c r="L172" s="88"/>
      <c r="M172" s="88"/>
      <c r="N172" s="289"/>
      <c r="O172" s="289"/>
      <c r="Q172" s="247"/>
      <c r="R172" s="247"/>
      <c r="S172" s="247"/>
      <c r="T172" s="247"/>
      <c r="U172" s="247"/>
      <c r="V172" s="247"/>
      <c r="W172" s="247"/>
      <c r="X172" s="247"/>
      <c r="Y172" s="247"/>
      <c r="Z172" s="247"/>
      <c r="AA172" s="247"/>
      <c r="AB172" s="247"/>
      <c r="AC172" s="247"/>
      <c r="AD172" s="247"/>
      <c r="AE172" s="247"/>
      <c r="AF172" s="247"/>
      <c r="AG172" s="247"/>
      <c r="AH172" s="247"/>
      <c r="AI172" s="247"/>
      <c r="AJ172" s="247"/>
      <c r="AK172" s="247"/>
      <c r="AL172" s="247"/>
      <c r="AM172" s="247"/>
      <c r="AN172" s="247"/>
      <c r="AO172" s="247"/>
      <c r="AP172" s="247"/>
      <c r="AQ172" s="247"/>
      <c r="AR172" s="247"/>
      <c r="AS172" s="247"/>
      <c r="AT172" s="247"/>
      <c r="AU172" s="247"/>
      <c r="AV172" s="247"/>
      <c r="AW172" s="247"/>
      <c r="AX172" s="247"/>
      <c r="AY172" s="247"/>
      <c r="AZ172" s="247"/>
      <c r="BA172" s="247"/>
      <c r="BB172" s="247"/>
      <c r="BC172" s="247"/>
      <c r="BD172" s="247"/>
      <c r="BE172" s="247"/>
      <c r="BF172" s="247"/>
      <c r="BG172" s="247"/>
      <c r="BH172" s="247"/>
      <c r="BI172" s="247"/>
      <c r="BJ172" s="247"/>
      <c r="BK172" s="247"/>
      <c r="BL172" s="247"/>
      <c r="BM172" s="247"/>
      <c r="BN172" s="247"/>
      <c r="BO172" s="247"/>
      <c r="BP172" s="247"/>
      <c r="BQ172" s="247"/>
      <c r="BR172" s="247"/>
      <c r="BS172" s="247"/>
      <c r="BT172" s="247"/>
      <c r="BU172" s="247"/>
      <c r="BV172" s="247"/>
      <c r="BW172" s="247"/>
      <c r="BX172" s="247"/>
      <c r="BY172" s="247"/>
      <c r="BZ172" s="247"/>
      <c r="CA172" s="247"/>
      <c r="CB172" s="247"/>
      <c r="CC172" s="247"/>
      <c r="CD172" s="247"/>
      <c r="CE172" s="247"/>
      <c r="CF172" s="247"/>
      <c r="CG172" s="247"/>
      <c r="CH172" s="247"/>
      <c r="CI172" s="247"/>
      <c r="CJ172" s="247"/>
      <c r="CK172" s="247"/>
      <c r="CL172" s="247"/>
      <c r="CM172" s="247"/>
      <c r="CN172" s="247"/>
      <c r="CO172" s="247"/>
      <c r="CP172" s="247"/>
      <c r="CQ172" s="247"/>
      <c r="CR172" s="247"/>
      <c r="CS172" s="247"/>
      <c r="CT172" s="247"/>
      <c r="CU172" s="247"/>
      <c r="CV172" s="247"/>
      <c r="CW172" s="247"/>
      <c r="CX172" s="247"/>
      <c r="CY172" s="247"/>
      <c r="CZ172" s="247"/>
      <c r="DA172" s="247"/>
      <c r="DB172" s="247"/>
      <c r="DC172" s="247"/>
      <c r="DD172" s="247"/>
      <c r="DE172" s="247"/>
      <c r="DF172" s="247"/>
      <c r="DG172" s="247"/>
      <c r="DH172" s="247"/>
      <c r="DI172" s="247"/>
      <c r="DJ172" s="247"/>
      <c r="DK172" s="247"/>
      <c r="DL172" s="247"/>
      <c r="DM172" s="247"/>
      <c r="DN172" s="247"/>
      <c r="DO172" s="247"/>
      <c r="DP172" s="247"/>
      <c r="DQ172" s="247"/>
      <c r="DR172" s="247"/>
      <c r="DS172" s="247"/>
      <c r="DT172" s="247"/>
      <c r="DU172" s="247"/>
      <c r="DV172" s="247"/>
      <c r="DW172" s="247"/>
      <c r="DX172" s="247"/>
      <c r="DY172" s="247"/>
      <c r="DZ172" s="247"/>
      <c r="EA172" s="247"/>
      <c r="EB172" s="247"/>
      <c r="EC172" s="247"/>
      <c r="ED172" s="247"/>
      <c r="EE172" s="247"/>
      <c r="EF172" s="247"/>
      <c r="EG172" s="247"/>
      <c r="EH172" s="247"/>
      <c r="EI172" s="247"/>
      <c r="EJ172" s="247"/>
      <c r="EK172" s="247"/>
      <c r="EL172" s="247"/>
      <c r="EM172" s="247"/>
      <c r="EN172" s="247"/>
      <c r="EO172" s="247"/>
      <c r="EP172" s="247"/>
      <c r="EQ172" s="247"/>
      <c r="ER172" s="247"/>
      <c r="ES172" s="247"/>
      <c r="ET172" s="247"/>
      <c r="EU172" s="247"/>
      <c r="EV172" s="247"/>
      <c r="EW172" s="247"/>
      <c r="EX172" s="247"/>
      <c r="EY172" s="247"/>
      <c r="EZ172" s="247"/>
      <c r="FA172" s="247"/>
      <c r="FB172" s="247"/>
      <c r="FC172" s="247"/>
      <c r="FD172" s="247"/>
      <c r="FE172" s="247"/>
      <c r="FF172" s="247"/>
      <c r="FG172" s="247"/>
      <c r="FH172" s="247"/>
      <c r="FI172" s="247"/>
      <c r="FJ172" s="247"/>
      <c r="FK172" s="247"/>
      <c r="FL172" s="247"/>
      <c r="FM172" s="247"/>
    </row>
    <row r="174" spans="1:173"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</row>
    <row r="175" spans="1:173">
      <c r="A175" t="s">
        <v>161</v>
      </c>
      <c r="B175" t="s">
        <v>162</v>
      </c>
      <c r="C175" t="s">
        <v>140</v>
      </c>
      <c r="D175" s="116" t="s">
        <v>141</v>
      </c>
      <c r="E175" s="198" t="s">
        <v>163</v>
      </c>
      <c r="F175" s="198" t="s">
        <v>172</v>
      </c>
      <c r="G175" s="198" t="s">
        <v>164</v>
      </c>
      <c r="H175" s="289" t="s">
        <v>168</v>
      </c>
      <c r="I175" s="289">
        <v>43639</v>
      </c>
      <c r="J175" s="289">
        <v>43646</v>
      </c>
      <c r="K175" s="289">
        <v>43653</v>
      </c>
      <c r="L175" s="289">
        <v>43660</v>
      </c>
      <c r="M175" s="289">
        <v>43667</v>
      </c>
      <c r="N175" s="289">
        <v>43674</v>
      </c>
      <c r="O175" s="289">
        <v>43681</v>
      </c>
      <c r="P175" s="289">
        <v>43688</v>
      </c>
      <c r="Q175" s="292">
        <v>43695</v>
      </c>
      <c r="R175" s="292">
        <v>43702</v>
      </c>
      <c r="S175" s="292">
        <v>43709</v>
      </c>
      <c r="T175" s="292">
        <v>43716</v>
      </c>
      <c r="U175" s="292">
        <v>43723</v>
      </c>
      <c r="V175" s="292">
        <v>43730</v>
      </c>
      <c r="W175" s="292">
        <v>43737</v>
      </c>
      <c r="X175" s="292">
        <v>43744</v>
      </c>
      <c r="Y175" s="292">
        <v>43751</v>
      </c>
      <c r="Z175" s="292">
        <v>43758</v>
      </c>
      <c r="AA175" s="292">
        <v>43765</v>
      </c>
      <c r="AB175" s="292">
        <v>43772</v>
      </c>
      <c r="AC175" s="292">
        <v>43779</v>
      </c>
      <c r="AD175" s="292">
        <v>43786</v>
      </c>
      <c r="AE175" s="292">
        <v>43793</v>
      </c>
      <c r="AF175" s="292">
        <v>43800</v>
      </c>
      <c r="AG175" s="292">
        <v>43807</v>
      </c>
      <c r="AH175" s="292">
        <v>43814</v>
      </c>
      <c r="AI175" s="292">
        <v>43821</v>
      </c>
      <c r="AJ175" s="292">
        <v>43828</v>
      </c>
      <c r="AK175" s="292">
        <v>43835</v>
      </c>
      <c r="AL175" s="292">
        <v>43842</v>
      </c>
      <c r="AM175" s="292">
        <v>43849</v>
      </c>
      <c r="AN175" s="292">
        <v>43856</v>
      </c>
      <c r="AO175" s="292">
        <v>43863</v>
      </c>
      <c r="AP175" s="292">
        <v>43870</v>
      </c>
      <c r="AQ175" s="292">
        <v>43877</v>
      </c>
      <c r="AR175" s="292">
        <v>43884</v>
      </c>
      <c r="AS175" s="292">
        <v>43891</v>
      </c>
      <c r="AT175" s="292">
        <v>43898</v>
      </c>
      <c r="AU175" s="292">
        <v>43905</v>
      </c>
      <c r="AV175" s="292">
        <v>43912</v>
      </c>
      <c r="AW175" s="292">
        <v>43919</v>
      </c>
      <c r="AX175" s="292">
        <v>43926</v>
      </c>
      <c r="AY175" s="292">
        <v>43933</v>
      </c>
      <c r="AZ175" s="292">
        <v>43940</v>
      </c>
      <c r="BA175" s="292">
        <v>43947</v>
      </c>
      <c r="BB175" s="292">
        <v>43954</v>
      </c>
      <c r="BC175" s="292">
        <v>43961</v>
      </c>
      <c r="BD175" s="292">
        <v>43968</v>
      </c>
      <c r="BE175" s="292">
        <v>43975</v>
      </c>
      <c r="BF175" s="292">
        <v>43982</v>
      </c>
      <c r="BG175" s="292">
        <v>43989</v>
      </c>
      <c r="BH175" s="292">
        <v>43996</v>
      </c>
      <c r="BI175" s="292">
        <v>44003</v>
      </c>
      <c r="BJ175" s="292">
        <v>44010</v>
      </c>
      <c r="BK175" s="292">
        <v>44017</v>
      </c>
      <c r="BL175" s="292">
        <v>44024</v>
      </c>
      <c r="BM175" s="292">
        <v>44031</v>
      </c>
      <c r="BN175" s="292">
        <v>44038</v>
      </c>
      <c r="BO175" s="292">
        <v>44045</v>
      </c>
      <c r="BP175" s="292">
        <v>44052</v>
      </c>
      <c r="BQ175" s="292">
        <v>44059</v>
      </c>
      <c r="BR175" s="292">
        <v>44066</v>
      </c>
      <c r="BS175" s="292">
        <v>44073</v>
      </c>
      <c r="BT175" s="292">
        <v>44080</v>
      </c>
      <c r="BU175" s="292">
        <v>44087</v>
      </c>
      <c r="BV175" s="292">
        <v>44094</v>
      </c>
      <c r="BW175" s="292">
        <v>44101</v>
      </c>
      <c r="BX175" s="292">
        <v>44108</v>
      </c>
      <c r="BY175" s="292">
        <v>44115</v>
      </c>
      <c r="BZ175" s="292">
        <v>44122</v>
      </c>
      <c r="CA175" s="292">
        <v>44129</v>
      </c>
      <c r="CB175" s="292">
        <v>44136</v>
      </c>
      <c r="CC175" s="292">
        <v>44143</v>
      </c>
      <c r="CD175" s="292">
        <v>44150</v>
      </c>
      <c r="CE175" s="292">
        <v>44157</v>
      </c>
      <c r="CF175" s="292">
        <v>44164</v>
      </c>
      <c r="CG175" s="292">
        <v>44171</v>
      </c>
      <c r="CH175" s="292">
        <v>44178</v>
      </c>
      <c r="CI175" s="292">
        <v>44185</v>
      </c>
      <c r="CJ175" s="292">
        <v>44192</v>
      </c>
      <c r="CK175" s="292">
        <v>44199</v>
      </c>
      <c r="CL175" s="292">
        <v>44206</v>
      </c>
      <c r="CM175" s="292">
        <v>44213</v>
      </c>
      <c r="CN175" s="292">
        <v>44220</v>
      </c>
      <c r="CO175" s="292">
        <v>44227</v>
      </c>
      <c r="CP175" s="292">
        <v>44234</v>
      </c>
      <c r="CQ175" s="292">
        <v>44241</v>
      </c>
      <c r="CR175" s="292">
        <v>44248</v>
      </c>
      <c r="CS175" s="292">
        <v>44255</v>
      </c>
      <c r="CT175" s="292">
        <v>44262</v>
      </c>
      <c r="CU175" s="292">
        <v>44269</v>
      </c>
      <c r="CV175" s="292">
        <v>44276</v>
      </c>
      <c r="CW175" s="292">
        <v>44283</v>
      </c>
      <c r="CX175" s="292">
        <v>44290</v>
      </c>
      <c r="CY175" s="292">
        <v>44297</v>
      </c>
      <c r="CZ175" s="292">
        <v>44304</v>
      </c>
      <c r="DA175" s="292">
        <v>44311</v>
      </c>
      <c r="DB175" s="292">
        <v>44318</v>
      </c>
      <c r="DC175" s="292">
        <v>44325</v>
      </c>
      <c r="DD175" s="292">
        <v>44332</v>
      </c>
      <c r="DE175" s="292">
        <v>44339</v>
      </c>
      <c r="DF175" s="292">
        <v>44346</v>
      </c>
      <c r="DG175" s="292">
        <v>44353</v>
      </c>
      <c r="DH175" s="292">
        <v>44360</v>
      </c>
      <c r="DI175" s="292">
        <v>44367</v>
      </c>
      <c r="DJ175" s="292">
        <v>44374</v>
      </c>
      <c r="DK175" s="292">
        <v>44381</v>
      </c>
      <c r="DL175" s="292">
        <v>44388</v>
      </c>
      <c r="DM175" s="292">
        <v>44395</v>
      </c>
      <c r="DN175" s="292">
        <v>44402</v>
      </c>
      <c r="DO175" s="292">
        <v>44409</v>
      </c>
      <c r="DP175" s="292">
        <v>44416</v>
      </c>
      <c r="DQ175" s="292">
        <v>44423</v>
      </c>
      <c r="DR175" s="292">
        <v>44430</v>
      </c>
      <c r="DS175" s="292">
        <v>44437</v>
      </c>
      <c r="DT175" s="292">
        <v>44444</v>
      </c>
      <c r="DU175" s="292">
        <v>44451</v>
      </c>
      <c r="DV175" s="292">
        <v>44458</v>
      </c>
      <c r="DW175" s="292">
        <v>44465</v>
      </c>
      <c r="DX175" s="292">
        <v>44472</v>
      </c>
      <c r="DY175" s="292">
        <v>44479</v>
      </c>
      <c r="DZ175" s="292">
        <v>44486</v>
      </c>
      <c r="EA175" s="292">
        <v>44493</v>
      </c>
      <c r="EB175" s="292">
        <v>44500</v>
      </c>
      <c r="EC175" s="292">
        <v>44507</v>
      </c>
      <c r="ED175" s="292">
        <v>44514</v>
      </c>
      <c r="EE175" s="292">
        <v>44521</v>
      </c>
      <c r="EF175" s="292">
        <v>44528</v>
      </c>
      <c r="EG175" s="292">
        <v>44535</v>
      </c>
      <c r="EH175" s="292">
        <v>44542</v>
      </c>
      <c r="EI175" s="292">
        <v>44549</v>
      </c>
      <c r="EJ175" s="292">
        <v>44556</v>
      </c>
      <c r="EK175" s="292">
        <v>44563</v>
      </c>
      <c r="EL175" s="292">
        <v>44570</v>
      </c>
      <c r="EM175" s="292">
        <v>44577</v>
      </c>
      <c r="EN175" s="292">
        <v>44584</v>
      </c>
      <c r="EO175" s="292">
        <v>44591</v>
      </c>
      <c r="EP175" s="292">
        <v>44598</v>
      </c>
      <c r="EQ175" s="292">
        <v>44605</v>
      </c>
      <c r="ER175" s="292">
        <v>44612</v>
      </c>
      <c r="ES175" s="292">
        <v>44619</v>
      </c>
      <c r="ET175" s="292">
        <v>44626</v>
      </c>
      <c r="EU175" s="292">
        <v>44633</v>
      </c>
      <c r="EV175" s="292">
        <v>44640</v>
      </c>
      <c r="EW175" s="289">
        <v>44647</v>
      </c>
      <c r="EX175" s="289">
        <v>44654</v>
      </c>
      <c r="EY175" s="289">
        <v>44661</v>
      </c>
      <c r="EZ175" s="289">
        <v>44668</v>
      </c>
      <c r="FA175" s="289">
        <v>44675</v>
      </c>
      <c r="FB175" s="289">
        <v>44682</v>
      </c>
      <c r="FC175" s="289">
        <v>44689</v>
      </c>
      <c r="FD175" s="289">
        <v>44696</v>
      </c>
      <c r="FE175" s="289">
        <v>44703</v>
      </c>
      <c r="FF175" s="289">
        <v>44710</v>
      </c>
      <c r="FG175" s="289">
        <v>44717</v>
      </c>
      <c r="FH175" s="289">
        <v>44724</v>
      </c>
      <c r="FI175" s="289">
        <v>44731</v>
      </c>
      <c r="FJ175" s="289">
        <v>44738</v>
      </c>
      <c r="FK175" s="289">
        <v>44745</v>
      </c>
      <c r="FL175" s="289">
        <v>44752</v>
      </c>
      <c r="FM175" s="289">
        <v>44759</v>
      </c>
      <c r="FN175" s="289">
        <v>44766</v>
      </c>
      <c r="FO175" s="289">
        <v>44773</v>
      </c>
      <c r="FP175" s="289">
        <v>44780</v>
      </c>
      <c r="FQ175" s="289">
        <v>44787</v>
      </c>
    </row>
    <row r="176" spans="1:173">
      <c r="A176" t="s">
        <v>211</v>
      </c>
      <c r="C176" t="s">
        <v>169</v>
      </c>
      <c r="D176" s="309">
        <v>44788</v>
      </c>
      <c r="E176" s="198">
        <v>948</v>
      </c>
      <c r="F176" s="198">
        <v>0</v>
      </c>
      <c r="G176" s="198">
        <v>39861779</v>
      </c>
      <c r="H176" s="247" t="s">
        <v>165</v>
      </c>
      <c r="I176" s="247">
        <v>29417.78</v>
      </c>
      <c r="J176" s="247">
        <v>29918.18</v>
      </c>
      <c r="K176" s="247">
        <v>32188.720000000001</v>
      </c>
      <c r="L176" s="247">
        <v>47953.08</v>
      </c>
      <c r="M176" s="247">
        <v>64627.76</v>
      </c>
      <c r="N176" s="247">
        <v>68796.72</v>
      </c>
      <c r="O176" s="247">
        <v>41366.300000000003</v>
      </c>
      <c r="P176" s="247">
        <v>18767.599999999999</v>
      </c>
      <c r="Q176" s="247">
        <v>81315.37</v>
      </c>
      <c r="R176" s="247">
        <v>98235.09</v>
      </c>
      <c r="S176" s="247">
        <v>275805.82</v>
      </c>
      <c r="T176" s="247">
        <v>300457.77</v>
      </c>
      <c r="U176" s="247">
        <v>327653.23</v>
      </c>
      <c r="V176" s="247">
        <v>136290.32999999999</v>
      </c>
      <c r="W176" s="247">
        <v>118851.99</v>
      </c>
      <c r="X176" s="247">
        <v>119122.71</v>
      </c>
      <c r="Y176" s="247">
        <v>119409.31</v>
      </c>
      <c r="Z176" s="247">
        <v>119410.37</v>
      </c>
      <c r="AA176" s="247">
        <v>119405.02</v>
      </c>
      <c r="AB176" s="247">
        <v>119403.23</v>
      </c>
      <c r="AC176" s="247">
        <v>119485.91</v>
      </c>
      <c r="AD176" s="247">
        <v>119909.63</v>
      </c>
      <c r="AE176" s="247">
        <v>119747.75</v>
      </c>
      <c r="AF176" s="247">
        <v>114256.13</v>
      </c>
      <c r="AG176" s="247">
        <v>99874.37</v>
      </c>
      <c r="AH176" s="247">
        <v>99964.67</v>
      </c>
      <c r="AI176" s="247">
        <v>94424.04</v>
      </c>
      <c r="AJ176" s="247">
        <v>93321.96</v>
      </c>
      <c r="AK176" s="247">
        <v>93364.5</v>
      </c>
      <c r="AL176" s="247">
        <v>115898.37</v>
      </c>
      <c r="AM176" s="247">
        <v>144591.16</v>
      </c>
      <c r="AN176" s="247">
        <v>129988.83</v>
      </c>
      <c r="AO176" s="247">
        <v>100871.54</v>
      </c>
      <c r="AP176" s="247">
        <v>203763.07</v>
      </c>
      <c r="AQ176" s="247">
        <v>376606.17</v>
      </c>
      <c r="AR176" s="247">
        <v>543576.96</v>
      </c>
      <c r="AS176" s="247">
        <v>381591.95</v>
      </c>
      <c r="AT176" s="247">
        <v>138873.64000000001</v>
      </c>
      <c r="AU176" s="247">
        <v>106420.71</v>
      </c>
      <c r="AV176" s="247">
        <v>106092.56</v>
      </c>
      <c r="AW176" s="247">
        <v>106106.58</v>
      </c>
      <c r="AX176" s="247">
        <v>194948.16</v>
      </c>
      <c r="AY176" s="247">
        <v>220055.23</v>
      </c>
      <c r="AZ176" s="247">
        <v>144144.23000000001</v>
      </c>
      <c r="BA176" s="247">
        <v>102107.85</v>
      </c>
      <c r="BB176" s="247">
        <v>492202.73</v>
      </c>
      <c r="BC176" s="247">
        <v>818476.76</v>
      </c>
      <c r="BD176" s="247">
        <v>544309.42000000004</v>
      </c>
      <c r="BE176" s="247">
        <v>318029.37</v>
      </c>
      <c r="BF176" s="247">
        <v>636061.56999999995</v>
      </c>
      <c r="BG176" s="247">
        <v>636049.92000000004</v>
      </c>
      <c r="BH176" s="247">
        <v>625011.24</v>
      </c>
      <c r="BI176" s="247">
        <v>608158.65</v>
      </c>
      <c r="BJ176" s="247">
        <v>622195.85</v>
      </c>
      <c r="BK176" s="247">
        <v>576761.21</v>
      </c>
      <c r="BL176" s="247">
        <v>576886.28</v>
      </c>
      <c r="BM176" s="247">
        <v>589656.16</v>
      </c>
      <c r="BN176" s="247">
        <v>400666.58</v>
      </c>
      <c r="BO176" s="247">
        <v>399628.48</v>
      </c>
      <c r="BP176" s="247">
        <v>571817.65</v>
      </c>
      <c r="BQ176" s="247">
        <v>626935.21</v>
      </c>
      <c r="BR176" s="247">
        <v>663130.64</v>
      </c>
      <c r="BS176" s="247">
        <v>656866.34</v>
      </c>
      <c r="BT176" s="247">
        <v>650944.29</v>
      </c>
      <c r="BU176" s="247">
        <v>675282.83</v>
      </c>
      <c r="BV176" s="247">
        <v>606707.56000000006</v>
      </c>
      <c r="BW176" s="247">
        <v>785653.66</v>
      </c>
      <c r="BX176" s="247">
        <v>785705.75</v>
      </c>
      <c r="BY176" s="247">
        <v>785593.28</v>
      </c>
      <c r="BZ176" s="247">
        <v>760741.67</v>
      </c>
      <c r="CA176" s="247">
        <v>709554.49</v>
      </c>
      <c r="CB176" s="247">
        <v>699217.88</v>
      </c>
      <c r="CC176" s="247">
        <v>703565.02</v>
      </c>
      <c r="CD176" s="247">
        <v>728203.43</v>
      </c>
      <c r="CE176" s="247">
        <v>588045</v>
      </c>
      <c r="CF176" s="247">
        <v>517965.78</v>
      </c>
      <c r="CG176" s="247">
        <v>517965.78</v>
      </c>
      <c r="CH176" s="247">
        <v>517965.78</v>
      </c>
      <c r="CI176" s="247">
        <v>476682.2</v>
      </c>
      <c r="CJ176" s="247">
        <v>447355.34</v>
      </c>
      <c r="CK176" s="247">
        <v>381014.81</v>
      </c>
      <c r="CL176" s="247">
        <v>381220.8</v>
      </c>
      <c r="CM176" s="247">
        <v>380221.16</v>
      </c>
      <c r="CN176" s="247">
        <v>343433.92</v>
      </c>
      <c r="CO176" s="247">
        <v>319633.13</v>
      </c>
      <c r="CP176" s="247">
        <v>87282.31</v>
      </c>
      <c r="CQ176" s="247">
        <v>599855.35999999999</v>
      </c>
      <c r="CR176" s="247">
        <v>195331.46</v>
      </c>
      <c r="CS176" s="247">
        <v>37181.39</v>
      </c>
      <c r="CT176" s="247">
        <v>37181.39</v>
      </c>
      <c r="CU176" s="247">
        <v>37181.39</v>
      </c>
      <c r="CV176" s="247">
        <v>37181.39</v>
      </c>
      <c r="CW176" s="247">
        <v>37181.39</v>
      </c>
      <c r="CX176" s="247">
        <v>37181.39</v>
      </c>
      <c r="CY176" s="247">
        <v>37181.22</v>
      </c>
      <c r="CZ176" s="247">
        <v>37181.19</v>
      </c>
      <c r="DA176" s="247">
        <v>69641.399999999994</v>
      </c>
      <c r="DB176" s="247">
        <v>174849.7</v>
      </c>
      <c r="DC176" s="247">
        <v>174849.7</v>
      </c>
      <c r="DD176" s="247">
        <v>174849.7</v>
      </c>
      <c r="DE176" s="247">
        <v>174849.7</v>
      </c>
      <c r="DF176" s="247">
        <v>174849.7</v>
      </c>
      <c r="DG176" s="247">
        <v>152823.14000000001</v>
      </c>
      <c r="DH176" s="247">
        <v>37181.19</v>
      </c>
      <c r="DI176" s="247">
        <v>37181.19</v>
      </c>
      <c r="DJ176" s="247">
        <v>37181.19</v>
      </c>
      <c r="DK176" s="247">
        <v>37181.19</v>
      </c>
      <c r="DL176" s="247">
        <v>37181.19</v>
      </c>
      <c r="DM176" s="247">
        <v>12393.73</v>
      </c>
      <c r="DN176" s="247">
        <v>37181.19</v>
      </c>
      <c r="DO176" s="247">
        <v>37180.42</v>
      </c>
      <c r="DP176" s="247">
        <v>37178.89</v>
      </c>
      <c r="DQ176" s="247">
        <v>37178.89</v>
      </c>
      <c r="DR176" s="247">
        <v>37178.89</v>
      </c>
      <c r="DS176" s="247">
        <v>37178.89</v>
      </c>
      <c r="DT176" s="247">
        <v>37178.89</v>
      </c>
      <c r="DU176" s="247">
        <v>37178.89</v>
      </c>
      <c r="DV176" s="247">
        <v>30982.400000000001</v>
      </c>
      <c r="DW176" s="247">
        <v>37178.89</v>
      </c>
      <c r="DX176" s="247">
        <v>37178.89</v>
      </c>
      <c r="DY176" s="247">
        <v>37178.89</v>
      </c>
      <c r="DZ176" s="247">
        <v>37178.89</v>
      </c>
      <c r="EA176" s="247">
        <v>37178.89</v>
      </c>
      <c r="EB176" s="247">
        <v>37178.89</v>
      </c>
      <c r="EC176" s="247">
        <v>37178.89</v>
      </c>
      <c r="ED176" s="247">
        <v>37178.89</v>
      </c>
      <c r="EE176" s="247">
        <v>37178.89</v>
      </c>
      <c r="EF176" s="247">
        <v>37178.89</v>
      </c>
      <c r="EG176" s="247">
        <v>37178.89</v>
      </c>
      <c r="EH176" s="247">
        <v>37178.89</v>
      </c>
      <c r="EI176" s="247">
        <v>37178.89</v>
      </c>
      <c r="EJ176" s="247">
        <v>37178.89</v>
      </c>
      <c r="EK176" s="247">
        <v>37178.89</v>
      </c>
      <c r="EL176" s="247">
        <v>37178.89</v>
      </c>
      <c r="EM176" s="247">
        <v>37178.89</v>
      </c>
      <c r="EN176" s="247">
        <v>37178.89</v>
      </c>
      <c r="EO176" s="247">
        <v>37178.89</v>
      </c>
      <c r="EP176" s="247">
        <v>37178.89</v>
      </c>
      <c r="EQ176" s="247">
        <v>37178.89</v>
      </c>
      <c r="ER176" s="247">
        <v>37194.89</v>
      </c>
      <c r="ES176" s="247">
        <v>37210.89</v>
      </c>
      <c r="ET176" s="247">
        <v>37178.89</v>
      </c>
      <c r="EU176" s="247">
        <v>166826.01999999999</v>
      </c>
      <c r="EV176" s="247">
        <v>197397.51</v>
      </c>
      <c r="EW176" s="247">
        <v>187560.6</v>
      </c>
      <c r="EX176" s="247">
        <v>158575.54</v>
      </c>
      <c r="EY176" s="247">
        <v>156074.13</v>
      </c>
      <c r="EZ176" s="247">
        <v>133300.64000000001</v>
      </c>
      <c r="FA176" s="247">
        <v>176515.29</v>
      </c>
      <c r="FB176" s="247">
        <v>117073.79</v>
      </c>
      <c r="FC176" s="247">
        <v>395257.22</v>
      </c>
    </row>
    <row r="177" spans="1:178">
      <c r="A177" t="s">
        <v>211</v>
      </c>
      <c r="C177" t="s">
        <v>169</v>
      </c>
      <c r="D177" s="309">
        <v>44788</v>
      </c>
      <c r="E177" s="198">
        <v>948</v>
      </c>
      <c r="F177" s="198">
        <v>0</v>
      </c>
      <c r="G177" s="198">
        <v>39861779</v>
      </c>
      <c r="H177" s="247" t="s">
        <v>170</v>
      </c>
      <c r="I177" s="247">
        <v>29417.78</v>
      </c>
      <c r="J177" s="247">
        <v>59335.96</v>
      </c>
      <c r="K177" s="247">
        <v>91524.68</v>
      </c>
      <c r="L177" s="247">
        <v>139477.76000000001</v>
      </c>
      <c r="M177" s="247">
        <v>204105.52</v>
      </c>
      <c r="N177" s="247">
        <v>272902.24</v>
      </c>
      <c r="O177" s="247">
        <v>314268.53999999998</v>
      </c>
      <c r="P177" s="247">
        <v>333036.13</v>
      </c>
      <c r="Q177" s="247">
        <v>414351.51</v>
      </c>
      <c r="R177" s="247">
        <v>512586.6</v>
      </c>
      <c r="S177" s="247">
        <v>788392.42</v>
      </c>
      <c r="T177" s="247">
        <v>1088850.19</v>
      </c>
      <c r="U177" s="247">
        <v>1416503.42</v>
      </c>
      <c r="V177" s="247">
        <v>1552793.75</v>
      </c>
      <c r="W177" s="247">
        <v>1671645.74</v>
      </c>
      <c r="X177" s="247">
        <v>1790768.45</v>
      </c>
      <c r="Y177" s="247">
        <v>1910177.76</v>
      </c>
      <c r="Z177" s="247">
        <v>2029588.14</v>
      </c>
      <c r="AA177" s="247">
        <v>2148993.15</v>
      </c>
      <c r="AB177" s="247">
        <v>2268396.38</v>
      </c>
      <c r="AC177" s="247">
        <v>2387882.29</v>
      </c>
      <c r="AD177" s="247">
        <v>2507791.92</v>
      </c>
      <c r="AE177" s="247">
        <v>2627539.66</v>
      </c>
      <c r="AF177" s="247">
        <v>2741795.8</v>
      </c>
      <c r="AG177" s="247">
        <v>2841670.17</v>
      </c>
      <c r="AH177" s="247">
        <v>2941634.84</v>
      </c>
      <c r="AI177" s="247">
        <v>3036058.87</v>
      </c>
      <c r="AJ177" s="247">
        <v>3129380.83</v>
      </c>
      <c r="AK177" s="247">
        <v>3222745.33</v>
      </c>
      <c r="AL177" s="247">
        <v>3338643.7</v>
      </c>
      <c r="AM177" s="247">
        <v>3483234.87</v>
      </c>
      <c r="AN177" s="247">
        <v>3613223.69</v>
      </c>
      <c r="AO177" s="247">
        <v>3714095.23</v>
      </c>
      <c r="AP177" s="247">
        <v>3917858.3</v>
      </c>
      <c r="AQ177" s="247">
        <v>4294464.47</v>
      </c>
      <c r="AR177" s="247">
        <v>4838041.43</v>
      </c>
      <c r="AS177" s="247">
        <v>5219633.38</v>
      </c>
      <c r="AT177" s="247">
        <v>5358507.0199999996</v>
      </c>
      <c r="AU177" s="247">
        <v>5464927.7300000004</v>
      </c>
      <c r="AV177" s="247">
        <v>5571020.29</v>
      </c>
      <c r="AW177" s="247">
        <v>5677126.8799999999</v>
      </c>
      <c r="AX177" s="247">
        <v>5872075.04</v>
      </c>
      <c r="AY177" s="247">
        <v>6092130.2699999996</v>
      </c>
      <c r="AZ177" s="247">
        <v>6236274.4900000002</v>
      </c>
      <c r="BA177" s="247">
        <v>6338382.3399999999</v>
      </c>
      <c r="BB177" s="247">
        <v>6830585.0700000003</v>
      </c>
      <c r="BC177" s="247">
        <v>7649061.8399999999</v>
      </c>
      <c r="BD177" s="247">
        <v>8193371.25</v>
      </c>
      <c r="BE177" s="247">
        <v>8511400.6300000008</v>
      </c>
      <c r="BF177" s="247">
        <v>9147462.1999999993</v>
      </c>
      <c r="BG177" s="247">
        <v>9783512.1199999992</v>
      </c>
      <c r="BH177" s="247">
        <v>10408523.359999999</v>
      </c>
      <c r="BI177" s="247">
        <v>11016682.01</v>
      </c>
      <c r="BJ177" s="247">
        <v>11638877.859999999</v>
      </c>
      <c r="BK177" s="247">
        <v>12215639.07</v>
      </c>
      <c r="BL177" s="247">
        <v>12792525.35</v>
      </c>
      <c r="BM177" s="247">
        <v>13382181.51</v>
      </c>
      <c r="BN177" s="247">
        <v>13782848.09</v>
      </c>
      <c r="BO177" s="247">
        <v>14182476.57</v>
      </c>
      <c r="BP177" s="247">
        <v>14754294.23</v>
      </c>
      <c r="BQ177" s="247">
        <v>15381229.439999999</v>
      </c>
      <c r="BR177" s="247">
        <v>16044360.07</v>
      </c>
      <c r="BS177" s="247">
        <v>16701226.41</v>
      </c>
      <c r="BT177" s="247">
        <v>17352170.699999999</v>
      </c>
      <c r="BU177" s="247">
        <v>18027453.52</v>
      </c>
      <c r="BV177" s="247">
        <v>18634161.09</v>
      </c>
      <c r="BW177" s="247">
        <v>19419814.75</v>
      </c>
      <c r="BX177" s="247">
        <v>20205520.5</v>
      </c>
      <c r="BY177" s="247">
        <v>20991113.780000001</v>
      </c>
      <c r="BZ177" s="247">
        <v>21751855.449999999</v>
      </c>
      <c r="CA177" s="247">
        <v>22461409.949999999</v>
      </c>
      <c r="CB177" s="247">
        <v>23160627.829999998</v>
      </c>
      <c r="CC177" s="247">
        <v>23864192.850000001</v>
      </c>
      <c r="CD177" s="247">
        <v>24592396.280000001</v>
      </c>
      <c r="CE177" s="247">
        <v>25180441.280000001</v>
      </c>
      <c r="CF177" s="247">
        <v>25698407.059999999</v>
      </c>
      <c r="CG177" s="247">
        <v>26216372.850000001</v>
      </c>
      <c r="CH177" s="247">
        <v>26734338.629999999</v>
      </c>
      <c r="CI177" s="247">
        <v>27211020.829999998</v>
      </c>
      <c r="CJ177" s="247">
        <v>27658376.18</v>
      </c>
      <c r="CK177" s="247">
        <v>28039390.989999998</v>
      </c>
      <c r="CL177" s="247">
        <v>28420611.780000001</v>
      </c>
      <c r="CM177" s="247">
        <v>28800832.940000001</v>
      </c>
      <c r="CN177" s="247">
        <v>29144266.859999999</v>
      </c>
      <c r="CO177" s="247">
        <v>29463899.989999998</v>
      </c>
      <c r="CP177" s="247">
        <v>29551182.289999999</v>
      </c>
      <c r="CQ177" s="247">
        <v>30151037.66</v>
      </c>
      <c r="CR177" s="247">
        <v>30346369.109999999</v>
      </c>
      <c r="CS177" s="247">
        <v>30383550.5</v>
      </c>
      <c r="CT177" s="247">
        <v>30420731.890000001</v>
      </c>
      <c r="CU177" s="247">
        <v>30457913.27</v>
      </c>
      <c r="CV177" s="247">
        <v>30495094.66</v>
      </c>
      <c r="CW177" s="247">
        <v>30532276.050000001</v>
      </c>
      <c r="CX177" s="247">
        <v>30569457.43</v>
      </c>
      <c r="CY177" s="247">
        <v>30606638.649999999</v>
      </c>
      <c r="CZ177" s="247">
        <v>30643819.84</v>
      </c>
      <c r="DA177" s="247">
        <v>30713461.239999998</v>
      </c>
      <c r="DB177" s="247">
        <v>30888310.940000001</v>
      </c>
      <c r="DC177" s="247">
        <v>31063160.640000001</v>
      </c>
      <c r="DD177" s="247">
        <v>31238010.350000001</v>
      </c>
      <c r="DE177" s="247">
        <v>31412860.050000001</v>
      </c>
      <c r="DF177" s="247">
        <v>31587709.75</v>
      </c>
      <c r="DG177" s="247">
        <v>31740532.890000001</v>
      </c>
      <c r="DH177" s="247">
        <v>31777714.07</v>
      </c>
      <c r="DI177" s="247">
        <v>31814895.260000002</v>
      </c>
      <c r="DJ177" s="247">
        <v>31852076.440000001</v>
      </c>
      <c r="DK177" s="247">
        <v>31889257.629999999</v>
      </c>
      <c r="DL177" s="247">
        <v>31926438.82</v>
      </c>
      <c r="DM177" s="247">
        <v>31938832.539999999</v>
      </c>
      <c r="DN177" s="247">
        <v>31976013.73</v>
      </c>
      <c r="DO177" s="247">
        <v>32013194.149999999</v>
      </c>
      <c r="DP177" s="247">
        <v>32050373.030000001</v>
      </c>
      <c r="DQ177" s="247">
        <v>32087551.920000002</v>
      </c>
      <c r="DR177" s="247">
        <v>32124730.809999999</v>
      </c>
      <c r="DS177" s="247">
        <v>32161909.690000001</v>
      </c>
      <c r="DT177" s="247">
        <v>32199088.579999998</v>
      </c>
      <c r="DU177" s="247">
        <v>32236267.460000001</v>
      </c>
      <c r="DV177" s="247">
        <v>32267249.870000001</v>
      </c>
      <c r="DW177" s="247">
        <v>32304428.75</v>
      </c>
      <c r="DX177" s="247">
        <v>32341607.640000001</v>
      </c>
      <c r="DY177" s="247">
        <v>32378786.52</v>
      </c>
      <c r="DZ177" s="247">
        <v>32415965.41</v>
      </c>
      <c r="EA177" s="247">
        <v>32453144.300000001</v>
      </c>
      <c r="EB177" s="247">
        <v>32490323.18</v>
      </c>
      <c r="EC177" s="247">
        <v>32527502.07</v>
      </c>
      <c r="ED177" s="247">
        <v>32564680.949999999</v>
      </c>
      <c r="EE177" s="247">
        <v>32601859.84</v>
      </c>
      <c r="EF177" s="247">
        <v>32639038.73</v>
      </c>
      <c r="EG177" s="247">
        <v>32676217.609999999</v>
      </c>
      <c r="EH177" s="247">
        <v>32713396.5</v>
      </c>
      <c r="EI177" s="247">
        <v>32750575.379999999</v>
      </c>
      <c r="EJ177" s="247">
        <v>32787754.27</v>
      </c>
      <c r="EK177" s="247">
        <v>32824933.149999999</v>
      </c>
      <c r="EL177" s="247">
        <v>32862112.039999999</v>
      </c>
      <c r="EM177" s="247">
        <v>32899290.93</v>
      </c>
      <c r="EN177" s="247">
        <v>32936469.809999999</v>
      </c>
      <c r="EO177" s="247">
        <v>32973648.699999999</v>
      </c>
      <c r="EP177" s="247">
        <v>33010827.579999998</v>
      </c>
      <c r="EQ177" s="247">
        <v>33048006.469999999</v>
      </c>
      <c r="ER177" s="247">
        <v>33085201.350000001</v>
      </c>
      <c r="ES177" s="247">
        <v>33122412.239999998</v>
      </c>
      <c r="ET177" s="247">
        <v>33159591.129999999</v>
      </c>
      <c r="EU177" s="247">
        <v>33326417.149999999</v>
      </c>
      <c r="EV177" s="247">
        <v>33523814.66</v>
      </c>
      <c r="EW177" s="247">
        <v>33711375.270000003</v>
      </c>
      <c r="EX177" s="247">
        <v>33869950.810000002</v>
      </c>
      <c r="EY177" s="247">
        <v>34026024.939999998</v>
      </c>
      <c r="EZ177" s="247">
        <v>34159325.579999998</v>
      </c>
      <c r="FA177" s="247">
        <v>34335840.869999997</v>
      </c>
      <c r="FB177" s="247">
        <v>34452914.659999996</v>
      </c>
      <c r="FC177" s="247">
        <v>34848171.880000003</v>
      </c>
      <c r="FD177" s="247">
        <v>34848171.880000003</v>
      </c>
      <c r="FE177" s="247">
        <v>34848171.880000003</v>
      </c>
      <c r="FF177" s="247">
        <v>34848171.880000003</v>
      </c>
      <c r="FG177" s="247">
        <v>34848171.880000003</v>
      </c>
      <c r="FH177" s="247">
        <v>34848171.880000003</v>
      </c>
      <c r="FI177" s="247">
        <v>34848171.880000003</v>
      </c>
      <c r="FJ177" s="247">
        <v>34848171.880000003</v>
      </c>
      <c r="FK177" s="247">
        <v>34848171.880000003</v>
      </c>
      <c r="FL177" s="247">
        <v>34848171.880000003</v>
      </c>
      <c r="FM177" s="247">
        <v>34848171.880000003</v>
      </c>
      <c r="FN177" s="247">
        <v>34848171.880000003</v>
      </c>
      <c r="FO177" s="247">
        <v>34848171.880000003</v>
      </c>
      <c r="FP177" s="247">
        <v>34848171.880000003</v>
      </c>
      <c r="FQ177" s="247">
        <v>34848171.880000003</v>
      </c>
    </row>
    <row r="178" spans="1:178">
      <c r="FC178" s="172">
        <f>FB176/G176</f>
        <v>2.9369936048263172E-3</v>
      </c>
    </row>
    <row r="179" spans="1:178">
      <c r="G179" s="302"/>
      <c r="FC179" s="172">
        <f>FB177/F169</f>
        <v>0.86430950961822339</v>
      </c>
    </row>
    <row r="180" spans="1:178">
      <c r="G180" s="302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89"/>
      <c r="AM180" s="289"/>
      <c r="AN180" s="289"/>
      <c r="AO180" s="289"/>
      <c r="AP180" s="289"/>
      <c r="AQ180" s="289"/>
      <c r="AR180" s="289"/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89"/>
      <c r="CD180" s="289"/>
      <c r="CE180" s="289"/>
      <c r="CF180" s="289"/>
      <c r="CG180" s="289"/>
      <c r="CH180" s="289"/>
      <c r="CI180" s="289"/>
      <c r="CJ180" s="289"/>
      <c r="CK180" s="289"/>
      <c r="CL180" s="289"/>
      <c r="CM180" s="289"/>
      <c r="CN180" s="289"/>
      <c r="CO180" s="289"/>
      <c r="CP180" s="289"/>
      <c r="CQ180" s="289"/>
      <c r="CR180" s="289"/>
      <c r="CS180" s="289"/>
      <c r="CT180" s="289"/>
      <c r="CU180" s="289"/>
      <c r="CV180" s="289"/>
      <c r="CW180" s="289"/>
      <c r="CX180" s="289"/>
      <c r="CY180" s="289"/>
      <c r="CZ180" s="289"/>
      <c r="DA180" s="289"/>
      <c r="DB180" s="289"/>
      <c r="DC180" s="289"/>
      <c r="DD180" s="289"/>
      <c r="DE180" s="289"/>
      <c r="DF180" s="289"/>
      <c r="DG180" s="289"/>
      <c r="DH180" s="289"/>
      <c r="DI180" s="289"/>
      <c r="DJ180" s="289"/>
      <c r="DK180" s="289"/>
      <c r="DL180" s="289"/>
      <c r="DM180" s="289"/>
      <c r="DN180" s="289"/>
      <c r="DO180" s="289"/>
      <c r="DP180" s="289"/>
      <c r="DQ180" s="289"/>
      <c r="DR180" s="289"/>
      <c r="DS180" s="289"/>
      <c r="DT180" s="289"/>
      <c r="DU180" s="289"/>
      <c r="DV180" s="289"/>
      <c r="DW180" s="289"/>
      <c r="DX180" s="289"/>
      <c r="DY180" s="289"/>
      <c r="DZ180" s="289"/>
      <c r="EA180" s="289"/>
      <c r="EB180" s="289"/>
      <c r="EC180" s="289"/>
      <c r="ED180" s="289"/>
      <c r="EE180" s="289"/>
      <c r="EF180" s="289"/>
      <c r="EG180" s="289"/>
      <c r="EH180" s="289"/>
      <c r="EI180" s="289"/>
      <c r="EJ180" s="289"/>
      <c r="EK180" s="289"/>
      <c r="EL180" s="289"/>
      <c r="EM180" s="289"/>
      <c r="EN180" s="289"/>
      <c r="EO180" s="289"/>
      <c r="EP180" s="289"/>
      <c r="EQ180" s="289"/>
      <c r="ER180" s="289"/>
      <c r="ES180" s="289"/>
      <c r="ET180" s="289"/>
      <c r="EU180" s="289"/>
      <c r="EV180" s="289"/>
      <c r="EW180" s="289"/>
      <c r="EX180" s="289"/>
      <c r="EY180" s="289"/>
      <c r="EZ180" s="289"/>
      <c r="FA180" s="289"/>
      <c r="FB180" s="289"/>
      <c r="FC180" s="289"/>
      <c r="FD180" s="289"/>
      <c r="FE180" s="289"/>
      <c r="FF180" s="289"/>
      <c r="FG180" s="289"/>
      <c r="FH180" s="289"/>
      <c r="FI180" s="289"/>
      <c r="FJ180" s="289"/>
      <c r="FK180" s="289"/>
      <c r="FL180" s="289"/>
      <c r="FM180" s="289"/>
      <c r="FN180" s="289"/>
    </row>
    <row r="181" spans="1:178">
      <c r="H181" s="247"/>
      <c r="J181" s="88"/>
      <c r="L181" s="88"/>
      <c r="M181" s="88"/>
      <c r="O181" s="289"/>
      <c r="Q181" s="247"/>
      <c r="R181" s="247"/>
      <c r="S181" s="247"/>
      <c r="T181" s="247"/>
      <c r="U181" s="247"/>
      <c r="V181" s="247"/>
      <c r="W181" s="247"/>
      <c r="X181" s="247"/>
      <c r="Y181" s="247"/>
      <c r="Z181" s="247"/>
      <c r="AA181" s="247"/>
      <c r="AB181" s="247"/>
      <c r="AC181" s="247"/>
      <c r="AD181" s="247"/>
      <c r="AE181" s="247"/>
      <c r="AF181" s="247"/>
      <c r="AG181" s="247"/>
      <c r="AH181" s="247"/>
      <c r="AI181" s="247"/>
      <c r="AJ181" s="247"/>
      <c r="AK181" s="247"/>
      <c r="AL181" s="247"/>
      <c r="AM181" s="247"/>
      <c r="AN181" s="247"/>
      <c r="AO181" s="247"/>
      <c r="AP181" s="247"/>
      <c r="AQ181" s="247"/>
      <c r="AR181" s="247"/>
      <c r="AS181" s="247"/>
      <c r="AT181" s="247"/>
      <c r="AU181" s="247"/>
      <c r="AV181" s="247"/>
      <c r="AW181" s="247"/>
      <c r="AX181" s="247"/>
      <c r="AY181" s="247"/>
      <c r="AZ181" s="247"/>
      <c r="BA181" s="247"/>
      <c r="BB181" s="247"/>
      <c r="BC181" s="247"/>
      <c r="BD181" s="247"/>
      <c r="BE181" s="247"/>
      <c r="BF181" s="247"/>
      <c r="BG181" s="247"/>
      <c r="BH181" s="247"/>
      <c r="BI181" s="247"/>
      <c r="BJ181" s="247"/>
      <c r="BK181" s="247"/>
      <c r="BL181" s="247"/>
      <c r="BM181" s="247"/>
      <c r="BN181" s="247"/>
      <c r="BO181" s="247"/>
      <c r="BP181" s="247"/>
      <c r="BQ181" s="247"/>
      <c r="BR181" s="247"/>
      <c r="BS181" s="247"/>
      <c r="BT181" s="247"/>
      <c r="BU181" s="247"/>
      <c r="BV181" s="247"/>
      <c r="BW181" s="247"/>
      <c r="BX181" s="247"/>
      <c r="BY181" s="247"/>
      <c r="BZ181" s="247"/>
      <c r="CA181" s="247"/>
      <c r="CB181" s="247"/>
      <c r="CC181" s="247"/>
      <c r="CD181" s="247"/>
      <c r="CE181" s="247"/>
      <c r="CF181" s="247"/>
      <c r="CG181" s="247"/>
      <c r="CH181" s="247"/>
      <c r="CI181" s="247"/>
      <c r="CJ181" s="247"/>
      <c r="CK181" s="247"/>
      <c r="CL181" s="247"/>
      <c r="CM181" s="247"/>
      <c r="CN181" s="247"/>
      <c r="CO181" s="247"/>
      <c r="CP181" s="247"/>
      <c r="CQ181" s="247"/>
      <c r="CR181" s="247"/>
      <c r="CS181" s="247"/>
      <c r="CT181" s="247"/>
      <c r="CU181" s="247"/>
      <c r="CV181" s="247"/>
      <c r="CW181" s="247"/>
      <c r="CX181" s="247"/>
      <c r="CY181" s="247"/>
      <c r="CZ181" s="247"/>
      <c r="DA181" s="247"/>
      <c r="DB181" s="247"/>
      <c r="DC181" s="247"/>
      <c r="DD181" s="247"/>
      <c r="DE181" s="247"/>
      <c r="DF181" s="247"/>
      <c r="DG181" s="247"/>
      <c r="DH181" s="247"/>
      <c r="DI181" s="247"/>
      <c r="DJ181" s="247"/>
      <c r="DK181" s="247"/>
      <c r="DL181" s="247"/>
      <c r="DM181" s="247"/>
      <c r="DN181" s="247"/>
      <c r="DO181" s="247"/>
      <c r="DP181" s="247"/>
      <c r="DQ181" s="247"/>
      <c r="DR181" s="247"/>
      <c r="DS181" s="247"/>
      <c r="DT181" s="247"/>
      <c r="DU181" s="247"/>
      <c r="DV181" s="247"/>
      <c r="DW181" s="247"/>
      <c r="DX181" s="247"/>
      <c r="DY181" s="247"/>
      <c r="DZ181" s="247"/>
      <c r="EA181" s="247"/>
      <c r="EB181" s="247"/>
      <c r="EC181" s="247"/>
      <c r="ED181" s="247"/>
      <c r="EE181" s="247"/>
      <c r="EF181" s="247"/>
      <c r="EG181" s="247"/>
      <c r="EH181" s="247"/>
      <c r="EI181" s="247"/>
      <c r="EJ181" s="247"/>
      <c r="EK181" s="247"/>
      <c r="EL181" s="247"/>
      <c r="EM181" s="247"/>
      <c r="EN181" s="247"/>
      <c r="EO181" s="247"/>
      <c r="EP181" s="247"/>
      <c r="EQ181" s="247"/>
      <c r="ER181" s="247"/>
      <c r="ES181" s="247"/>
      <c r="ET181" s="247"/>
      <c r="EU181" s="247"/>
      <c r="EV181" s="247"/>
      <c r="EW181" s="247"/>
    </row>
    <row r="182" spans="1:178">
      <c r="H182" s="247"/>
      <c r="J182" s="88"/>
      <c r="L182" s="88"/>
      <c r="M182" s="88"/>
      <c r="O182" s="289"/>
      <c r="Q182" s="247"/>
      <c r="R182" s="247"/>
      <c r="S182" s="247"/>
      <c r="T182" s="247"/>
      <c r="U182" s="247"/>
      <c r="V182" s="247"/>
      <c r="W182" s="247"/>
      <c r="X182" s="247"/>
      <c r="Y182" s="247"/>
      <c r="Z182" s="247"/>
      <c r="AA182" s="247"/>
      <c r="AB182" s="247"/>
      <c r="AC182" s="247"/>
      <c r="AD182" s="247"/>
      <c r="AE182" s="247"/>
      <c r="AF182" s="247"/>
      <c r="AG182" s="247"/>
      <c r="AH182" s="247"/>
      <c r="AI182" s="247"/>
      <c r="AJ182" s="247"/>
      <c r="AK182" s="247"/>
      <c r="AL182" s="247"/>
      <c r="AM182" s="247"/>
      <c r="AN182" s="247"/>
      <c r="AO182" s="247"/>
      <c r="AP182" s="247"/>
      <c r="AQ182" s="247"/>
      <c r="AR182" s="247"/>
      <c r="AS182" s="247"/>
      <c r="AT182" s="247"/>
      <c r="AU182" s="247"/>
      <c r="AV182" s="247"/>
      <c r="AW182" s="247"/>
      <c r="AX182" s="247"/>
      <c r="AY182" s="247"/>
      <c r="AZ182" s="247"/>
      <c r="BA182" s="247"/>
      <c r="BB182" s="247"/>
      <c r="BC182" s="247"/>
      <c r="BD182" s="247"/>
      <c r="BE182" s="247"/>
      <c r="BF182" s="247"/>
      <c r="BG182" s="247"/>
      <c r="BH182" s="247"/>
      <c r="BI182" s="247"/>
      <c r="BJ182" s="247"/>
      <c r="BK182" s="247"/>
      <c r="BL182" s="247"/>
      <c r="BM182" s="247"/>
      <c r="BN182" s="247"/>
      <c r="BO182" s="247"/>
      <c r="BP182" s="247"/>
      <c r="BQ182" s="247"/>
      <c r="BR182" s="247"/>
      <c r="BS182" s="247"/>
      <c r="BT182" s="247"/>
      <c r="BU182" s="247"/>
      <c r="BV182" s="247"/>
      <c r="BW182" s="247"/>
      <c r="BX182" s="247"/>
      <c r="BY182" s="247"/>
      <c r="BZ182" s="247"/>
      <c r="CA182" s="247"/>
      <c r="CB182" s="247"/>
      <c r="CC182" s="247"/>
      <c r="CD182" s="247"/>
      <c r="CE182" s="247"/>
      <c r="CF182" s="247"/>
      <c r="CG182" s="247"/>
      <c r="CH182" s="247"/>
      <c r="CI182" s="247"/>
      <c r="CJ182" s="247"/>
      <c r="CK182" s="247"/>
      <c r="CL182" s="247"/>
      <c r="CM182" s="247"/>
      <c r="CN182" s="247"/>
      <c r="CO182" s="247"/>
      <c r="CP182" s="247"/>
      <c r="CQ182" s="247"/>
      <c r="CR182" s="247"/>
      <c r="CS182" s="247"/>
      <c r="CT182" s="247"/>
      <c r="CU182" s="247"/>
      <c r="CV182" s="247"/>
      <c r="CW182" s="247"/>
      <c r="CX182" s="247"/>
      <c r="CY182" s="247"/>
      <c r="CZ182" s="247"/>
      <c r="DA182" s="247"/>
      <c r="DB182" s="247"/>
      <c r="DC182" s="247"/>
      <c r="DD182" s="247"/>
      <c r="DE182" s="247"/>
      <c r="DF182" s="247"/>
      <c r="DG182" s="247"/>
      <c r="DH182" s="247"/>
      <c r="DI182" s="247"/>
      <c r="DJ182" s="247"/>
      <c r="DK182" s="247"/>
      <c r="DL182" s="247"/>
      <c r="DM182" s="247"/>
      <c r="DN182" s="247"/>
      <c r="DO182" s="247"/>
      <c r="DP182" s="247"/>
      <c r="DQ182" s="247"/>
      <c r="DR182" s="247"/>
      <c r="DS182" s="247"/>
      <c r="DT182" s="247"/>
      <c r="DU182" s="247"/>
      <c r="DV182" s="247"/>
      <c r="DW182" s="247"/>
      <c r="DX182" s="247"/>
      <c r="DY182" s="247"/>
      <c r="DZ182" s="247"/>
      <c r="EA182" s="247"/>
      <c r="EB182" s="247"/>
      <c r="EC182" s="247"/>
      <c r="ED182" s="247"/>
      <c r="EE182" s="247"/>
      <c r="EF182" s="247"/>
      <c r="EG182" s="247"/>
      <c r="EH182" s="247"/>
      <c r="EI182" s="247"/>
      <c r="EJ182" s="247"/>
      <c r="EK182" s="247"/>
      <c r="EL182" s="247"/>
      <c r="EM182" s="247"/>
      <c r="EN182" s="247"/>
      <c r="EO182" s="247"/>
      <c r="EP182" s="247"/>
      <c r="EQ182" s="247"/>
      <c r="ER182" s="247"/>
      <c r="ES182" s="247"/>
      <c r="ET182" s="247"/>
      <c r="EU182" s="247"/>
      <c r="EV182" s="247"/>
      <c r="EW182" s="247"/>
      <c r="EX182" s="247"/>
      <c r="EY182" s="247"/>
      <c r="EZ182" s="247"/>
      <c r="FA182" s="247"/>
      <c r="FB182" s="247"/>
      <c r="FC182" s="247"/>
      <c r="FD182" s="247"/>
      <c r="FE182" s="247"/>
      <c r="FF182" s="247"/>
      <c r="FG182" s="247"/>
      <c r="FH182" s="247"/>
      <c r="FI182" s="247"/>
      <c r="FJ182" s="247"/>
      <c r="FK182" s="247"/>
      <c r="FL182" s="247"/>
      <c r="FM182" s="247"/>
      <c r="FN182" s="247"/>
    </row>
    <row r="184" spans="1:178">
      <c r="EW184" s="172"/>
    </row>
    <row r="185" spans="1:178">
      <c r="EW185" s="172"/>
    </row>
    <row r="187" spans="1:178"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/>
      <c r="AL187" s="289"/>
      <c r="AM187" s="289"/>
      <c r="AN187" s="289"/>
      <c r="AO187" s="289"/>
      <c r="AP187" s="289"/>
      <c r="AQ187" s="289"/>
      <c r="AR187" s="289"/>
      <c r="AS187" s="289"/>
      <c r="AT187" s="289"/>
      <c r="AU187" s="289"/>
      <c r="AV187" s="289"/>
      <c r="AW187" s="289"/>
      <c r="AX187" s="289"/>
      <c r="AY187" s="289"/>
      <c r="AZ187" s="289"/>
      <c r="BA187" s="289"/>
      <c r="BB187" s="289"/>
      <c r="BC187" s="289"/>
      <c r="BD187" s="289"/>
      <c r="BE187" s="289"/>
      <c r="BF187" s="289"/>
      <c r="BG187" s="289"/>
      <c r="BH187" s="289"/>
      <c r="BI187" s="289"/>
      <c r="BJ187" s="289"/>
      <c r="BK187" s="289"/>
      <c r="BL187" s="289"/>
      <c r="BM187" s="289"/>
      <c r="BN187" s="289"/>
      <c r="BO187" s="289"/>
      <c r="BP187" s="289"/>
      <c r="BQ187" s="289"/>
      <c r="BR187" s="289"/>
      <c r="BS187" s="289"/>
      <c r="BT187" s="289"/>
      <c r="BU187" s="289"/>
      <c r="BV187" s="289"/>
      <c r="BW187" s="289"/>
      <c r="BX187" s="289"/>
      <c r="BY187" s="289"/>
      <c r="BZ187" s="289"/>
      <c r="CA187" s="289"/>
      <c r="CB187" s="289"/>
      <c r="CC187" s="289"/>
      <c r="CD187" s="289"/>
      <c r="CE187" s="289"/>
      <c r="CF187" s="289"/>
      <c r="CG187" s="289"/>
      <c r="CH187" s="289"/>
      <c r="CI187" s="289"/>
      <c r="CJ187" s="289"/>
      <c r="CK187" s="289"/>
      <c r="CL187" s="289"/>
      <c r="CM187" s="289"/>
      <c r="CN187" s="289"/>
      <c r="CO187" s="289"/>
      <c r="CP187" s="289"/>
      <c r="CQ187" s="289"/>
      <c r="CR187" s="289"/>
      <c r="CS187" s="289"/>
      <c r="CT187" s="289"/>
      <c r="CU187" s="289"/>
      <c r="CV187" s="289"/>
      <c r="CW187" s="289"/>
      <c r="CX187" s="289"/>
      <c r="CY187" s="289"/>
      <c r="CZ187" s="289"/>
      <c r="DA187" s="289"/>
      <c r="DB187" s="289"/>
      <c r="DC187" s="289"/>
      <c r="DD187" s="289"/>
      <c r="DE187" s="289"/>
      <c r="DF187" s="289"/>
      <c r="DG187" s="289"/>
      <c r="DH187" s="289"/>
      <c r="DI187" s="289"/>
      <c r="DJ187" s="289"/>
      <c r="DK187" s="289"/>
      <c r="DL187" s="289"/>
      <c r="DM187" s="289"/>
      <c r="DN187" s="289"/>
      <c r="DO187" s="289"/>
      <c r="DP187" s="289"/>
      <c r="DQ187" s="289"/>
      <c r="DR187" s="289"/>
      <c r="DS187" s="289"/>
      <c r="DT187" s="289"/>
      <c r="DU187" s="289"/>
      <c r="DV187" s="289"/>
      <c r="DW187" s="289"/>
      <c r="DX187" s="289"/>
      <c r="DY187" s="289"/>
      <c r="DZ187" s="289"/>
      <c r="EA187" s="289"/>
      <c r="EB187" s="289"/>
      <c r="EC187" s="289"/>
      <c r="ED187" s="289"/>
      <c r="EE187" s="289"/>
      <c r="EF187" s="289"/>
      <c r="EG187" s="289"/>
      <c r="EH187" s="289"/>
      <c r="EI187" s="289"/>
      <c r="EJ187" s="289"/>
      <c r="EK187" s="289"/>
      <c r="EL187" s="289"/>
      <c r="EM187" s="289"/>
      <c r="EN187" s="289"/>
      <c r="EO187" s="289"/>
      <c r="EP187" s="289"/>
      <c r="EQ187" s="289"/>
      <c r="ER187" s="289"/>
      <c r="ES187" s="289"/>
      <c r="ET187" s="289"/>
      <c r="EU187" s="289"/>
      <c r="EV187" s="289"/>
      <c r="EW187" s="289"/>
      <c r="EX187" s="289"/>
      <c r="EY187" s="289"/>
      <c r="EZ187" s="289"/>
      <c r="FA187" s="289"/>
      <c r="FB187" s="289"/>
      <c r="FC187" s="289"/>
      <c r="FD187" s="289"/>
      <c r="FE187" s="289"/>
      <c r="FF187" s="289"/>
      <c r="FG187" s="289"/>
      <c r="FH187" s="289"/>
      <c r="FI187" s="289"/>
      <c r="FJ187" s="289"/>
      <c r="FK187" s="289"/>
      <c r="FL187" s="289"/>
      <c r="FM187" s="289"/>
      <c r="FN187" s="289"/>
      <c r="FO187" s="289"/>
      <c r="FP187" s="289"/>
      <c r="FQ187" s="289"/>
      <c r="FR187" s="289"/>
      <c r="FS187" s="289"/>
      <c r="FT187" s="289"/>
      <c r="FU187" s="289"/>
      <c r="FV187" s="289"/>
    </row>
    <row r="188" spans="1:178">
      <c r="H188" s="88"/>
      <c r="K188" s="247"/>
      <c r="L188" s="247"/>
      <c r="N188" s="289"/>
      <c r="O188" s="289"/>
      <c r="P188" s="289"/>
      <c r="Q188" s="247"/>
      <c r="R188" s="247"/>
      <c r="S188" s="247"/>
      <c r="T188" s="247"/>
      <c r="Y188" s="247"/>
      <c r="Z188" s="247"/>
      <c r="AA188" s="247"/>
      <c r="AB188" s="247"/>
      <c r="AC188" s="247"/>
      <c r="AD188" s="247"/>
      <c r="AE188" s="247"/>
      <c r="AF188" s="247"/>
      <c r="AG188" s="247"/>
      <c r="AH188" s="247"/>
      <c r="AI188" s="247"/>
      <c r="AJ188" s="247"/>
      <c r="AK188" s="247"/>
      <c r="AL188" s="247"/>
      <c r="AM188" s="247"/>
      <c r="AN188" s="247"/>
      <c r="AO188" s="247"/>
      <c r="AP188" s="247"/>
      <c r="AQ188" s="247"/>
      <c r="AR188" s="247"/>
      <c r="AS188" s="247"/>
      <c r="AT188" s="247"/>
      <c r="AU188" s="247"/>
      <c r="AV188" s="247"/>
      <c r="AW188" s="247"/>
      <c r="AX188" s="247"/>
      <c r="AY188" s="247"/>
      <c r="AZ188" s="247"/>
      <c r="BA188" s="247"/>
      <c r="BB188" s="247"/>
      <c r="BC188" s="247"/>
      <c r="BD188" s="247"/>
      <c r="BE188" s="247"/>
      <c r="BF188" s="247"/>
      <c r="BG188" s="247"/>
      <c r="BH188" s="247"/>
      <c r="BI188" s="247"/>
      <c r="BJ188" s="247"/>
      <c r="BK188" s="247"/>
      <c r="BL188" s="247"/>
      <c r="BM188" s="247"/>
      <c r="BN188" s="247"/>
      <c r="BO188" s="247"/>
      <c r="BP188" s="247"/>
      <c r="BQ188" s="247"/>
      <c r="BR188" s="247"/>
      <c r="BS188" s="247"/>
      <c r="BT188" s="247"/>
      <c r="BU188" s="247"/>
      <c r="BV188" s="247"/>
      <c r="BW188" s="247"/>
      <c r="BX188" s="247"/>
      <c r="BY188" s="247"/>
      <c r="BZ188" s="247"/>
      <c r="CA188" s="247"/>
      <c r="CB188" s="247"/>
      <c r="CC188" s="247"/>
      <c r="CD188" s="247"/>
      <c r="CE188" s="247"/>
      <c r="CF188" s="247"/>
      <c r="CG188" s="247"/>
      <c r="CH188" s="247"/>
      <c r="CI188" s="247"/>
      <c r="CJ188" s="247"/>
      <c r="CK188" s="247"/>
      <c r="CL188" s="247"/>
      <c r="CM188" s="247"/>
      <c r="CN188" s="247"/>
      <c r="CO188" s="247"/>
      <c r="CP188" s="247"/>
      <c r="CQ188" s="247"/>
      <c r="CR188" s="247"/>
      <c r="CS188" s="247"/>
      <c r="CT188" s="247"/>
      <c r="CU188" s="247"/>
      <c r="CV188" s="247"/>
      <c r="CW188" s="247"/>
      <c r="CX188" s="247"/>
      <c r="CY188" s="247"/>
      <c r="CZ188" s="247"/>
      <c r="DA188" s="247"/>
      <c r="DB188" s="247"/>
      <c r="DC188" s="247"/>
      <c r="DD188" s="247"/>
      <c r="DE188" s="247"/>
      <c r="DF188" s="247"/>
      <c r="DG188" s="247"/>
      <c r="DH188" s="247"/>
      <c r="DI188" s="247"/>
      <c r="DJ188" s="247"/>
      <c r="DK188" s="247"/>
      <c r="DL188" s="247"/>
      <c r="DM188" s="247"/>
      <c r="DN188" s="247"/>
      <c r="DO188" s="247"/>
      <c r="DP188" s="247"/>
      <c r="DQ188" s="247"/>
      <c r="DR188" s="247"/>
      <c r="DS188" s="247"/>
      <c r="DT188" s="247"/>
      <c r="DU188" s="247"/>
      <c r="DV188" s="247"/>
      <c r="DW188" s="247"/>
      <c r="DX188" s="247"/>
      <c r="DY188" s="247"/>
      <c r="DZ188" s="247"/>
      <c r="EA188" s="247"/>
      <c r="EB188" s="247"/>
      <c r="EC188" s="247"/>
      <c r="ED188" s="247"/>
      <c r="EE188" s="247"/>
      <c r="EF188" s="247"/>
      <c r="EG188" s="247"/>
      <c r="EH188" s="247"/>
      <c r="EI188" s="247"/>
      <c r="EJ188" s="247"/>
      <c r="EK188" s="247"/>
      <c r="EL188" s="247"/>
      <c r="EM188" s="247"/>
      <c r="EN188" s="247"/>
      <c r="EO188" s="247"/>
      <c r="EP188" s="247"/>
      <c r="EQ188" s="247"/>
      <c r="EV188" s="247"/>
      <c r="EW188" s="247"/>
      <c r="EX188" s="247"/>
      <c r="FI188" s="247"/>
      <c r="FJ188" s="247"/>
      <c r="FK188" s="247"/>
      <c r="FL188" s="247"/>
      <c r="FM188" s="247"/>
      <c r="FN188" s="247"/>
      <c r="FO188" s="247"/>
      <c r="FP188" s="247"/>
      <c r="FQ188" s="247"/>
      <c r="FR188" s="247"/>
      <c r="FS188" s="247"/>
      <c r="FT188" s="247"/>
      <c r="FU188" s="247"/>
      <c r="FV188" s="247"/>
    </row>
    <row r="189" spans="1:178">
      <c r="H189" s="88"/>
      <c r="K189" s="247"/>
      <c r="L189" s="247"/>
      <c r="N189" s="289"/>
      <c r="O189" s="289"/>
      <c r="P189" s="289"/>
      <c r="Q189" s="247"/>
      <c r="R189" s="247"/>
      <c r="S189" s="247"/>
      <c r="T189" s="247"/>
      <c r="Y189" s="247"/>
      <c r="Z189" s="247"/>
      <c r="AA189" s="247"/>
      <c r="AB189" s="247"/>
      <c r="AC189" s="247"/>
      <c r="AD189" s="247"/>
      <c r="AE189" s="247"/>
      <c r="AF189" s="247"/>
      <c r="AG189" s="247"/>
      <c r="AH189" s="247"/>
      <c r="AI189" s="247"/>
      <c r="AJ189" s="247"/>
      <c r="AK189" s="247"/>
      <c r="AL189" s="247"/>
      <c r="AM189" s="247"/>
      <c r="AN189" s="247"/>
      <c r="AO189" s="247"/>
      <c r="AP189" s="247"/>
      <c r="AQ189" s="247"/>
      <c r="AR189" s="247"/>
      <c r="AS189" s="247"/>
      <c r="AT189" s="247"/>
      <c r="AU189" s="247"/>
      <c r="AV189" s="247"/>
      <c r="AW189" s="247"/>
      <c r="AX189" s="247"/>
      <c r="AY189" s="247"/>
      <c r="AZ189" s="247"/>
      <c r="BA189" s="247"/>
      <c r="BB189" s="247"/>
      <c r="BC189" s="247"/>
      <c r="BD189" s="247"/>
      <c r="BE189" s="247"/>
      <c r="BF189" s="247"/>
      <c r="BG189" s="247"/>
      <c r="BH189" s="247"/>
      <c r="BI189" s="247"/>
      <c r="BJ189" s="247"/>
      <c r="BK189" s="247"/>
      <c r="BL189" s="247"/>
      <c r="BM189" s="247"/>
      <c r="BN189" s="247"/>
      <c r="BO189" s="247"/>
      <c r="BP189" s="247"/>
      <c r="BQ189" s="247"/>
      <c r="BR189" s="247"/>
      <c r="BS189" s="247"/>
      <c r="BT189" s="247"/>
      <c r="BU189" s="247"/>
      <c r="BV189" s="247"/>
      <c r="BW189" s="247"/>
      <c r="BX189" s="247"/>
      <c r="BY189" s="247"/>
      <c r="BZ189" s="247"/>
      <c r="CA189" s="247"/>
      <c r="CB189" s="247"/>
      <c r="CC189" s="247"/>
      <c r="CD189" s="247"/>
      <c r="CE189" s="247"/>
      <c r="CF189" s="247"/>
      <c r="CG189" s="247"/>
      <c r="CH189" s="247"/>
      <c r="CI189" s="247"/>
      <c r="CJ189" s="247"/>
      <c r="CK189" s="247"/>
      <c r="CL189" s="247"/>
      <c r="CM189" s="247"/>
      <c r="CN189" s="247"/>
      <c r="CO189" s="247"/>
      <c r="CP189" s="247"/>
      <c r="CQ189" s="247"/>
      <c r="CR189" s="247"/>
      <c r="CS189" s="247"/>
      <c r="CT189" s="247"/>
      <c r="CU189" s="247"/>
      <c r="CV189" s="247"/>
      <c r="CW189" s="247"/>
      <c r="CX189" s="247"/>
      <c r="CY189" s="247"/>
      <c r="CZ189" s="247"/>
      <c r="DA189" s="247"/>
      <c r="DB189" s="247"/>
      <c r="DC189" s="247"/>
      <c r="DD189" s="247"/>
      <c r="DE189" s="247"/>
      <c r="DF189" s="247"/>
      <c r="DG189" s="247"/>
      <c r="DH189" s="247"/>
      <c r="DI189" s="247"/>
      <c r="DJ189" s="247"/>
      <c r="DK189" s="247"/>
      <c r="DL189" s="247"/>
      <c r="DM189" s="247"/>
      <c r="DN189" s="247"/>
      <c r="DO189" s="247"/>
      <c r="DP189" s="247"/>
      <c r="DQ189" s="247"/>
      <c r="DR189" s="247"/>
      <c r="DS189" s="247"/>
      <c r="DT189" s="247"/>
      <c r="DU189" s="247"/>
      <c r="DV189" s="247"/>
      <c r="DW189" s="247"/>
      <c r="DX189" s="247"/>
      <c r="DY189" s="247"/>
      <c r="DZ189" s="247"/>
      <c r="EA189" s="247"/>
      <c r="EB189" s="247"/>
      <c r="EC189" s="247"/>
      <c r="ED189" s="247"/>
      <c r="EE189" s="247"/>
      <c r="EF189" s="247"/>
      <c r="EG189" s="247"/>
      <c r="EH189" s="247"/>
      <c r="EI189" s="247"/>
      <c r="EJ189" s="247"/>
      <c r="EK189" s="247"/>
      <c r="EL189" s="247"/>
      <c r="EM189" s="247"/>
      <c r="EN189" s="247"/>
      <c r="EO189" s="247"/>
      <c r="EP189" s="247"/>
      <c r="EQ189" s="247"/>
      <c r="ER189" s="247"/>
      <c r="ES189" s="247"/>
      <c r="ET189" s="247"/>
      <c r="EU189" s="247"/>
      <c r="EV189" s="247"/>
      <c r="EW189" s="247"/>
      <c r="EX189" s="247"/>
      <c r="EY189" s="247"/>
      <c r="EZ189" s="247"/>
      <c r="FA189" s="247"/>
      <c r="FB189" s="247"/>
      <c r="FC189" s="247"/>
      <c r="FD189" s="247"/>
      <c r="FE189" s="247"/>
      <c r="FF189" s="247"/>
      <c r="FG189" s="247"/>
      <c r="FH189" s="247"/>
      <c r="FI189" s="247"/>
      <c r="FJ189" s="247"/>
      <c r="FK189" s="247"/>
      <c r="FL189" s="247"/>
      <c r="FM189" s="247"/>
      <c r="FN189" s="247"/>
      <c r="FO189" s="247"/>
      <c r="FP189" s="247"/>
      <c r="FQ189" s="247"/>
      <c r="FR189" s="247"/>
      <c r="FS189" s="247"/>
      <c r="FT189" s="247"/>
      <c r="FU189" s="247"/>
      <c r="FV189" s="247"/>
    </row>
    <row r="191" spans="1:178"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72"/>
      <c r="AN191" s="172"/>
      <c r="AO191" s="172"/>
      <c r="AP191" s="172"/>
      <c r="AQ191" s="172"/>
      <c r="AR191" s="172"/>
      <c r="AS191" s="172"/>
      <c r="AT191" s="172"/>
      <c r="AU191" s="172"/>
      <c r="AV191" s="172"/>
      <c r="AW191" s="172"/>
      <c r="AX191" s="172"/>
      <c r="AY191" s="172"/>
      <c r="AZ191" s="172"/>
      <c r="BA191" s="172"/>
      <c r="BB191" s="172"/>
      <c r="BC191" s="172"/>
      <c r="BD191" s="172"/>
      <c r="BE191" s="172"/>
      <c r="BF191" s="172"/>
      <c r="BG191" s="172"/>
      <c r="BH191" s="172"/>
      <c r="BI191" s="172"/>
      <c r="BJ191" s="172"/>
      <c r="BK191" s="172"/>
      <c r="BL191" s="172"/>
      <c r="BM191" s="172"/>
      <c r="BN191" s="172"/>
      <c r="BO191" s="172"/>
      <c r="BP191" s="172"/>
      <c r="BQ191" s="172"/>
      <c r="BR191" s="172"/>
      <c r="BS191" s="172"/>
      <c r="BT191" s="172"/>
      <c r="BU191" s="172"/>
      <c r="BV191" s="172"/>
      <c r="BW191" s="172"/>
      <c r="BX191" s="172"/>
      <c r="BY191" s="172"/>
      <c r="BZ191" s="172"/>
      <c r="CA191" s="172"/>
      <c r="CB191" s="172"/>
      <c r="CC191" s="172"/>
      <c r="CD191" s="172"/>
      <c r="CE191" s="172"/>
      <c r="CF191" s="172"/>
      <c r="CG191" s="172"/>
      <c r="CH191" s="172"/>
      <c r="CI191" s="172"/>
      <c r="CJ191" s="172"/>
      <c r="CK191" s="172"/>
      <c r="CL191" s="172"/>
      <c r="CM191" s="172"/>
      <c r="CN191" s="172"/>
      <c r="CO191" s="172"/>
      <c r="CP191" s="172"/>
      <c r="CQ191" s="172"/>
      <c r="CR191" s="172"/>
      <c r="CS191" s="172"/>
      <c r="CT191" s="172"/>
      <c r="CU191" s="172"/>
      <c r="CV191" s="172"/>
      <c r="CW191" s="172"/>
      <c r="CX191" s="172"/>
      <c r="CY191" s="172"/>
      <c r="CZ191" s="172"/>
      <c r="DA191" s="172"/>
      <c r="DB191" s="172"/>
      <c r="DC191" s="172"/>
      <c r="DD191" s="172"/>
      <c r="DE191" s="172"/>
      <c r="DF191" s="172"/>
      <c r="DG191" s="172"/>
      <c r="DH191" s="172"/>
      <c r="DI191" s="172"/>
      <c r="DJ191" s="172"/>
      <c r="DK191" s="172"/>
      <c r="DL191" s="172"/>
      <c r="DM191" s="172"/>
      <c r="DN191" s="172"/>
      <c r="DO191" s="172"/>
      <c r="DP191" s="172"/>
      <c r="DQ191" s="172"/>
      <c r="DR191" s="172"/>
      <c r="DS191" s="172"/>
      <c r="DT191" s="172"/>
      <c r="DU191" s="172"/>
      <c r="DV191" s="172"/>
      <c r="DW191" s="172"/>
      <c r="DX191" s="172"/>
      <c r="DY191" s="172"/>
      <c r="DZ191" s="172"/>
      <c r="EA191" s="172"/>
      <c r="EB191" s="172"/>
      <c r="EC191" s="172"/>
      <c r="ED191" s="172"/>
      <c r="EE191" s="172"/>
      <c r="EF191" s="172"/>
      <c r="EG191" s="172"/>
      <c r="EH191" s="172"/>
      <c r="EI191" s="172"/>
      <c r="EJ191" s="172"/>
      <c r="EK191" s="172"/>
      <c r="EL191" s="172"/>
      <c r="EM191" s="172"/>
      <c r="EN191" s="172"/>
      <c r="EO191" s="172"/>
      <c r="EP191" s="172"/>
      <c r="EQ191" s="172"/>
      <c r="ER191" s="172"/>
      <c r="ES191" s="172"/>
      <c r="ET191" s="172"/>
      <c r="EU191" s="172"/>
      <c r="EV191" s="172"/>
      <c r="EW191" s="172"/>
      <c r="EX191" s="172"/>
      <c r="EY191" s="172"/>
      <c r="EZ191" s="172"/>
      <c r="FA191" s="172"/>
      <c r="FB191" s="172"/>
      <c r="FC191" s="172"/>
      <c r="FD191" s="172"/>
      <c r="FE191" s="172"/>
      <c r="FF191" s="172"/>
      <c r="FG191" s="172"/>
      <c r="FH191" s="172"/>
      <c r="FI191" s="172"/>
      <c r="FJ191" s="172"/>
      <c r="FK191" s="172"/>
      <c r="FL191" s="172"/>
      <c r="FM191" s="172"/>
      <c r="FN191" s="172"/>
      <c r="FO191" s="172"/>
      <c r="FP191" s="172"/>
      <c r="FQ191" s="172"/>
      <c r="FR191" s="172"/>
      <c r="FS191" s="172"/>
      <c r="FT191" s="172"/>
      <c r="FU191" s="172"/>
      <c r="FV191" s="172"/>
    </row>
    <row r="192" spans="1:178"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172"/>
      <c r="AT192" s="172"/>
      <c r="AU192" s="172"/>
      <c r="AV192" s="172"/>
      <c r="AW192" s="172"/>
      <c r="AX192" s="172"/>
      <c r="AY192" s="172"/>
      <c r="AZ192" s="172"/>
      <c r="BA192" s="172"/>
      <c r="BB192" s="172"/>
      <c r="BC192" s="172"/>
      <c r="BD192" s="172"/>
      <c r="BE192" s="172"/>
      <c r="BF192" s="172"/>
      <c r="BG192" s="172"/>
      <c r="BH192" s="172"/>
      <c r="BI192" s="172"/>
      <c r="BJ192" s="172"/>
      <c r="BK192" s="172"/>
      <c r="BL192" s="172"/>
      <c r="BM192" s="172"/>
      <c r="BN192" s="172"/>
      <c r="BO192" s="172"/>
      <c r="BP192" s="172"/>
      <c r="BQ192" s="172"/>
      <c r="BR192" s="172"/>
      <c r="BS192" s="172"/>
      <c r="BT192" s="172"/>
      <c r="BU192" s="172"/>
      <c r="BV192" s="172"/>
      <c r="BW192" s="172"/>
      <c r="BX192" s="172"/>
      <c r="BY192" s="172"/>
      <c r="BZ192" s="172"/>
      <c r="CA192" s="172"/>
      <c r="CB192" s="172"/>
      <c r="CC192" s="172"/>
      <c r="CD192" s="172"/>
      <c r="CE192" s="172"/>
      <c r="CF192" s="172"/>
      <c r="CG192" s="172"/>
      <c r="CH192" s="172"/>
      <c r="CI192" s="172"/>
      <c r="CJ192" s="172"/>
      <c r="CK192" s="172"/>
      <c r="CL192" s="172"/>
      <c r="CM192" s="172"/>
      <c r="CN192" s="172"/>
      <c r="CO192" s="172"/>
      <c r="CP192" s="172"/>
      <c r="CQ192" s="172"/>
      <c r="CR192" s="172"/>
      <c r="CS192" s="172"/>
      <c r="CT192" s="172"/>
      <c r="CU192" s="172"/>
      <c r="CV192" s="172"/>
      <c r="CW192" s="172"/>
      <c r="CX192" s="172"/>
      <c r="CY192" s="172"/>
      <c r="CZ192" s="172"/>
      <c r="DA192" s="172"/>
      <c r="DB192" s="172"/>
      <c r="DC192" s="172"/>
      <c r="DD192" s="172"/>
      <c r="DE192" s="172"/>
      <c r="DF192" s="172"/>
      <c r="DG192" s="172"/>
      <c r="DH192" s="172"/>
      <c r="DI192" s="172"/>
      <c r="DJ192" s="172"/>
      <c r="DK192" s="172"/>
      <c r="DL192" s="172"/>
      <c r="DM192" s="172"/>
      <c r="DN192" s="172"/>
      <c r="DO192" s="172"/>
      <c r="DP192" s="172"/>
      <c r="DQ192" s="172"/>
      <c r="DR192" s="172"/>
      <c r="DS192" s="172"/>
      <c r="DT192" s="172"/>
      <c r="DU192" s="172"/>
      <c r="DV192" s="172"/>
      <c r="DW192" s="172"/>
      <c r="DX192" s="172"/>
      <c r="DY192" s="172"/>
      <c r="DZ192" s="172"/>
      <c r="EA192" s="172"/>
      <c r="EB192" s="172"/>
      <c r="EC192" s="172"/>
      <c r="ED192" s="172"/>
      <c r="EE192" s="172"/>
      <c r="EF192" s="172"/>
      <c r="EG192" s="172"/>
      <c r="EH192" s="172"/>
      <c r="EI192" s="172"/>
      <c r="EJ192" s="172"/>
      <c r="EK192" s="172"/>
      <c r="EL192" s="172"/>
      <c r="EM192" s="172"/>
      <c r="EN192" s="172"/>
      <c r="EO192" s="172"/>
      <c r="EP192" s="172"/>
      <c r="EQ192" s="172"/>
      <c r="ER192" s="172"/>
      <c r="ES192" s="172"/>
      <c r="ET192" s="172"/>
      <c r="EU192" s="172"/>
      <c r="EV192" s="172"/>
      <c r="EW192" s="172"/>
      <c r="EX192" s="172"/>
      <c r="EY192" s="172"/>
      <c r="EZ192" s="172"/>
      <c r="FA192" s="172"/>
      <c r="FB192" s="172"/>
      <c r="FC192" s="172"/>
      <c r="FD192" s="172"/>
      <c r="FE192" s="172"/>
      <c r="FF192" s="172"/>
      <c r="FG192" s="172"/>
      <c r="FH192" s="172"/>
      <c r="FI192" s="172"/>
      <c r="FJ192" s="172"/>
      <c r="FK192" s="172"/>
      <c r="FL192" s="172"/>
      <c r="FM192" s="172"/>
      <c r="FN192" s="172"/>
      <c r="FO192" s="172"/>
      <c r="FP192" s="172"/>
      <c r="FQ192" s="172"/>
      <c r="FR192" s="172"/>
      <c r="FS192" s="172"/>
      <c r="FT192" s="172"/>
      <c r="FU192" s="172"/>
      <c r="FV192" s="172"/>
    </row>
    <row r="209" spans="8:182">
      <c r="I209" s="247"/>
    </row>
    <row r="210" spans="8:182">
      <c r="I210" s="247"/>
    </row>
    <row r="214" spans="8:182"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/>
      <c r="AL214" s="289"/>
      <c r="AM214" s="289"/>
      <c r="AN214" s="289"/>
      <c r="AO214" s="289"/>
      <c r="AP214" s="289"/>
      <c r="AQ214" s="289"/>
      <c r="AR214" s="289"/>
      <c r="AS214" s="289"/>
      <c r="AT214" s="289"/>
      <c r="AU214" s="289"/>
      <c r="AV214" s="289"/>
      <c r="AW214" s="289"/>
      <c r="AX214" s="289"/>
      <c r="AY214" s="289"/>
      <c r="AZ214" s="289"/>
      <c r="BA214" s="289"/>
      <c r="BB214" s="289"/>
      <c r="BC214" s="289"/>
      <c r="BD214" s="289"/>
      <c r="BE214" s="289"/>
      <c r="BF214" s="289"/>
      <c r="BG214" s="289"/>
      <c r="BH214" s="289"/>
      <c r="BI214" s="289"/>
      <c r="BJ214" s="289"/>
      <c r="BK214" s="289"/>
      <c r="BL214" s="289"/>
      <c r="BM214" s="289"/>
      <c r="BN214" s="289"/>
      <c r="BO214" s="289"/>
      <c r="BP214" s="289"/>
      <c r="BQ214" s="289"/>
      <c r="BR214" s="289"/>
      <c r="BS214" s="289"/>
      <c r="BT214" s="289"/>
      <c r="BU214" s="289"/>
      <c r="BV214" s="289"/>
      <c r="BW214" s="289"/>
      <c r="BX214" s="289"/>
      <c r="BY214" s="289"/>
      <c r="BZ214" s="289"/>
      <c r="CA214" s="289"/>
      <c r="CB214" s="289"/>
      <c r="CC214" s="289"/>
      <c r="CD214" s="289"/>
      <c r="CE214" s="289"/>
      <c r="CF214" s="289"/>
      <c r="CG214" s="289"/>
      <c r="CH214" s="289"/>
      <c r="CI214" s="289"/>
      <c r="CJ214" s="289"/>
      <c r="CK214" s="289"/>
      <c r="CL214" s="289"/>
      <c r="CM214" s="289"/>
      <c r="CN214" s="289"/>
      <c r="CO214" s="289"/>
      <c r="CP214" s="289"/>
      <c r="CQ214" s="289"/>
      <c r="CR214" s="289"/>
      <c r="CS214" s="289"/>
      <c r="CT214" s="289"/>
      <c r="CU214" s="289"/>
      <c r="CV214" s="289"/>
      <c r="CW214" s="289"/>
      <c r="CX214" s="289"/>
      <c r="CY214" s="289"/>
      <c r="CZ214" s="289"/>
      <c r="DA214" s="289"/>
      <c r="DB214" s="289"/>
      <c r="DC214" s="289"/>
      <c r="DD214" s="289"/>
      <c r="DE214" s="289"/>
      <c r="DF214" s="289"/>
      <c r="DG214" s="289"/>
      <c r="DH214" s="289"/>
      <c r="DI214" s="289"/>
      <c r="DJ214" s="289"/>
      <c r="DK214" s="289"/>
      <c r="DL214" s="289"/>
      <c r="DM214" s="289"/>
      <c r="DN214" s="289"/>
      <c r="DO214" s="289"/>
      <c r="DP214" s="289"/>
      <c r="DQ214" s="289"/>
      <c r="DR214" s="289"/>
      <c r="DS214" s="289"/>
      <c r="DT214" s="289"/>
      <c r="DU214" s="289"/>
      <c r="DV214" s="289"/>
      <c r="DW214" s="289"/>
      <c r="DX214" s="289"/>
      <c r="DY214" s="289"/>
      <c r="DZ214" s="289"/>
      <c r="EA214" s="289"/>
      <c r="EB214" s="289"/>
      <c r="EC214" s="289"/>
      <c r="ED214" s="289"/>
      <c r="EE214" s="289"/>
      <c r="EF214" s="289"/>
      <c r="EG214" s="289"/>
      <c r="EH214" s="289"/>
      <c r="EI214" s="289"/>
      <c r="EJ214" s="289"/>
      <c r="EK214" s="289"/>
      <c r="EL214" s="289"/>
      <c r="EM214" s="289"/>
      <c r="EN214" s="289"/>
      <c r="EO214" s="289"/>
      <c r="EP214" s="289"/>
      <c r="EQ214" s="289"/>
      <c r="ER214" s="289"/>
      <c r="ES214" s="289"/>
      <c r="ET214" s="289"/>
      <c r="EU214" s="289"/>
      <c r="EV214" s="289"/>
      <c r="EW214" s="289"/>
      <c r="EX214" s="289"/>
      <c r="EY214" s="289"/>
      <c r="EZ214" s="289"/>
      <c r="FA214" s="289"/>
      <c r="FB214" s="289"/>
      <c r="FC214" s="289"/>
      <c r="FD214" s="289"/>
      <c r="FE214" s="289"/>
      <c r="FF214" s="289"/>
      <c r="FG214" s="289"/>
      <c r="FH214" s="289"/>
      <c r="FI214" s="289"/>
      <c r="FJ214" s="289"/>
      <c r="FK214" s="289"/>
      <c r="FL214" s="289"/>
      <c r="FM214" s="289"/>
      <c r="FN214" s="289"/>
      <c r="FO214" s="289"/>
      <c r="FP214" s="289"/>
      <c r="FQ214" s="289"/>
      <c r="FR214" s="289"/>
      <c r="FS214" s="289"/>
      <c r="FT214" s="289"/>
      <c r="FU214" s="289"/>
      <c r="FV214" s="289"/>
      <c r="FW214" s="289"/>
      <c r="FX214" s="289"/>
      <c r="FY214" s="289"/>
      <c r="FZ214" s="289"/>
    </row>
    <row r="215" spans="8:182">
      <c r="I215" s="247"/>
      <c r="J215" s="247"/>
      <c r="K215" s="247"/>
      <c r="M215" s="289"/>
      <c r="N215" s="289"/>
      <c r="O215" s="289"/>
      <c r="P215" s="247"/>
      <c r="Q215" s="247"/>
      <c r="R215" s="247"/>
      <c r="V215" s="247"/>
      <c r="W215" s="247"/>
      <c r="X215" s="247"/>
      <c r="Y215" s="247"/>
      <c r="Z215" s="247"/>
      <c r="AA215" s="247"/>
      <c r="AB215" s="247"/>
      <c r="AC215" s="247"/>
      <c r="AD215" s="247"/>
      <c r="AE215" s="247"/>
      <c r="AF215" s="247"/>
      <c r="AG215" s="247"/>
      <c r="AH215" s="247"/>
      <c r="AI215" s="247"/>
      <c r="AJ215" s="247"/>
      <c r="AK215" s="247"/>
      <c r="AL215" s="247"/>
      <c r="AM215" s="247"/>
      <c r="AN215" s="247"/>
      <c r="AO215" s="247"/>
      <c r="AP215" s="247"/>
      <c r="AQ215" s="247"/>
      <c r="AR215" s="247"/>
      <c r="AS215" s="247"/>
      <c r="AT215" s="247"/>
      <c r="AU215" s="247"/>
      <c r="AV215" s="247"/>
      <c r="AW215" s="247"/>
      <c r="AX215" s="247"/>
      <c r="AY215" s="247"/>
      <c r="AZ215" s="247"/>
      <c r="BA215" s="247"/>
      <c r="BB215" s="247"/>
      <c r="BC215" s="247"/>
      <c r="BD215" s="247"/>
      <c r="BE215" s="247"/>
      <c r="BF215" s="247"/>
      <c r="BG215" s="247"/>
      <c r="BH215" s="247"/>
      <c r="BI215" s="247"/>
      <c r="BJ215" s="247"/>
      <c r="BK215" s="247"/>
      <c r="BL215" s="247"/>
      <c r="BM215" s="247"/>
      <c r="BN215" s="247"/>
      <c r="BO215" s="247"/>
      <c r="BP215" s="247"/>
      <c r="BQ215" s="247"/>
      <c r="BR215" s="247"/>
      <c r="BS215" s="247"/>
      <c r="BT215" s="247"/>
      <c r="BU215" s="247"/>
      <c r="BV215" s="247"/>
      <c r="BW215" s="247"/>
      <c r="BX215" s="247"/>
      <c r="BY215" s="247"/>
      <c r="BZ215" s="247"/>
      <c r="CA215" s="247"/>
      <c r="CB215" s="247"/>
      <c r="CC215" s="247"/>
      <c r="CD215" s="247"/>
      <c r="CE215" s="247"/>
      <c r="CF215" s="247"/>
      <c r="CG215" s="247"/>
      <c r="CH215" s="247"/>
      <c r="CI215" s="247"/>
      <c r="CJ215" s="247"/>
      <c r="CK215" s="247"/>
      <c r="CL215" s="247"/>
      <c r="CM215" s="247"/>
      <c r="CN215" s="247"/>
      <c r="CO215" s="247"/>
      <c r="CP215" s="247"/>
      <c r="CQ215" s="247"/>
      <c r="CR215" s="247"/>
      <c r="CS215" s="247"/>
      <c r="CT215" s="247"/>
      <c r="CU215" s="247"/>
      <c r="CV215" s="247"/>
      <c r="CW215" s="247"/>
      <c r="CX215" s="247"/>
      <c r="CY215" s="247"/>
      <c r="CZ215" s="247"/>
      <c r="DA215" s="247"/>
      <c r="DB215" s="247"/>
      <c r="DC215" s="247"/>
      <c r="DD215" s="247"/>
      <c r="DE215" s="247"/>
      <c r="DF215" s="247"/>
      <c r="DG215" s="247"/>
      <c r="DH215" s="247"/>
      <c r="DI215" s="247"/>
      <c r="DJ215" s="247"/>
      <c r="DK215" s="247"/>
      <c r="DL215" s="247"/>
      <c r="DM215" s="247"/>
      <c r="DN215" s="247"/>
      <c r="DO215" s="247"/>
      <c r="DP215" s="247"/>
      <c r="DQ215" s="247"/>
      <c r="DR215" s="247"/>
      <c r="DS215" s="247"/>
      <c r="DT215" s="247"/>
      <c r="DU215" s="247"/>
      <c r="DV215" s="247"/>
      <c r="DW215" s="247"/>
      <c r="DX215" s="247"/>
      <c r="DY215" s="247"/>
      <c r="DZ215" s="247"/>
      <c r="EA215" s="247"/>
      <c r="EB215" s="247"/>
      <c r="EC215" s="247"/>
      <c r="ED215" s="247"/>
      <c r="EE215" s="247"/>
      <c r="EF215" s="247"/>
      <c r="EG215" s="247"/>
      <c r="EH215" s="247"/>
      <c r="EI215" s="247"/>
      <c r="EJ215" s="247"/>
      <c r="EK215" s="247"/>
      <c r="EL215" s="247"/>
      <c r="EM215" s="247"/>
      <c r="EN215" s="247"/>
      <c r="EO215" s="247"/>
      <c r="EP215" s="247"/>
      <c r="EQ215" s="247"/>
      <c r="ER215" s="247"/>
      <c r="ES215" s="247"/>
      <c r="ET215" s="247"/>
      <c r="EU215" s="247"/>
      <c r="EV215" s="247"/>
      <c r="EW215" s="247"/>
      <c r="EX215" s="247"/>
      <c r="EY215" s="247"/>
      <c r="EZ215" s="247"/>
      <c r="FA215" s="247"/>
      <c r="FB215" s="247"/>
      <c r="FC215" s="247"/>
      <c r="FD215" s="247"/>
      <c r="FE215" s="247"/>
      <c r="FF215" s="247"/>
      <c r="FG215" s="247"/>
      <c r="FH215" s="247"/>
      <c r="FI215" s="247"/>
    </row>
    <row r="216" spans="8:182">
      <c r="I216" s="247"/>
      <c r="J216" s="247"/>
      <c r="K216" s="247"/>
      <c r="M216" s="289"/>
      <c r="N216" s="289"/>
      <c r="O216" s="289"/>
      <c r="P216" s="247"/>
      <c r="Q216" s="247"/>
      <c r="R216" s="247"/>
      <c r="V216" s="247"/>
      <c r="W216" s="247"/>
      <c r="X216" s="247"/>
      <c r="Y216" s="247"/>
      <c r="Z216" s="247"/>
      <c r="AA216" s="247"/>
      <c r="AB216" s="247"/>
      <c r="AC216" s="247"/>
      <c r="AD216" s="247"/>
      <c r="AE216" s="247"/>
      <c r="AF216" s="247"/>
      <c r="AG216" s="247"/>
      <c r="AH216" s="247"/>
      <c r="AI216" s="247"/>
      <c r="AJ216" s="247"/>
      <c r="AK216" s="247"/>
      <c r="AL216" s="247"/>
      <c r="AM216" s="247"/>
      <c r="AN216" s="247"/>
      <c r="AO216" s="247"/>
      <c r="AP216" s="247"/>
      <c r="AQ216" s="247"/>
      <c r="AR216" s="247"/>
      <c r="AS216" s="247"/>
      <c r="AT216" s="247"/>
      <c r="AU216" s="247"/>
      <c r="AV216" s="247"/>
      <c r="AW216" s="247"/>
      <c r="AX216" s="247"/>
      <c r="AY216" s="247"/>
      <c r="AZ216" s="247"/>
      <c r="BA216" s="247"/>
      <c r="BB216" s="247"/>
      <c r="BC216" s="247"/>
      <c r="BD216" s="247"/>
      <c r="BE216" s="247"/>
      <c r="BF216" s="247"/>
      <c r="BG216" s="247"/>
      <c r="BH216" s="247"/>
      <c r="BI216" s="247"/>
      <c r="BJ216" s="247"/>
      <c r="BK216" s="247"/>
      <c r="BL216" s="247"/>
      <c r="BM216" s="247"/>
      <c r="BN216" s="247"/>
      <c r="BO216" s="247"/>
      <c r="BP216" s="247"/>
      <c r="BQ216" s="247"/>
      <c r="BR216" s="247"/>
      <c r="BS216" s="247"/>
      <c r="BT216" s="247"/>
      <c r="BU216" s="247"/>
      <c r="BV216" s="247"/>
      <c r="BW216" s="247"/>
      <c r="BX216" s="247"/>
      <c r="BY216" s="247"/>
      <c r="BZ216" s="247"/>
      <c r="CA216" s="247"/>
      <c r="CB216" s="247"/>
      <c r="CC216" s="247"/>
      <c r="CD216" s="247"/>
      <c r="CE216" s="247"/>
      <c r="CF216" s="247"/>
      <c r="CG216" s="247"/>
      <c r="CH216" s="247"/>
      <c r="CI216" s="247"/>
      <c r="CJ216" s="247"/>
      <c r="CK216" s="247"/>
      <c r="CL216" s="247"/>
      <c r="CM216" s="247"/>
      <c r="CN216" s="247"/>
      <c r="CO216" s="247"/>
      <c r="CP216" s="247"/>
      <c r="CQ216" s="247"/>
      <c r="CR216" s="247"/>
      <c r="CS216" s="247"/>
      <c r="CT216" s="247"/>
      <c r="CU216" s="247"/>
      <c r="CV216" s="247"/>
      <c r="CW216" s="247"/>
      <c r="CX216" s="247"/>
      <c r="CY216" s="247"/>
      <c r="CZ216" s="247"/>
      <c r="DA216" s="247"/>
      <c r="DB216" s="247"/>
      <c r="DC216" s="247"/>
      <c r="DD216" s="247"/>
      <c r="DE216" s="247"/>
      <c r="DF216" s="247"/>
      <c r="DG216" s="247"/>
      <c r="DH216" s="247"/>
      <c r="DI216" s="247"/>
      <c r="DJ216" s="247"/>
      <c r="DK216" s="247"/>
      <c r="DL216" s="247"/>
      <c r="DM216" s="247"/>
      <c r="DN216" s="247"/>
      <c r="DO216" s="247"/>
      <c r="DP216" s="247"/>
      <c r="DQ216" s="247"/>
      <c r="DR216" s="247"/>
      <c r="DS216" s="247"/>
      <c r="DT216" s="247"/>
      <c r="DU216" s="247"/>
      <c r="DV216" s="247"/>
      <c r="DW216" s="247"/>
      <c r="DX216" s="247"/>
      <c r="DY216" s="247"/>
      <c r="DZ216" s="247"/>
      <c r="EA216" s="247"/>
      <c r="EB216" s="247"/>
      <c r="EC216" s="247"/>
      <c r="ED216" s="247"/>
      <c r="EE216" s="247"/>
      <c r="EF216" s="247"/>
      <c r="EG216" s="247"/>
      <c r="EH216" s="247"/>
      <c r="EI216" s="247"/>
      <c r="EJ216" s="247"/>
      <c r="EK216" s="247"/>
      <c r="EL216" s="247"/>
      <c r="EM216" s="247"/>
      <c r="EN216" s="247"/>
      <c r="EO216" s="247"/>
      <c r="EP216" s="247"/>
      <c r="EQ216" s="247"/>
      <c r="ER216" s="247"/>
      <c r="ES216" s="247"/>
      <c r="ET216" s="247"/>
      <c r="EU216" s="247"/>
      <c r="EV216" s="247"/>
      <c r="EW216" s="247"/>
      <c r="EX216" s="247"/>
      <c r="EY216" s="247"/>
      <c r="EZ216" s="247"/>
      <c r="FA216" s="247"/>
      <c r="FB216" s="247"/>
      <c r="FC216" s="247"/>
      <c r="FD216" s="247"/>
      <c r="FE216" s="247"/>
      <c r="FF216" s="247"/>
      <c r="FG216" s="247"/>
      <c r="FH216" s="247"/>
      <c r="FI216" s="247"/>
      <c r="FJ216" s="247"/>
      <c r="FK216" s="247"/>
      <c r="FL216" s="247"/>
      <c r="FM216" s="247"/>
      <c r="FN216" s="247"/>
      <c r="FO216" s="247"/>
      <c r="FP216" s="247"/>
      <c r="FQ216" s="247"/>
      <c r="FR216" s="247"/>
      <c r="FS216" s="247"/>
      <c r="FT216" s="247"/>
      <c r="FU216" s="247"/>
      <c r="FV216" s="247"/>
      <c r="FW216" s="247"/>
      <c r="FX216" s="247"/>
      <c r="FY216" s="247"/>
      <c r="FZ216" s="247"/>
    </row>
    <row r="217" spans="8:182"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/>
      <c r="BA217" s="172"/>
      <c r="BB217" s="172"/>
      <c r="BC217" s="172"/>
      <c r="BD217" s="172"/>
      <c r="BE217" s="172"/>
      <c r="BF217" s="172"/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/>
      <c r="BU217" s="172"/>
      <c r="BV217" s="172"/>
      <c r="BW217" s="172"/>
      <c r="BX217" s="172"/>
      <c r="BY217" s="172"/>
      <c r="BZ217" s="172"/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</row>
    <row r="218" spans="8:182"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/>
      <c r="BA218" s="172"/>
      <c r="BB218" s="172"/>
      <c r="BC218" s="172"/>
      <c r="BD218" s="172"/>
      <c r="BE218" s="172"/>
      <c r="BF218" s="172"/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/>
      <c r="BU218" s="172"/>
      <c r="BV218" s="172"/>
      <c r="BW218" s="172"/>
      <c r="BX218" s="172"/>
      <c r="BY218" s="172"/>
      <c r="BZ218" s="172"/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</row>
    <row r="223" spans="8:182"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89"/>
      <c r="AM223" s="289"/>
      <c r="AN223" s="289"/>
      <c r="AO223" s="289"/>
      <c r="AP223" s="289"/>
      <c r="AQ223" s="289"/>
      <c r="AR223" s="289"/>
      <c r="AS223" s="289"/>
      <c r="AT223" s="289"/>
      <c r="AU223" s="289"/>
      <c r="AV223" s="289"/>
      <c r="AW223" s="289"/>
      <c r="AX223" s="289"/>
      <c r="AY223" s="289"/>
      <c r="AZ223" s="289"/>
      <c r="BA223" s="289"/>
      <c r="BB223" s="289"/>
      <c r="BC223" s="289"/>
      <c r="BD223" s="289"/>
      <c r="BE223" s="289"/>
      <c r="BF223" s="289"/>
      <c r="BG223" s="289"/>
      <c r="BH223" s="289"/>
      <c r="BI223" s="289"/>
      <c r="BJ223" s="289"/>
      <c r="BK223" s="289"/>
      <c r="BL223" s="289"/>
      <c r="BM223" s="289"/>
      <c r="BN223" s="289"/>
      <c r="BO223" s="289"/>
      <c r="BP223" s="289"/>
      <c r="BQ223" s="289"/>
      <c r="BR223" s="289"/>
      <c r="BS223" s="289"/>
      <c r="BT223" s="289"/>
      <c r="BU223" s="289"/>
      <c r="BV223" s="289"/>
      <c r="BW223" s="289"/>
      <c r="BX223" s="289"/>
      <c r="BY223" s="289"/>
      <c r="BZ223" s="289"/>
      <c r="CA223" s="289"/>
      <c r="CB223" s="289"/>
      <c r="CC223" s="289"/>
      <c r="CD223" s="289"/>
      <c r="CE223" s="289"/>
      <c r="CF223" s="289"/>
      <c r="CG223" s="289"/>
      <c r="CH223" s="289"/>
      <c r="CI223" s="289"/>
      <c r="CJ223" s="289"/>
      <c r="CK223" s="289"/>
      <c r="CL223" s="289"/>
      <c r="CM223" s="289"/>
      <c r="CN223" s="289"/>
      <c r="CO223" s="289"/>
      <c r="CP223" s="289"/>
      <c r="CQ223" s="289"/>
      <c r="CR223" s="289"/>
      <c r="CS223" s="289"/>
      <c r="CT223" s="289"/>
      <c r="CU223" s="289"/>
      <c r="CV223" s="289"/>
      <c r="CW223" s="289"/>
      <c r="CX223" s="289"/>
      <c r="CY223" s="289"/>
      <c r="CZ223" s="289"/>
      <c r="DA223" s="289"/>
      <c r="DB223" s="289"/>
      <c r="DC223" s="289"/>
      <c r="DD223" s="289"/>
      <c r="DE223" s="289"/>
      <c r="DF223" s="289"/>
      <c r="DG223" s="289"/>
      <c r="DH223" s="289"/>
      <c r="DI223" s="289"/>
      <c r="DJ223" s="289"/>
      <c r="DK223" s="289"/>
      <c r="DL223" s="289"/>
      <c r="DM223" s="289"/>
      <c r="DN223" s="289"/>
      <c r="DO223" s="289"/>
      <c r="DP223" s="289"/>
      <c r="DQ223" s="289"/>
      <c r="DR223" s="289"/>
      <c r="DS223" s="289"/>
      <c r="DT223" s="289"/>
      <c r="DU223" s="289"/>
      <c r="DV223" s="289"/>
      <c r="DW223" s="289"/>
      <c r="DX223" s="289"/>
      <c r="DY223" s="289"/>
      <c r="DZ223" s="289"/>
      <c r="EA223" s="289"/>
      <c r="EB223" s="289"/>
      <c r="EC223" s="289"/>
      <c r="ED223" s="289"/>
      <c r="EE223" s="289"/>
      <c r="EF223" s="289"/>
      <c r="EG223" s="289"/>
      <c r="EH223" s="289"/>
      <c r="EI223" s="289"/>
      <c r="EJ223" s="289"/>
      <c r="EK223" s="289"/>
      <c r="EL223" s="289"/>
      <c r="EM223" s="289"/>
      <c r="EN223" s="289"/>
      <c r="EO223" s="289"/>
      <c r="EP223" s="289"/>
      <c r="EQ223" s="289"/>
      <c r="ER223" s="289"/>
      <c r="ES223" s="289"/>
      <c r="ET223" s="289"/>
      <c r="EU223" s="289"/>
      <c r="EV223" s="289"/>
      <c r="EW223" s="289"/>
      <c r="EX223" s="289"/>
      <c r="EY223" s="289"/>
      <c r="EZ223" s="289"/>
      <c r="FA223" s="289"/>
      <c r="FB223" s="289"/>
      <c r="FC223" s="289"/>
      <c r="FD223" s="289"/>
      <c r="FE223" s="289"/>
      <c r="FF223" s="289"/>
      <c r="FG223" s="289"/>
      <c r="FH223" s="289"/>
      <c r="FI223" s="289"/>
      <c r="FJ223" s="289"/>
      <c r="FK223" s="289"/>
      <c r="FL223" s="289"/>
      <c r="FM223" s="289"/>
      <c r="FN223" s="289"/>
      <c r="FO223" s="289"/>
      <c r="FP223" s="289"/>
      <c r="FQ223" s="289"/>
      <c r="FR223" s="289"/>
      <c r="FS223" s="289"/>
      <c r="FT223" s="289"/>
      <c r="FU223" s="289"/>
      <c r="FV223" s="289"/>
    </row>
    <row r="224" spans="8:182">
      <c r="H224" s="88"/>
      <c r="K224" s="247"/>
      <c r="L224" s="247"/>
      <c r="M224" s="247"/>
      <c r="O224" s="289"/>
      <c r="P224" s="289"/>
      <c r="Q224" s="289"/>
      <c r="T224" s="247"/>
      <c r="U224" s="247"/>
      <c r="V224" s="247"/>
      <c r="W224" s="247"/>
      <c r="X224" s="247"/>
      <c r="Y224" s="247"/>
      <c r="Z224" s="247"/>
      <c r="AA224" s="247"/>
      <c r="AB224" s="247"/>
      <c r="AC224" s="247"/>
      <c r="AD224" s="247"/>
      <c r="AE224" s="247"/>
      <c r="AF224" s="247"/>
      <c r="AG224" s="247"/>
      <c r="AH224" s="247"/>
      <c r="AI224" s="247"/>
      <c r="AJ224" s="247"/>
      <c r="AK224" s="247"/>
      <c r="AL224" s="247"/>
      <c r="AM224" s="247"/>
      <c r="AN224" s="247"/>
      <c r="AO224" s="247"/>
      <c r="AP224" s="247"/>
      <c r="AQ224" s="247"/>
      <c r="AR224" s="247"/>
      <c r="AS224" s="247"/>
      <c r="AT224" s="247"/>
      <c r="AU224" s="247"/>
      <c r="AV224" s="247"/>
      <c r="AW224" s="247"/>
      <c r="AX224" s="247"/>
      <c r="AY224" s="247"/>
      <c r="AZ224" s="247"/>
      <c r="BA224" s="247"/>
      <c r="BB224" s="247"/>
      <c r="BC224" s="247"/>
      <c r="BD224" s="247"/>
      <c r="BE224" s="247"/>
      <c r="BF224" s="247"/>
      <c r="BG224" s="247"/>
      <c r="BH224" s="247"/>
      <c r="BI224" s="247"/>
      <c r="BJ224" s="247"/>
      <c r="BK224" s="247"/>
      <c r="BL224" s="247"/>
      <c r="BM224" s="247"/>
      <c r="BN224" s="247"/>
      <c r="BO224" s="247"/>
      <c r="BP224" s="247"/>
      <c r="BQ224" s="247"/>
      <c r="BR224" s="247"/>
      <c r="BS224" s="247"/>
      <c r="BT224" s="247"/>
      <c r="BU224" s="247"/>
      <c r="BV224" s="247"/>
      <c r="BW224" s="247"/>
      <c r="BX224" s="247"/>
      <c r="BY224" s="247"/>
      <c r="BZ224" s="247"/>
      <c r="CA224" s="247"/>
      <c r="CB224" s="247"/>
      <c r="CC224" s="247"/>
      <c r="CD224" s="247"/>
      <c r="CE224" s="247"/>
      <c r="CF224" s="247"/>
      <c r="CG224" s="247"/>
      <c r="CH224" s="247"/>
      <c r="CI224" s="247"/>
      <c r="CJ224" s="247"/>
      <c r="CK224" s="247"/>
      <c r="CL224" s="247"/>
      <c r="CM224" s="247"/>
      <c r="CN224" s="247"/>
      <c r="CO224" s="247"/>
      <c r="CP224" s="247"/>
      <c r="CQ224" s="247"/>
      <c r="CR224" s="247"/>
      <c r="CS224" s="247"/>
      <c r="CT224" s="247"/>
      <c r="CU224" s="247"/>
      <c r="CV224" s="247"/>
      <c r="CW224" s="247"/>
      <c r="CX224" s="247"/>
      <c r="CY224" s="247"/>
      <c r="CZ224" s="247"/>
      <c r="DA224" s="247"/>
      <c r="DB224" s="247"/>
      <c r="DC224" s="247"/>
      <c r="DD224" s="247"/>
      <c r="DE224" s="247"/>
      <c r="DF224" s="247"/>
      <c r="DG224" s="247"/>
      <c r="DH224" s="247"/>
      <c r="DI224" s="247"/>
      <c r="DJ224" s="247"/>
      <c r="DK224" s="247"/>
      <c r="DL224" s="247"/>
      <c r="DM224" s="247"/>
      <c r="DN224" s="247"/>
      <c r="DO224" s="247"/>
      <c r="DP224" s="247"/>
      <c r="DQ224" s="247"/>
      <c r="DR224" s="247"/>
      <c r="DS224" s="247"/>
      <c r="DT224" s="247"/>
      <c r="DU224" s="247"/>
      <c r="DV224" s="247"/>
      <c r="DW224" s="247"/>
      <c r="DX224" s="247"/>
      <c r="DY224" s="247"/>
      <c r="DZ224" s="247"/>
      <c r="EA224" s="247"/>
      <c r="EB224" s="247"/>
      <c r="EC224" s="247"/>
      <c r="ED224" s="247"/>
      <c r="EE224" s="247"/>
      <c r="EF224" s="247"/>
      <c r="EG224" s="247"/>
      <c r="EH224" s="247"/>
      <c r="EI224" s="247"/>
      <c r="EJ224" s="247"/>
      <c r="EK224" s="247"/>
      <c r="EL224" s="247"/>
      <c r="EM224" s="247"/>
      <c r="EN224" s="247"/>
      <c r="EO224" s="247"/>
      <c r="EP224" s="247"/>
      <c r="EQ224" s="247"/>
      <c r="ER224" s="247"/>
      <c r="ES224" s="247"/>
      <c r="ET224" s="247"/>
      <c r="EU224" s="247"/>
      <c r="EV224" s="247"/>
      <c r="EW224" s="247"/>
      <c r="EX224" s="247"/>
      <c r="EY224" s="247"/>
      <c r="EZ224" s="247"/>
      <c r="FA224" s="247"/>
      <c r="FB224" s="247"/>
      <c r="FC224" s="247"/>
      <c r="FD224" s="247"/>
      <c r="FE224" s="247"/>
      <c r="FF224" s="247"/>
      <c r="FG224" s="247"/>
      <c r="FH224" s="247"/>
    </row>
    <row r="225" spans="8:178">
      <c r="H225" s="88"/>
      <c r="K225" s="247"/>
      <c r="L225" s="247"/>
      <c r="M225" s="247"/>
      <c r="O225" s="289"/>
      <c r="P225" s="289"/>
      <c r="Q225" s="289"/>
      <c r="T225" s="247"/>
      <c r="U225" s="247"/>
      <c r="V225" s="247"/>
      <c r="W225" s="247"/>
      <c r="X225" s="247"/>
      <c r="Y225" s="247"/>
      <c r="Z225" s="247"/>
      <c r="AA225" s="247"/>
      <c r="AB225" s="247"/>
      <c r="AC225" s="247"/>
      <c r="AD225" s="247"/>
      <c r="AE225" s="247"/>
      <c r="AF225" s="247"/>
      <c r="AG225" s="247"/>
      <c r="AH225" s="247"/>
      <c r="AI225" s="247"/>
      <c r="AJ225" s="247"/>
      <c r="AK225" s="247"/>
      <c r="AL225" s="247"/>
      <c r="AM225" s="247"/>
      <c r="AN225" s="247"/>
      <c r="AO225" s="247"/>
      <c r="AP225" s="247"/>
      <c r="AQ225" s="247"/>
      <c r="AR225" s="247"/>
      <c r="AS225" s="247"/>
      <c r="AT225" s="247"/>
      <c r="AU225" s="247"/>
      <c r="AV225" s="247"/>
      <c r="AW225" s="247"/>
      <c r="AX225" s="247"/>
      <c r="AY225" s="247"/>
      <c r="AZ225" s="247"/>
      <c r="BA225" s="247"/>
      <c r="BB225" s="247"/>
      <c r="BC225" s="247"/>
      <c r="BD225" s="247"/>
      <c r="BE225" s="247"/>
      <c r="BF225" s="247"/>
      <c r="BG225" s="247"/>
      <c r="BH225" s="247"/>
      <c r="BI225" s="247"/>
      <c r="BJ225" s="247"/>
      <c r="BK225" s="247"/>
      <c r="BL225" s="247"/>
      <c r="BM225" s="247"/>
      <c r="BN225" s="247"/>
      <c r="BO225" s="247"/>
      <c r="BP225" s="247"/>
      <c r="BQ225" s="247"/>
      <c r="BR225" s="247"/>
      <c r="BS225" s="247"/>
      <c r="BT225" s="247"/>
      <c r="BU225" s="247"/>
      <c r="BV225" s="247"/>
      <c r="BW225" s="247"/>
      <c r="BX225" s="247"/>
      <c r="BY225" s="247"/>
      <c r="BZ225" s="247"/>
      <c r="CA225" s="247"/>
      <c r="CB225" s="247"/>
      <c r="CC225" s="247"/>
      <c r="CD225" s="247"/>
      <c r="CE225" s="247"/>
      <c r="CF225" s="247"/>
      <c r="CG225" s="247"/>
      <c r="CH225" s="247"/>
      <c r="CI225" s="247"/>
      <c r="CJ225" s="247"/>
      <c r="CK225" s="247"/>
      <c r="CL225" s="247"/>
      <c r="CM225" s="247"/>
      <c r="CN225" s="247"/>
      <c r="CO225" s="247"/>
      <c r="CP225" s="247"/>
      <c r="CQ225" s="247"/>
      <c r="CR225" s="247"/>
      <c r="CS225" s="247"/>
      <c r="CT225" s="247"/>
      <c r="CU225" s="247"/>
      <c r="CV225" s="247"/>
      <c r="CW225" s="247"/>
      <c r="CX225" s="247"/>
      <c r="CY225" s="247"/>
      <c r="CZ225" s="247"/>
      <c r="DA225" s="247"/>
      <c r="DB225" s="247"/>
      <c r="DC225" s="247"/>
      <c r="DD225" s="247"/>
      <c r="DE225" s="247"/>
      <c r="DF225" s="247"/>
      <c r="DG225" s="247"/>
      <c r="DH225" s="247"/>
      <c r="DI225" s="247"/>
      <c r="DJ225" s="247"/>
      <c r="DK225" s="247"/>
      <c r="DL225" s="247"/>
      <c r="DM225" s="247"/>
      <c r="DN225" s="247"/>
      <c r="DO225" s="247"/>
      <c r="DP225" s="247"/>
      <c r="DQ225" s="247"/>
      <c r="DR225" s="247"/>
      <c r="DS225" s="247"/>
      <c r="DT225" s="247"/>
      <c r="DU225" s="247"/>
      <c r="DV225" s="247"/>
      <c r="DW225" s="247"/>
      <c r="DX225" s="247"/>
      <c r="DY225" s="247"/>
      <c r="DZ225" s="247"/>
      <c r="EA225" s="247"/>
      <c r="EB225" s="247"/>
      <c r="EC225" s="247"/>
      <c r="ED225" s="247"/>
      <c r="EE225" s="247"/>
      <c r="EF225" s="247"/>
      <c r="EG225" s="247"/>
      <c r="EH225" s="247"/>
      <c r="EI225" s="247"/>
      <c r="EJ225" s="247"/>
      <c r="EK225" s="247"/>
      <c r="EL225" s="247"/>
      <c r="EM225" s="247"/>
      <c r="EN225" s="247"/>
      <c r="EO225" s="247"/>
      <c r="EP225" s="247"/>
      <c r="EQ225" s="247"/>
      <c r="ER225" s="247"/>
      <c r="ES225" s="247"/>
      <c r="ET225" s="247"/>
      <c r="EU225" s="247"/>
      <c r="EV225" s="247"/>
      <c r="EW225" s="247"/>
      <c r="EX225" s="247"/>
      <c r="EY225" s="247"/>
      <c r="EZ225" s="247"/>
      <c r="FA225" s="247"/>
      <c r="FB225" s="247"/>
      <c r="FC225" s="247"/>
      <c r="FD225" s="247"/>
      <c r="FE225" s="247"/>
      <c r="FF225" s="247"/>
      <c r="FG225" s="247"/>
      <c r="FH225" s="247"/>
      <c r="FI225" s="247"/>
      <c r="FJ225" s="247"/>
      <c r="FK225" s="247"/>
      <c r="FL225" s="247"/>
      <c r="FM225" s="247"/>
      <c r="FN225" s="247"/>
      <c r="FO225" s="247"/>
      <c r="FP225" s="247"/>
      <c r="FQ225" s="247"/>
      <c r="FR225" s="247"/>
      <c r="FS225" s="247"/>
      <c r="FT225" s="247"/>
      <c r="FU225" s="247"/>
      <c r="FV225" s="247"/>
    </row>
    <row r="228" spans="8:178"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2"/>
      <c r="AQ228" s="172"/>
      <c r="AR228" s="172"/>
      <c r="AS228" s="172"/>
      <c r="AT228" s="172"/>
      <c r="AU228" s="172"/>
      <c r="AV228" s="172"/>
      <c r="AW228" s="172"/>
      <c r="AX228" s="172"/>
      <c r="AY228" s="172"/>
      <c r="AZ228" s="172"/>
      <c r="BA228" s="172"/>
      <c r="BB228" s="172"/>
      <c r="BC228" s="172"/>
      <c r="BD228" s="172"/>
      <c r="BE228" s="172"/>
      <c r="BF228" s="172"/>
      <c r="BG228" s="172"/>
      <c r="BH228" s="172"/>
      <c r="BI228" s="172"/>
      <c r="BJ228" s="172"/>
      <c r="BK228" s="172"/>
      <c r="BL228" s="172"/>
      <c r="BM228" s="172"/>
      <c r="BN228" s="172"/>
      <c r="BO228" s="172"/>
      <c r="BP228" s="172"/>
      <c r="BQ228" s="172"/>
      <c r="BR228" s="172"/>
      <c r="BS228" s="172"/>
      <c r="BT228" s="172"/>
      <c r="BU228" s="172"/>
      <c r="BV228" s="172"/>
      <c r="BW228" s="172"/>
      <c r="BX228" s="172"/>
      <c r="BY228" s="172"/>
      <c r="BZ228" s="172"/>
      <c r="CA228" s="172"/>
      <c r="CB228" s="172"/>
      <c r="CC228" s="172"/>
      <c r="CD228" s="172"/>
      <c r="CE228" s="172"/>
      <c r="CF228" s="172"/>
      <c r="CG228" s="172"/>
      <c r="CH228" s="172"/>
      <c r="CI228" s="172"/>
      <c r="CJ228" s="172"/>
      <c r="CK228" s="172"/>
      <c r="CL228" s="172"/>
      <c r="CM228" s="172"/>
      <c r="CN228" s="172"/>
      <c r="CO228" s="172"/>
      <c r="CP228" s="172"/>
      <c r="CQ228" s="172"/>
      <c r="CR228" s="172"/>
      <c r="CS228" s="172"/>
      <c r="CT228" s="172"/>
      <c r="CU228" s="172"/>
      <c r="CV228" s="172"/>
      <c r="CW228" s="172"/>
      <c r="CX228" s="172"/>
      <c r="CY228" s="172"/>
      <c r="CZ228" s="172"/>
      <c r="DA228" s="172"/>
      <c r="DB228" s="172"/>
      <c r="DC228" s="172"/>
      <c r="DD228" s="172"/>
      <c r="DE228" s="172"/>
      <c r="DF228" s="172"/>
      <c r="DG228" s="172"/>
      <c r="DH228" s="172"/>
      <c r="DI228" s="172"/>
      <c r="DJ228" s="172"/>
      <c r="DK228" s="172"/>
      <c r="DL228" s="172"/>
      <c r="DM228" s="172"/>
      <c r="DN228" s="172"/>
      <c r="DO228" s="172"/>
      <c r="DP228" s="172"/>
      <c r="DQ228" s="172"/>
      <c r="DR228" s="172"/>
      <c r="DS228" s="172"/>
      <c r="DT228" s="172"/>
      <c r="DU228" s="172"/>
      <c r="DV228" s="172"/>
      <c r="DW228" s="172"/>
      <c r="DX228" s="172"/>
      <c r="DY228" s="172"/>
      <c r="DZ228" s="172"/>
      <c r="EA228" s="172"/>
      <c r="EB228" s="172"/>
      <c r="EC228" s="172"/>
      <c r="ED228" s="172"/>
      <c r="EE228" s="172"/>
      <c r="EF228" s="172"/>
      <c r="EG228" s="172"/>
      <c r="EH228" s="172"/>
      <c r="EI228" s="172"/>
      <c r="EJ228" s="172"/>
      <c r="EK228" s="172"/>
      <c r="EL228" s="172"/>
      <c r="EM228" s="172"/>
      <c r="EN228" s="172"/>
      <c r="EO228" s="172"/>
      <c r="EP228" s="172"/>
      <c r="EQ228" s="172"/>
      <c r="ER228" s="172"/>
      <c r="ES228" s="172"/>
      <c r="ET228" s="172"/>
      <c r="EU228" s="172"/>
      <c r="EV228" s="172"/>
      <c r="EW228" s="172"/>
      <c r="EX228" s="172"/>
      <c r="EY228" s="172"/>
      <c r="EZ228" s="172"/>
      <c r="FA228" s="172"/>
      <c r="FB228" s="172"/>
      <c r="FC228" s="172"/>
      <c r="FD228" s="172"/>
      <c r="FE228" s="172"/>
      <c r="FF228" s="172"/>
      <c r="FG228" s="172"/>
      <c r="FH228" s="172"/>
    </row>
    <row r="229" spans="8:178"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  <c r="AP229" s="172"/>
      <c r="AQ229" s="172"/>
      <c r="AR229" s="172"/>
      <c r="AS229" s="172"/>
      <c r="AT229" s="172"/>
      <c r="AU229" s="172"/>
      <c r="AV229" s="172"/>
      <c r="AW229" s="172"/>
      <c r="AX229" s="172"/>
      <c r="AY229" s="172"/>
      <c r="AZ229" s="172"/>
      <c r="BA229" s="172"/>
      <c r="BB229" s="172"/>
      <c r="BC229" s="172"/>
      <c r="BD229" s="172"/>
      <c r="BE229" s="172"/>
      <c r="BF229" s="172"/>
      <c r="BG229" s="172"/>
      <c r="BH229" s="172"/>
      <c r="BI229" s="172"/>
      <c r="BJ229" s="172"/>
      <c r="BK229" s="172"/>
      <c r="BL229" s="172"/>
      <c r="BM229" s="172"/>
      <c r="BN229" s="172"/>
      <c r="BO229" s="172"/>
      <c r="BP229" s="172"/>
      <c r="BQ229" s="172"/>
      <c r="BR229" s="172"/>
      <c r="BS229" s="172"/>
      <c r="BT229" s="172"/>
      <c r="BU229" s="172"/>
      <c r="BV229" s="172"/>
      <c r="BW229" s="172"/>
      <c r="BX229" s="172"/>
      <c r="BY229" s="172"/>
      <c r="BZ229" s="172"/>
      <c r="CA229" s="172"/>
      <c r="CB229" s="172"/>
      <c r="CC229" s="172"/>
      <c r="CD229" s="172"/>
      <c r="CE229" s="172"/>
      <c r="CF229" s="172"/>
      <c r="CG229" s="172"/>
      <c r="CH229" s="172"/>
      <c r="CI229" s="172"/>
      <c r="CJ229" s="172"/>
      <c r="CK229" s="172"/>
      <c r="CL229" s="172"/>
      <c r="CM229" s="172"/>
      <c r="CN229" s="172"/>
      <c r="CO229" s="172"/>
      <c r="CP229" s="172"/>
      <c r="CQ229" s="172"/>
      <c r="CR229" s="172"/>
      <c r="CS229" s="172"/>
      <c r="CT229" s="172"/>
      <c r="CU229" s="172"/>
      <c r="CV229" s="172"/>
      <c r="CW229" s="172"/>
      <c r="CX229" s="172"/>
      <c r="CY229" s="172"/>
      <c r="CZ229" s="172"/>
      <c r="DA229" s="172"/>
      <c r="DB229" s="172"/>
      <c r="DC229" s="172"/>
      <c r="DD229" s="172"/>
      <c r="DE229" s="172"/>
      <c r="DF229" s="172"/>
      <c r="DG229" s="172"/>
      <c r="DH229" s="172"/>
      <c r="DI229" s="172"/>
      <c r="DJ229" s="172"/>
      <c r="DK229" s="172"/>
      <c r="DL229" s="172"/>
      <c r="DM229" s="172"/>
      <c r="DN229" s="172"/>
      <c r="DO229" s="172"/>
      <c r="DP229" s="172"/>
      <c r="DQ229" s="172"/>
      <c r="DR229" s="172"/>
      <c r="DS229" s="172"/>
      <c r="DT229" s="172"/>
      <c r="DU229" s="172"/>
      <c r="DV229" s="172"/>
      <c r="DW229" s="172"/>
      <c r="DX229" s="172"/>
      <c r="DY229" s="172"/>
      <c r="DZ229" s="172"/>
      <c r="EA229" s="172"/>
      <c r="EB229" s="172"/>
      <c r="EC229" s="172"/>
      <c r="ED229" s="172"/>
      <c r="EE229" s="172"/>
      <c r="EF229" s="172"/>
      <c r="EG229" s="172"/>
      <c r="EH229" s="172"/>
      <c r="EI229" s="172"/>
      <c r="EJ229" s="172"/>
      <c r="EK229" s="172"/>
      <c r="EL229" s="172"/>
      <c r="EM229" s="172"/>
      <c r="EN229" s="172"/>
      <c r="EO229" s="172"/>
      <c r="EP229" s="172"/>
      <c r="EQ229" s="172"/>
      <c r="ER229" s="172"/>
      <c r="ES229" s="172"/>
      <c r="ET229" s="172"/>
      <c r="EU229" s="172"/>
      <c r="EV229" s="172"/>
      <c r="EW229" s="172"/>
      <c r="EX229" s="172"/>
      <c r="EY229" s="172"/>
      <c r="EZ229" s="172"/>
      <c r="FA229" s="172"/>
      <c r="FB229" s="172"/>
      <c r="FC229" s="172"/>
      <c r="FD229" s="172"/>
      <c r="FE229" s="172"/>
      <c r="FF229" s="172"/>
      <c r="FG229" s="172"/>
      <c r="FH229" s="172"/>
    </row>
    <row r="231" spans="8:178">
      <c r="T231" s="153"/>
      <c r="U231" s="153"/>
      <c r="V231" s="153"/>
      <c r="W231" s="153"/>
      <c r="X231" s="153"/>
      <c r="Y231" s="153"/>
      <c r="Z231" s="153"/>
      <c r="AA231" s="153"/>
      <c r="AB231" s="153"/>
      <c r="AC231" s="153"/>
      <c r="AD231" s="153"/>
      <c r="AE231" s="153"/>
      <c r="AF231" s="153"/>
      <c r="AG231" s="153"/>
      <c r="AH231" s="153"/>
      <c r="AI231" s="153"/>
      <c r="AJ231" s="153"/>
      <c r="AK231" s="153"/>
      <c r="AL231" s="153"/>
      <c r="AM231" s="153"/>
      <c r="AN231" s="153"/>
      <c r="AO231" s="153"/>
      <c r="AP231" s="153"/>
      <c r="AQ231" s="153"/>
      <c r="AR231" s="153"/>
      <c r="AS231" s="153"/>
      <c r="AT231" s="153"/>
      <c r="AU231" s="153"/>
      <c r="AV231" s="153"/>
      <c r="AW231" s="153"/>
      <c r="AX231" s="153"/>
      <c r="AY231" s="153"/>
      <c r="AZ231" s="153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53"/>
      <c r="BN231" s="153"/>
      <c r="BO231" s="153"/>
      <c r="BP231" s="153"/>
      <c r="BQ231" s="153"/>
      <c r="BR231" s="153"/>
      <c r="BS231" s="153"/>
      <c r="BT231" s="153"/>
      <c r="BU231" s="153"/>
      <c r="BV231" s="153"/>
      <c r="BW231" s="153"/>
      <c r="BX231" s="153"/>
      <c r="BY231" s="153"/>
      <c r="BZ231" s="153"/>
      <c r="CA231" s="153"/>
      <c r="CB231" s="153"/>
      <c r="CC231" s="153"/>
      <c r="CD231" s="153"/>
      <c r="CE231" s="153"/>
      <c r="CF231" s="153"/>
      <c r="CG231" s="153"/>
      <c r="CH231" s="153"/>
      <c r="CI231" s="153"/>
      <c r="CJ231" s="153"/>
      <c r="CK231" s="153"/>
      <c r="CL231" s="153"/>
      <c r="CM231" s="153"/>
      <c r="CN231" s="153"/>
      <c r="CO231" s="153"/>
      <c r="CP231" s="153"/>
      <c r="CQ231" s="153"/>
      <c r="CR231" s="153"/>
      <c r="CS231" s="153"/>
      <c r="CT231" s="153"/>
      <c r="CU231" s="153"/>
      <c r="CV231" s="153"/>
      <c r="CW231" s="153"/>
      <c r="CX231" s="153"/>
      <c r="CY231" s="153"/>
      <c r="CZ231" s="153"/>
      <c r="DA231" s="153"/>
      <c r="DB231" s="153"/>
      <c r="DC231" s="153"/>
      <c r="DD231" s="153"/>
      <c r="DE231" s="153"/>
      <c r="DF231" s="153"/>
      <c r="DG231" s="153"/>
      <c r="DH231" s="153"/>
      <c r="DI231" s="153"/>
      <c r="DJ231" s="153"/>
      <c r="DK231" s="153"/>
      <c r="DL231" s="153"/>
      <c r="DM231" s="153"/>
      <c r="DN231" s="153"/>
      <c r="DO231" s="153"/>
      <c r="DP231" s="153"/>
      <c r="DQ231" s="153"/>
      <c r="DR231" s="153"/>
      <c r="DS231" s="153"/>
      <c r="DT231" s="153"/>
      <c r="DU231" s="153"/>
      <c r="DV231" s="153"/>
      <c r="DW231" s="153"/>
      <c r="DX231" s="153"/>
      <c r="DY231" s="153"/>
      <c r="DZ231" s="153"/>
      <c r="EA231" s="153"/>
      <c r="EB231" s="153"/>
      <c r="EC231" s="153"/>
      <c r="ED231" s="153"/>
      <c r="EE231" s="153"/>
      <c r="EF231" s="153"/>
      <c r="EG231" s="153"/>
      <c r="EH231" s="153"/>
      <c r="EI231" s="153"/>
      <c r="EJ231" s="153"/>
      <c r="EK231" s="153"/>
      <c r="EL231" s="153"/>
      <c r="EM231" s="153"/>
      <c r="EN231" s="153"/>
      <c r="EO231" s="153"/>
      <c r="EP231" s="153"/>
      <c r="EQ231" s="153"/>
      <c r="ER231" s="153"/>
      <c r="ES231" s="153"/>
      <c r="ET231" s="153"/>
      <c r="EU231" s="153"/>
      <c r="EV231" s="153"/>
      <c r="EW231" s="153"/>
      <c r="EX231" s="153"/>
      <c r="EY231" s="153"/>
      <c r="EZ231" s="153"/>
      <c r="FA231" s="153"/>
      <c r="FB231" s="153"/>
      <c r="FC231" s="153"/>
      <c r="FD231" s="153"/>
      <c r="FE231" s="153"/>
      <c r="FF231" s="153"/>
      <c r="FG231" s="153"/>
      <c r="FH231" s="153"/>
    </row>
    <row r="233" spans="8:178"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/>
      <c r="AL233" s="289"/>
      <c r="AM233" s="289"/>
      <c r="AN233" s="289"/>
      <c r="AO233" s="289"/>
      <c r="AP233" s="289"/>
      <c r="AQ233" s="289"/>
      <c r="AR233" s="289"/>
      <c r="AS233" s="289"/>
      <c r="AT233" s="289"/>
      <c r="AU233" s="289"/>
      <c r="AV233" s="289"/>
      <c r="AW233" s="289"/>
      <c r="AX233" s="289"/>
      <c r="AY233" s="289"/>
      <c r="AZ233" s="289"/>
      <c r="BA233" s="289"/>
      <c r="BB233" s="289"/>
      <c r="BC233" s="289"/>
      <c r="BD233" s="289"/>
      <c r="BE233" s="289"/>
      <c r="BF233" s="289"/>
      <c r="BG233" s="289"/>
      <c r="BH233" s="289"/>
      <c r="BI233" s="289"/>
      <c r="BJ233" s="289"/>
      <c r="BK233" s="289"/>
      <c r="BL233" s="289"/>
      <c r="BM233" s="289"/>
      <c r="BN233" s="289"/>
      <c r="BO233" s="289"/>
      <c r="BP233" s="289"/>
      <c r="BQ233" s="289"/>
      <c r="BR233" s="289"/>
      <c r="BS233" s="289"/>
      <c r="BT233" s="289"/>
      <c r="BU233" s="289"/>
      <c r="BV233" s="289"/>
      <c r="BW233" s="289"/>
      <c r="BX233" s="289"/>
      <c r="BY233" s="289"/>
      <c r="BZ233" s="289"/>
      <c r="CA233" s="289"/>
      <c r="CB233" s="289"/>
      <c r="CC233" s="289"/>
      <c r="CD233" s="289"/>
      <c r="CE233" s="289"/>
      <c r="CF233" s="289"/>
      <c r="CG233" s="289"/>
      <c r="CH233" s="289"/>
      <c r="CI233" s="289"/>
      <c r="CJ233" s="289"/>
      <c r="CK233" s="289"/>
      <c r="CL233" s="289"/>
      <c r="CM233" s="289"/>
      <c r="CN233" s="289"/>
      <c r="CO233" s="289"/>
      <c r="CP233" s="289"/>
      <c r="CQ233" s="289"/>
      <c r="CR233" s="289"/>
      <c r="CS233" s="289"/>
      <c r="CT233" s="289"/>
      <c r="CU233" s="289"/>
      <c r="CV233" s="289"/>
      <c r="CW233" s="289"/>
      <c r="CX233" s="289"/>
      <c r="CY233" s="289"/>
      <c r="CZ233" s="289"/>
      <c r="DA233" s="289"/>
      <c r="DB233" s="289"/>
      <c r="DC233" s="289"/>
      <c r="DD233" s="289"/>
      <c r="DE233" s="289"/>
      <c r="DF233" s="289"/>
      <c r="DG233" s="289"/>
      <c r="DH233" s="289"/>
      <c r="DI233" s="289"/>
      <c r="DJ233" s="289"/>
      <c r="DK233" s="289"/>
      <c r="DL233" s="289"/>
      <c r="DM233" s="289"/>
      <c r="DN233" s="289"/>
      <c r="DO233" s="289"/>
      <c r="DP233" s="289"/>
      <c r="DQ233" s="289"/>
      <c r="DR233" s="289"/>
      <c r="DS233" s="289"/>
      <c r="DT233" s="289"/>
      <c r="DU233" s="289"/>
      <c r="DV233" s="289"/>
      <c r="DW233" s="289"/>
      <c r="DX233" s="289"/>
      <c r="DY233" s="289"/>
      <c r="DZ233" s="289"/>
      <c r="EA233" s="289"/>
      <c r="EB233" s="289"/>
      <c r="EC233" s="289"/>
      <c r="ED233" s="289"/>
      <c r="EE233" s="289"/>
      <c r="EF233" s="289"/>
      <c r="EG233" s="289"/>
      <c r="EH233" s="289"/>
      <c r="EI233" s="289"/>
      <c r="EJ233" s="289"/>
      <c r="EK233" s="289"/>
      <c r="EL233" s="289"/>
      <c r="EM233" s="289"/>
      <c r="EN233" s="289"/>
      <c r="EO233" s="289"/>
      <c r="EP233" s="289"/>
      <c r="EQ233" s="289"/>
      <c r="ER233" s="289"/>
      <c r="ES233" s="289"/>
      <c r="ET233" s="289"/>
      <c r="EU233" s="289"/>
      <c r="EV233" s="289"/>
      <c r="EW233" s="289"/>
      <c r="EX233" s="289"/>
      <c r="EY233" s="289"/>
      <c r="EZ233" s="289"/>
      <c r="FA233" s="289"/>
      <c r="FB233" s="289"/>
      <c r="FC233" s="289"/>
      <c r="FD233" s="289"/>
      <c r="FE233" s="289"/>
      <c r="FF233" s="289"/>
      <c r="FG233" s="289"/>
      <c r="FH233" s="289"/>
      <c r="FI233" s="289"/>
      <c r="FJ233" s="289"/>
      <c r="FK233" s="289"/>
      <c r="FL233" s="289"/>
      <c r="FM233" s="289"/>
      <c r="FN233" s="289"/>
      <c r="FO233" s="289"/>
      <c r="FP233" s="289"/>
      <c r="FQ233" s="289"/>
    </row>
    <row r="234" spans="8:178">
      <c r="H234" s="88"/>
      <c r="K234" s="247"/>
      <c r="L234" s="247"/>
      <c r="M234" s="247"/>
      <c r="O234" s="289"/>
      <c r="P234" s="289"/>
      <c r="Q234" s="289"/>
      <c r="T234" s="247"/>
      <c r="U234" s="247"/>
      <c r="V234" s="247"/>
      <c r="W234" s="247"/>
      <c r="X234" s="247"/>
      <c r="Y234" s="247"/>
      <c r="Z234" s="247"/>
      <c r="AA234" s="247"/>
      <c r="AB234" s="247"/>
      <c r="AC234" s="247"/>
      <c r="AD234" s="247"/>
      <c r="AE234" s="247"/>
      <c r="AF234" s="247"/>
      <c r="AG234" s="247"/>
      <c r="AH234" s="247"/>
      <c r="AI234" s="247"/>
      <c r="AJ234" s="247"/>
      <c r="AK234" s="247"/>
      <c r="AL234" s="247"/>
      <c r="AM234" s="247"/>
      <c r="AN234" s="247"/>
      <c r="AO234" s="247"/>
      <c r="AP234" s="247"/>
      <c r="AQ234" s="247"/>
      <c r="AR234" s="247"/>
      <c r="AS234" s="247"/>
      <c r="AT234" s="247"/>
      <c r="AU234" s="247"/>
      <c r="AV234" s="247"/>
      <c r="AW234" s="247"/>
      <c r="AX234" s="247"/>
      <c r="AY234" s="247"/>
      <c r="AZ234" s="247"/>
      <c r="BA234" s="247"/>
      <c r="BB234" s="247"/>
      <c r="BC234" s="247"/>
      <c r="BD234" s="247"/>
      <c r="BE234" s="247"/>
      <c r="BF234" s="247"/>
      <c r="BG234" s="247"/>
      <c r="BH234" s="247"/>
      <c r="BI234" s="247"/>
      <c r="BJ234" s="247"/>
      <c r="BK234" s="247"/>
      <c r="BL234" s="247"/>
      <c r="BM234" s="247"/>
      <c r="BN234" s="247"/>
      <c r="BO234" s="247"/>
      <c r="BP234" s="247"/>
      <c r="BQ234" s="247"/>
      <c r="BR234" s="247"/>
      <c r="BS234" s="247"/>
      <c r="BT234" s="247"/>
      <c r="BU234" s="247"/>
      <c r="BV234" s="247"/>
      <c r="BW234" s="247"/>
      <c r="BX234" s="247"/>
      <c r="BY234" s="247"/>
      <c r="BZ234" s="247"/>
      <c r="CA234" s="247"/>
      <c r="CB234" s="247"/>
      <c r="CC234" s="247"/>
      <c r="CD234" s="247"/>
      <c r="CE234" s="247"/>
      <c r="CF234" s="247"/>
      <c r="CG234" s="247"/>
      <c r="CH234" s="247"/>
      <c r="CI234" s="247"/>
      <c r="CJ234" s="247"/>
      <c r="CK234" s="247"/>
      <c r="CL234" s="247"/>
      <c r="CM234" s="247"/>
      <c r="CN234" s="247"/>
      <c r="CO234" s="247"/>
      <c r="CP234" s="247"/>
      <c r="CQ234" s="247"/>
      <c r="CR234" s="247"/>
      <c r="CS234" s="247"/>
      <c r="CT234" s="247"/>
      <c r="CU234" s="247"/>
      <c r="CV234" s="247"/>
      <c r="CW234" s="247"/>
      <c r="CX234" s="247"/>
      <c r="CY234" s="247"/>
      <c r="CZ234" s="247"/>
      <c r="DA234" s="247"/>
      <c r="DB234" s="247"/>
      <c r="DC234" s="247"/>
      <c r="DD234" s="247"/>
      <c r="DE234" s="247"/>
      <c r="DF234" s="247"/>
      <c r="DG234" s="247"/>
      <c r="DH234" s="247"/>
      <c r="DI234" s="247"/>
      <c r="DJ234" s="247"/>
      <c r="DK234" s="247"/>
      <c r="DL234" s="247"/>
      <c r="DM234" s="247"/>
      <c r="DN234" s="247"/>
      <c r="DO234" s="247"/>
      <c r="DP234" s="247"/>
      <c r="DQ234" s="247"/>
      <c r="DR234" s="247"/>
      <c r="DS234" s="247"/>
      <c r="DT234" s="247"/>
      <c r="DU234" s="247"/>
      <c r="DV234" s="247"/>
      <c r="DW234" s="247"/>
      <c r="DX234" s="247"/>
      <c r="DY234" s="247"/>
      <c r="DZ234" s="247"/>
      <c r="EA234" s="247"/>
      <c r="EB234" s="247"/>
      <c r="EC234" s="247"/>
      <c r="ED234" s="247"/>
      <c r="EE234" s="247"/>
      <c r="EF234" s="247"/>
      <c r="EQ234" s="247"/>
      <c r="ER234" s="247"/>
      <c r="ES234" s="247"/>
      <c r="FD234" s="247"/>
      <c r="FE234" s="247"/>
      <c r="FF234" s="247"/>
      <c r="FG234" s="247"/>
      <c r="FH234" s="247"/>
      <c r="FI234" s="247"/>
      <c r="FJ234" s="247"/>
      <c r="FK234" s="247"/>
      <c r="FL234" s="247"/>
      <c r="FM234" s="247"/>
      <c r="FN234" s="247"/>
      <c r="FO234" s="247"/>
      <c r="FP234" s="247"/>
      <c r="FQ234" s="247"/>
    </row>
    <row r="235" spans="8:178">
      <c r="H235" s="88"/>
      <c r="K235" s="247"/>
      <c r="L235" s="247"/>
      <c r="M235" s="247"/>
      <c r="O235" s="289"/>
      <c r="P235" s="289"/>
      <c r="Q235" s="289"/>
      <c r="T235" s="247"/>
      <c r="U235" s="247"/>
      <c r="V235" s="247"/>
      <c r="W235" s="247"/>
      <c r="X235" s="247"/>
      <c r="Y235" s="247"/>
      <c r="Z235" s="247"/>
      <c r="AA235" s="247"/>
      <c r="AB235" s="247"/>
      <c r="AC235" s="247"/>
      <c r="AD235" s="247"/>
      <c r="AE235" s="247"/>
      <c r="AF235" s="247"/>
      <c r="AG235" s="247"/>
      <c r="AH235" s="247"/>
      <c r="AI235" s="247"/>
      <c r="AJ235" s="247"/>
      <c r="AK235" s="247"/>
      <c r="AL235" s="247"/>
      <c r="AM235" s="247"/>
      <c r="AN235" s="247"/>
      <c r="AO235" s="247"/>
      <c r="AP235" s="247"/>
      <c r="AQ235" s="247"/>
      <c r="AR235" s="247"/>
      <c r="AS235" s="247"/>
      <c r="AT235" s="247"/>
      <c r="AU235" s="247"/>
      <c r="AV235" s="247"/>
      <c r="AW235" s="247"/>
      <c r="AX235" s="247"/>
      <c r="AY235" s="247"/>
      <c r="AZ235" s="247"/>
      <c r="BA235" s="247"/>
      <c r="BB235" s="247"/>
      <c r="BC235" s="247"/>
      <c r="BD235" s="247"/>
      <c r="BE235" s="247"/>
      <c r="BF235" s="247"/>
      <c r="BG235" s="247"/>
      <c r="BH235" s="247"/>
      <c r="BI235" s="247"/>
      <c r="BJ235" s="247"/>
      <c r="BK235" s="247"/>
      <c r="BL235" s="247"/>
      <c r="BM235" s="247"/>
      <c r="BN235" s="247"/>
      <c r="BO235" s="247"/>
      <c r="BP235" s="247"/>
      <c r="BQ235" s="247"/>
      <c r="BR235" s="247"/>
      <c r="BS235" s="247"/>
      <c r="BT235" s="247"/>
      <c r="BU235" s="247"/>
      <c r="BV235" s="247"/>
      <c r="BW235" s="247"/>
      <c r="BX235" s="247"/>
      <c r="BY235" s="247"/>
      <c r="BZ235" s="247"/>
      <c r="CA235" s="247"/>
      <c r="CB235" s="247"/>
      <c r="CC235" s="247"/>
      <c r="CD235" s="247"/>
      <c r="CE235" s="247"/>
      <c r="CF235" s="247"/>
      <c r="CG235" s="247"/>
      <c r="CH235" s="247"/>
      <c r="CI235" s="247"/>
      <c r="CJ235" s="247"/>
      <c r="CK235" s="247"/>
      <c r="CL235" s="247"/>
      <c r="CM235" s="247"/>
      <c r="CN235" s="247"/>
      <c r="CO235" s="247"/>
      <c r="CP235" s="247"/>
      <c r="CQ235" s="247"/>
      <c r="CR235" s="247"/>
      <c r="CS235" s="247"/>
      <c r="CT235" s="247"/>
      <c r="CU235" s="247"/>
      <c r="CV235" s="247"/>
      <c r="CW235" s="247"/>
      <c r="CX235" s="247"/>
      <c r="CY235" s="247"/>
      <c r="CZ235" s="247"/>
      <c r="DA235" s="247"/>
      <c r="DB235" s="247"/>
      <c r="DC235" s="247"/>
      <c r="DD235" s="247"/>
      <c r="DE235" s="247"/>
      <c r="DF235" s="247"/>
      <c r="DG235" s="247"/>
      <c r="DH235" s="247"/>
      <c r="DI235" s="247"/>
      <c r="DJ235" s="247"/>
      <c r="DK235" s="247"/>
      <c r="DL235" s="247"/>
      <c r="DM235" s="247"/>
      <c r="DN235" s="247"/>
      <c r="DO235" s="247"/>
      <c r="DP235" s="247"/>
      <c r="DQ235" s="247"/>
      <c r="DR235" s="247"/>
      <c r="DS235" s="247"/>
      <c r="DT235" s="247"/>
      <c r="DU235" s="247"/>
      <c r="DV235" s="247"/>
      <c r="DW235" s="247"/>
      <c r="DX235" s="247"/>
      <c r="DY235" s="247"/>
      <c r="DZ235" s="247"/>
      <c r="EA235" s="247"/>
      <c r="EB235" s="247"/>
      <c r="EC235" s="247"/>
      <c r="ED235" s="247"/>
      <c r="EE235" s="247"/>
      <c r="EF235" s="247"/>
      <c r="EG235" s="247"/>
      <c r="EH235" s="247"/>
      <c r="EI235" s="247"/>
      <c r="EJ235" s="247"/>
      <c r="EK235" s="247"/>
      <c r="EL235" s="247"/>
      <c r="EM235" s="247"/>
      <c r="EN235" s="247"/>
      <c r="EO235" s="247"/>
      <c r="EP235" s="247"/>
      <c r="EQ235" s="247"/>
      <c r="ER235" s="247"/>
      <c r="ES235" s="247"/>
      <c r="ET235" s="247"/>
      <c r="EU235" s="247"/>
      <c r="EV235" s="247"/>
      <c r="EW235" s="247"/>
      <c r="EX235" s="247"/>
      <c r="EY235" s="247"/>
      <c r="EZ235" s="247"/>
      <c r="FA235" s="247"/>
      <c r="FB235" s="247"/>
      <c r="FC235" s="247"/>
      <c r="FD235" s="247"/>
      <c r="FE235" s="247"/>
      <c r="FF235" s="247"/>
      <c r="FG235" s="247"/>
      <c r="FH235" s="247"/>
      <c r="FI235" s="247"/>
      <c r="FJ235" s="247"/>
      <c r="FK235" s="247"/>
      <c r="FL235" s="247"/>
      <c r="FM235" s="247"/>
      <c r="FN235" s="247"/>
      <c r="FO235" s="247"/>
      <c r="FP235" s="247"/>
      <c r="FQ235" s="247"/>
    </row>
    <row r="238" spans="8:178"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  <c r="AV238" s="172"/>
      <c r="AW238" s="172"/>
      <c r="AX238" s="172"/>
      <c r="AY238" s="172"/>
      <c r="AZ238" s="172"/>
      <c r="BA238" s="172"/>
      <c r="BB238" s="172"/>
      <c r="BC238" s="172"/>
      <c r="BD238" s="172"/>
      <c r="BE238" s="172"/>
      <c r="BF238" s="172"/>
      <c r="BG238" s="172"/>
      <c r="BH238" s="172"/>
      <c r="BI238" s="172"/>
      <c r="BJ238" s="172"/>
      <c r="BK238" s="172"/>
      <c r="BL238" s="172"/>
      <c r="BM238" s="172"/>
      <c r="BN238" s="172"/>
      <c r="BO238" s="172"/>
      <c r="BP238" s="172"/>
      <c r="BQ238" s="172"/>
      <c r="BR238" s="172"/>
      <c r="BS238" s="172"/>
      <c r="BT238" s="172"/>
      <c r="BU238" s="172"/>
      <c r="BV238" s="172"/>
      <c r="BW238" s="172"/>
      <c r="BX238" s="172"/>
      <c r="BY238" s="172"/>
      <c r="BZ238" s="172"/>
      <c r="CA238" s="172"/>
      <c r="CB238" s="172"/>
      <c r="CC238" s="172"/>
      <c r="CD238" s="172"/>
      <c r="CE238" s="172"/>
      <c r="CF238" s="172"/>
      <c r="CG238" s="172"/>
      <c r="CH238" s="172"/>
      <c r="CI238" s="172"/>
      <c r="CJ238" s="172"/>
      <c r="CK238" s="172"/>
      <c r="CL238" s="172"/>
      <c r="CM238" s="172"/>
      <c r="CN238" s="172"/>
      <c r="CO238" s="172"/>
      <c r="CP238" s="172"/>
      <c r="CQ238" s="172"/>
      <c r="CR238" s="172"/>
      <c r="CS238" s="172"/>
      <c r="CT238" s="172"/>
      <c r="CU238" s="172"/>
      <c r="CV238" s="172"/>
      <c r="CW238" s="172"/>
      <c r="CX238" s="172"/>
      <c r="CY238" s="172"/>
      <c r="CZ238" s="172"/>
      <c r="DA238" s="172"/>
      <c r="DB238" s="172"/>
      <c r="DC238" s="172"/>
      <c r="DD238" s="172"/>
      <c r="DE238" s="172"/>
      <c r="DF238" s="172"/>
      <c r="DG238" s="172"/>
      <c r="DH238" s="172"/>
      <c r="DI238" s="172"/>
      <c r="DJ238" s="172"/>
      <c r="DK238" s="172"/>
      <c r="DL238" s="172"/>
      <c r="DM238" s="172"/>
      <c r="DN238" s="172"/>
      <c r="DO238" s="172"/>
      <c r="DP238" s="172"/>
      <c r="DQ238" s="172"/>
      <c r="DR238" s="172"/>
      <c r="DS238" s="172"/>
      <c r="DT238" s="172"/>
      <c r="DU238" s="172"/>
      <c r="DV238" s="172"/>
      <c r="DW238" s="172"/>
      <c r="DX238" s="172"/>
      <c r="DY238" s="172"/>
      <c r="DZ238" s="172"/>
      <c r="EA238" s="172"/>
      <c r="EB238" s="172"/>
      <c r="EC238" s="172"/>
      <c r="ED238" s="172"/>
      <c r="EE238" s="172"/>
      <c r="EF238" s="172"/>
      <c r="EG238" s="172"/>
      <c r="EH238" s="172"/>
      <c r="EI238" s="172"/>
      <c r="EJ238" s="172"/>
      <c r="EK238" s="172"/>
      <c r="EL238" s="172"/>
      <c r="EM238" s="172"/>
      <c r="EN238" s="172"/>
      <c r="EO238" s="172"/>
      <c r="EP238" s="172"/>
      <c r="EQ238" s="172"/>
      <c r="ER238" s="172"/>
      <c r="ES238" s="172"/>
      <c r="ET238" s="172"/>
      <c r="EU238" s="172"/>
      <c r="EV238" s="172"/>
      <c r="EW238" s="172"/>
      <c r="EX238" s="172"/>
      <c r="EY238" s="172"/>
      <c r="EZ238" s="172"/>
      <c r="FA238" s="172"/>
      <c r="FB238" s="172"/>
      <c r="FC238" s="172"/>
      <c r="FD238" s="172"/>
      <c r="FE238" s="172"/>
      <c r="FF238" s="172"/>
      <c r="FG238" s="172"/>
      <c r="FH238" s="172"/>
      <c r="FI238" s="172"/>
      <c r="FJ238" s="172"/>
      <c r="FK238" s="172"/>
      <c r="FL238" s="172"/>
      <c r="FM238" s="172"/>
      <c r="FN238" s="172"/>
      <c r="FO238" s="172"/>
      <c r="FP238" s="172"/>
      <c r="FQ238" s="172"/>
    </row>
    <row r="239" spans="8:178"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2"/>
      <c r="AQ239" s="172"/>
      <c r="AR239" s="172"/>
      <c r="AS239" s="172"/>
      <c r="AT239" s="172"/>
      <c r="AU239" s="172"/>
      <c r="AV239" s="172"/>
      <c r="AW239" s="172"/>
      <c r="AX239" s="172"/>
      <c r="AY239" s="172"/>
      <c r="AZ239" s="172"/>
      <c r="BA239" s="172"/>
      <c r="BB239" s="172"/>
      <c r="BC239" s="172"/>
      <c r="BD239" s="172"/>
      <c r="BE239" s="172"/>
      <c r="BF239" s="172"/>
      <c r="BG239" s="172"/>
      <c r="BH239" s="172"/>
      <c r="BI239" s="172"/>
      <c r="BJ239" s="172"/>
      <c r="BK239" s="172"/>
      <c r="BL239" s="172"/>
      <c r="BM239" s="172"/>
      <c r="BN239" s="172"/>
      <c r="BO239" s="172"/>
      <c r="BP239" s="172"/>
      <c r="BQ239" s="172"/>
      <c r="BR239" s="172"/>
      <c r="BS239" s="172"/>
      <c r="BT239" s="172"/>
      <c r="BU239" s="172"/>
      <c r="BV239" s="172"/>
      <c r="BW239" s="172"/>
      <c r="BX239" s="172"/>
      <c r="BY239" s="172"/>
      <c r="BZ239" s="172"/>
      <c r="CA239" s="172"/>
      <c r="CB239" s="172"/>
      <c r="CC239" s="172"/>
      <c r="CD239" s="172"/>
      <c r="CE239" s="172"/>
      <c r="CF239" s="172"/>
      <c r="CG239" s="172"/>
      <c r="CH239" s="172"/>
      <c r="CI239" s="172"/>
      <c r="CJ239" s="172"/>
      <c r="CK239" s="172"/>
      <c r="CL239" s="172"/>
      <c r="CM239" s="172"/>
      <c r="CN239" s="172"/>
      <c r="CO239" s="172"/>
      <c r="CP239" s="172"/>
      <c r="CQ239" s="172"/>
      <c r="CR239" s="172"/>
      <c r="CS239" s="172"/>
      <c r="CT239" s="172"/>
      <c r="CU239" s="172"/>
      <c r="CV239" s="172"/>
      <c r="CW239" s="172"/>
      <c r="CX239" s="172"/>
      <c r="CY239" s="172"/>
      <c r="CZ239" s="172"/>
      <c r="DA239" s="172"/>
      <c r="DB239" s="172"/>
      <c r="DC239" s="172"/>
      <c r="DD239" s="172"/>
      <c r="DE239" s="172"/>
      <c r="DF239" s="172"/>
      <c r="DG239" s="172"/>
      <c r="DH239" s="172"/>
      <c r="DI239" s="172"/>
      <c r="DJ239" s="172"/>
      <c r="DK239" s="172"/>
      <c r="DL239" s="172"/>
      <c r="DM239" s="172"/>
      <c r="DN239" s="172"/>
      <c r="DO239" s="172"/>
      <c r="DP239" s="172"/>
      <c r="DQ239" s="172"/>
      <c r="DR239" s="172"/>
      <c r="DS239" s="172"/>
      <c r="DT239" s="172"/>
      <c r="DU239" s="172"/>
      <c r="DV239" s="172"/>
      <c r="DW239" s="172"/>
      <c r="DX239" s="172"/>
      <c r="DY239" s="172"/>
      <c r="DZ239" s="172"/>
      <c r="EA239" s="172"/>
      <c r="EB239" s="172"/>
      <c r="EC239" s="172"/>
      <c r="ED239" s="172"/>
      <c r="EE239" s="172"/>
      <c r="EF239" s="172"/>
      <c r="EG239" s="172"/>
      <c r="EH239" s="172"/>
      <c r="EI239" s="172"/>
      <c r="EJ239" s="172"/>
      <c r="EK239" s="172"/>
      <c r="EL239" s="172"/>
      <c r="EM239" s="172"/>
      <c r="EN239" s="172"/>
      <c r="EO239" s="172"/>
      <c r="EP239" s="172"/>
      <c r="EQ239" s="172"/>
      <c r="ER239" s="172"/>
      <c r="ES239" s="172"/>
      <c r="ET239" s="172"/>
      <c r="EU239" s="172"/>
      <c r="EV239" s="172"/>
      <c r="EW239" s="172"/>
      <c r="EX239" s="172"/>
      <c r="EY239" s="172"/>
      <c r="EZ239" s="172"/>
      <c r="FA239" s="172"/>
      <c r="FB239" s="172"/>
      <c r="FC239" s="172"/>
      <c r="FD239" s="172"/>
      <c r="FE239" s="172"/>
      <c r="FF239" s="172"/>
      <c r="FG239" s="172"/>
      <c r="FH239" s="172"/>
      <c r="FI239" s="172"/>
      <c r="FJ239" s="172"/>
      <c r="FK239" s="172"/>
      <c r="FL239" s="172"/>
      <c r="FM239" s="172"/>
      <c r="FN239" s="172"/>
      <c r="FO239" s="172"/>
      <c r="FP239" s="172"/>
      <c r="FQ239" s="172"/>
    </row>
    <row r="242" spans="8:186">
      <c r="T242" s="153"/>
      <c r="U242" s="153"/>
      <c r="V242" s="153"/>
      <c r="W242" s="153"/>
      <c r="X242" s="153"/>
      <c r="Y242" s="153"/>
      <c r="Z242" s="153"/>
      <c r="AA242" s="289"/>
      <c r="AB242" s="289"/>
      <c r="AC242" s="153"/>
      <c r="AD242" s="153"/>
      <c r="AE242" s="153"/>
      <c r="AF242" s="153"/>
      <c r="AG242" s="153"/>
      <c r="AH242" s="153"/>
      <c r="AI242" s="153"/>
      <c r="AJ242" s="153"/>
      <c r="AK242" s="153"/>
      <c r="AL242" s="153"/>
      <c r="AM242" s="153"/>
      <c r="AN242" s="153"/>
      <c r="AO242" s="153"/>
      <c r="AP242" s="153"/>
      <c r="AQ242" s="153"/>
      <c r="AR242" s="153"/>
      <c r="AS242" s="153"/>
      <c r="AT242" s="153"/>
      <c r="AU242" s="153"/>
      <c r="AV242" s="153"/>
      <c r="AW242" s="153"/>
      <c r="AX242" s="153"/>
      <c r="AY242" s="153"/>
      <c r="AZ242" s="153"/>
      <c r="BA242" s="153"/>
      <c r="BB242" s="153"/>
      <c r="BC242" s="153"/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53"/>
      <c r="BN242" s="153"/>
      <c r="BO242" s="153"/>
      <c r="BP242" s="153"/>
      <c r="BQ242" s="153"/>
      <c r="BR242" s="153"/>
      <c r="BS242" s="153"/>
      <c r="BT242" s="153"/>
      <c r="BU242" s="153"/>
      <c r="BV242" s="153"/>
      <c r="BW242" s="153"/>
      <c r="BX242" s="153"/>
      <c r="BY242" s="153"/>
      <c r="BZ242" s="153"/>
      <c r="CA242" s="153"/>
      <c r="CB242" s="153"/>
      <c r="CC242" s="153"/>
      <c r="CD242" s="153"/>
      <c r="CE242" s="153"/>
      <c r="CF242" s="153"/>
      <c r="CG242" s="153"/>
      <c r="CH242" s="153"/>
      <c r="CI242" s="153"/>
      <c r="CJ242" s="153"/>
      <c r="CK242" s="153"/>
      <c r="CL242" s="153"/>
      <c r="CM242" s="153"/>
      <c r="CN242" s="153"/>
      <c r="CO242" s="153"/>
      <c r="CP242" s="153"/>
      <c r="CQ242" s="153"/>
      <c r="CR242" s="153"/>
      <c r="CS242" s="153"/>
      <c r="CT242" s="153"/>
      <c r="CU242" s="153"/>
      <c r="CV242" s="153"/>
      <c r="CW242" s="153"/>
      <c r="CX242" s="153"/>
      <c r="CY242" s="153"/>
      <c r="CZ242" s="153"/>
      <c r="DA242" s="153"/>
      <c r="DB242" s="153"/>
      <c r="DC242" s="153"/>
      <c r="DD242" s="153"/>
      <c r="DE242" s="153"/>
      <c r="DF242" s="153"/>
      <c r="DG242" s="153"/>
      <c r="DH242" s="153"/>
      <c r="DI242" s="153"/>
      <c r="DJ242" s="153"/>
      <c r="DK242" s="153"/>
      <c r="DL242" s="153"/>
      <c r="DM242" s="153"/>
      <c r="DN242" s="153"/>
      <c r="DO242" s="153"/>
      <c r="DP242" s="153"/>
      <c r="DQ242" s="153"/>
      <c r="DR242" s="153"/>
      <c r="DS242" s="153"/>
      <c r="DT242" s="153"/>
      <c r="DU242" s="153"/>
      <c r="DV242" s="153"/>
      <c r="DW242" s="153"/>
      <c r="DX242" s="153"/>
      <c r="DY242" s="153"/>
      <c r="DZ242" s="153"/>
      <c r="EA242" s="153"/>
      <c r="EB242" s="153"/>
      <c r="EC242" s="153"/>
      <c r="ED242" s="153"/>
      <c r="EE242" s="153"/>
      <c r="EF242" s="153"/>
      <c r="EG242" s="153"/>
      <c r="EH242" s="153"/>
      <c r="EI242" s="153"/>
      <c r="EJ242" s="153"/>
      <c r="EK242" s="153"/>
      <c r="EL242" s="153"/>
      <c r="EM242" s="153"/>
      <c r="EN242" s="153"/>
      <c r="EO242" s="153"/>
      <c r="EP242" s="153"/>
      <c r="EQ242" s="153"/>
      <c r="ER242" s="153"/>
      <c r="ES242" s="153"/>
      <c r="ET242" s="153"/>
      <c r="EU242" s="153"/>
      <c r="EV242" s="153"/>
      <c r="EW242" s="153"/>
      <c r="EX242" s="153"/>
      <c r="EY242" s="153"/>
      <c r="EZ242" s="153"/>
      <c r="FA242" s="153"/>
      <c r="FB242" s="153"/>
      <c r="FC242" s="153"/>
      <c r="FD242" s="153"/>
      <c r="FE242" s="153"/>
      <c r="FF242" s="153"/>
      <c r="FG242" s="153"/>
      <c r="FH242" s="153"/>
      <c r="FI242" s="153"/>
      <c r="FJ242" s="153"/>
      <c r="FK242" s="153"/>
      <c r="FL242" s="153"/>
      <c r="FM242" s="153"/>
      <c r="FN242" s="153"/>
      <c r="FO242" s="153"/>
      <c r="FP242" s="289"/>
      <c r="FQ242" s="289"/>
      <c r="FR242" s="289"/>
      <c r="FS242" s="289"/>
      <c r="FT242" s="289"/>
      <c r="FU242" s="289"/>
      <c r="FV242" s="289"/>
      <c r="FW242" s="289"/>
      <c r="FX242" s="289"/>
      <c r="FY242" s="289"/>
      <c r="FZ242" s="289"/>
      <c r="GA242" s="289"/>
      <c r="GB242" s="289"/>
      <c r="GC242" s="289"/>
      <c r="GD242" s="289"/>
    </row>
    <row r="243" spans="8:186">
      <c r="H243" s="88"/>
      <c r="I243" s="88"/>
      <c r="J243" s="247"/>
      <c r="K243" s="247"/>
      <c r="M243" s="289"/>
      <c r="O243" s="289"/>
      <c r="P243" s="289"/>
      <c r="Q243" s="247"/>
      <c r="R243" s="247"/>
      <c r="S243" s="247"/>
      <c r="T243" s="153"/>
      <c r="U243" s="153"/>
      <c r="V243" s="153"/>
      <c r="W243" s="153"/>
      <c r="X243" s="153"/>
      <c r="Y243" s="153"/>
      <c r="Z243" s="153"/>
      <c r="AA243" s="153"/>
      <c r="AB243" s="153"/>
      <c r="AC243" s="153"/>
      <c r="AD243" s="153"/>
      <c r="AE243" s="153"/>
      <c r="AF243" s="153"/>
      <c r="AG243" s="153"/>
      <c r="AH243" s="153"/>
      <c r="AI243" s="153"/>
      <c r="AJ243" s="153"/>
      <c r="AK243" s="153"/>
      <c r="AL243" s="153"/>
      <c r="AM243" s="153"/>
      <c r="AN243" s="153"/>
      <c r="AO243" s="153"/>
      <c r="AP243" s="153"/>
      <c r="AQ243" s="153"/>
      <c r="AR243" s="153"/>
      <c r="AS243" s="153"/>
      <c r="AT243" s="153"/>
      <c r="AU243" s="153"/>
      <c r="AV243" s="153"/>
      <c r="AW243" s="153"/>
      <c r="AX243" s="153"/>
      <c r="AY243" s="153"/>
      <c r="AZ243" s="153"/>
      <c r="BA243" s="153"/>
      <c r="BB243" s="153"/>
      <c r="BC243" s="153"/>
      <c r="BD243" s="153"/>
      <c r="BE243" s="153"/>
      <c r="BF243" s="153"/>
      <c r="BG243" s="153"/>
      <c r="BH243" s="153"/>
      <c r="BI243" s="153"/>
      <c r="BJ243" s="153"/>
      <c r="BK243" s="153"/>
      <c r="BL243" s="153"/>
      <c r="BM243" s="153"/>
      <c r="BN243" s="153"/>
      <c r="BO243" s="153"/>
      <c r="BP243" s="153"/>
      <c r="BQ243" s="153"/>
      <c r="BR243" s="153"/>
      <c r="BS243" s="153"/>
      <c r="BT243" s="153"/>
      <c r="BU243" s="153"/>
      <c r="BV243" s="153"/>
      <c r="BW243" s="153"/>
      <c r="BX243" s="153"/>
      <c r="BY243" s="153"/>
      <c r="BZ243" s="153"/>
      <c r="CA243" s="153"/>
      <c r="CB243" s="153"/>
      <c r="CC243" s="153"/>
      <c r="CD243" s="153"/>
      <c r="CE243" s="153"/>
      <c r="CF243" s="153"/>
      <c r="CG243" s="153"/>
      <c r="CH243" s="153"/>
      <c r="CI243" s="153"/>
      <c r="CJ243" s="153"/>
      <c r="CK243" s="153"/>
      <c r="CL243" s="153"/>
      <c r="CM243" s="153"/>
      <c r="CN243" s="153"/>
      <c r="CO243" s="153"/>
      <c r="CP243" s="153"/>
      <c r="CQ243" s="153"/>
      <c r="CR243" s="153"/>
      <c r="CS243" s="153"/>
      <c r="CT243" s="153"/>
      <c r="CU243" s="153"/>
      <c r="CV243" s="153"/>
      <c r="CW243" s="153"/>
      <c r="CX243" s="153"/>
      <c r="CY243" s="153"/>
      <c r="CZ243" s="153"/>
      <c r="DA243" s="153"/>
      <c r="DB243" s="153"/>
      <c r="DC243" s="153"/>
      <c r="DD243" s="153"/>
      <c r="DE243" s="153"/>
      <c r="DF243" s="153"/>
      <c r="DG243" s="153"/>
      <c r="DH243" s="153"/>
      <c r="DI243" s="153"/>
      <c r="DJ243" s="153"/>
      <c r="DK243" s="153"/>
      <c r="DL243" s="153"/>
      <c r="DM243" s="153"/>
      <c r="DN243" s="153"/>
      <c r="DO243" s="153"/>
      <c r="DP243" s="153"/>
      <c r="DQ243" s="153"/>
      <c r="DR243" s="153"/>
      <c r="DS243" s="153"/>
      <c r="DT243" s="153"/>
      <c r="DU243" s="153"/>
      <c r="DV243" s="153"/>
      <c r="DW243" s="153"/>
      <c r="DX243" s="153"/>
      <c r="DY243" s="153"/>
      <c r="DZ243" s="153"/>
      <c r="EA243" s="153"/>
      <c r="EB243" s="153"/>
      <c r="EC243" s="153"/>
      <c r="ED243" s="153"/>
      <c r="EE243" s="153"/>
      <c r="EF243" s="153"/>
      <c r="EG243" s="153"/>
      <c r="EH243" s="153"/>
      <c r="EI243" s="153"/>
      <c r="EJ243" s="153"/>
      <c r="EK243" s="153"/>
      <c r="EL243" s="153"/>
      <c r="EM243" s="153"/>
      <c r="EN243" s="153"/>
      <c r="EO243" s="153"/>
      <c r="EP243" s="153"/>
      <c r="EQ243" s="153"/>
      <c r="ER243" s="153"/>
      <c r="ES243" s="153"/>
      <c r="ET243" s="153"/>
      <c r="EU243" s="153"/>
      <c r="EV243" s="153"/>
      <c r="EW243" s="153"/>
      <c r="EX243" s="153"/>
      <c r="EY243" s="153"/>
      <c r="EZ243" s="153"/>
      <c r="FA243" s="153"/>
      <c r="FB243" s="153"/>
      <c r="FC243" s="153"/>
      <c r="FD243" s="153"/>
      <c r="FE243" s="153"/>
      <c r="FF243" s="153"/>
      <c r="FG243" s="153"/>
      <c r="FH243" s="153"/>
      <c r="FI243" s="153"/>
      <c r="FJ243" s="153"/>
      <c r="FK243" s="153"/>
      <c r="FL243" s="153"/>
      <c r="FM243" s="153"/>
      <c r="FN243" s="153"/>
      <c r="FO243" s="153"/>
      <c r="FP243" s="153"/>
      <c r="FQ243" s="153"/>
    </row>
    <row r="244" spans="8:186">
      <c r="H244" s="88"/>
      <c r="I244" s="88"/>
      <c r="J244" s="247"/>
      <c r="K244" s="247"/>
      <c r="M244" s="289"/>
      <c r="O244" s="289"/>
      <c r="P244" s="289"/>
      <c r="Q244" s="247"/>
      <c r="R244" s="247"/>
      <c r="S244" s="247"/>
      <c r="T244" s="247"/>
      <c r="AA244" s="247"/>
      <c r="AB244" s="247"/>
      <c r="AC244" s="247"/>
      <c r="AD244" s="247"/>
      <c r="AE244" s="247"/>
      <c r="AF244" s="247"/>
      <c r="AG244" s="247"/>
      <c r="AH244" s="247"/>
      <c r="AI244" s="247"/>
      <c r="AJ244" s="247"/>
      <c r="AK244" s="247"/>
      <c r="AL244" s="247"/>
      <c r="AM244" s="247"/>
      <c r="AN244" s="247"/>
      <c r="AO244" s="247"/>
      <c r="AP244" s="247"/>
      <c r="AQ244" s="247"/>
      <c r="AR244" s="247"/>
      <c r="AS244" s="247"/>
      <c r="AT244" s="247"/>
      <c r="AU244" s="247"/>
      <c r="AV244" s="247"/>
      <c r="AW244" s="247"/>
      <c r="AX244" s="247"/>
      <c r="AY244" s="247"/>
      <c r="AZ244" s="247"/>
      <c r="BA244" s="247"/>
      <c r="BB244" s="247"/>
      <c r="BC244" s="247"/>
      <c r="BD244" s="247"/>
      <c r="BE244" s="247"/>
      <c r="BF244" s="247"/>
      <c r="BG244" s="247"/>
      <c r="BH244" s="247"/>
      <c r="BI244" s="247"/>
      <c r="BJ244" s="247"/>
      <c r="BK244" s="247"/>
      <c r="BL244" s="247"/>
      <c r="BM244" s="247"/>
      <c r="BN244" s="247"/>
      <c r="BO244" s="247"/>
      <c r="BP244" s="247"/>
      <c r="BQ244" s="247"/>
      <c r="BR244" s="247"/>
      <c r="BS244" s="247"/>
      <c r="BT244" s="247"/>
      <c r="BU244" s="247"/>
      <c r="BV244" s="247"/>
      <c r="BW244" s="247"/>
      <c r="BX244" s="247"/>
      <c r="BY244" s="247"/>
      <c r="BZ244" s="247"/>
      <c r="CA244" s="247"/>
      <c r="CB244" s="247"/>
      <c r="CC244" s="247"/>
      <c r="CD244" s="247"/>
      <c r="CE244" s="247"/>
      <c r="CF244" s="247"/>
      <c r="CG244" s="247"/>
      <c r="CH244" s="247"/>
      <c r="CI244" s="247"/>
      <c r="CJ244" s="247"/>
      <c r="CK244" s="247"/>
      <c r="CL244" s="247"/>
      <c r="CM244" s="247"/>
      <c r="CN244" s="247"/>
      <c r="CO244" s="247"/>
      <c r="CP244" s="247"/>
      <c r="CQ244" s="247"/>
      <c r="CR244" s="247"/>
      <c r="CS244" s="247"/>
      <c r="CT244" s="247"/>
      <c r="CU244" s="247"/>
      <c r="CV244" s="247"/>
      <c r="CW244" s="247"/>
      <c r="CX244" s="247"/>
      <c r="CY244" s="247"/>
      <c r="CZ244" s="247"/>
      <c r="DA244" s="247"/>
      <c r="DB244" s="247"/>
      <c r="DC244" s="247"/>
      <c r="DD244" s="247"/>
      <c r="DE244" s="247"/>
      <c r="DF244" s="247"/>
      <c r="DG244" s="247"/>
      <c r="DH244" s="247"/>
      <c r="DI244" s="247"/>
      <c r="DJ244" s="247"/>
      <c r="DK244" s="247"/>
      <c r="DL244" s="247"/>
      <c r="DM244" s="247"/>
      <c r="DN244" s="247"/>
      <c r="DO244" s="247"/>
      <c r="DP244" s="247"/>
      <c r="DQ244" s="247"/>
      <c r="DR244" s="247"/>
      <c r="DS244" s="247"/>
      <c r="DT244" s="247"/>
      <c r="DU244" s="247"/>
      <c r="DV244" s="247"/>
      <c r="DW244" s="247"/>
      <c r="DX244" s="247"/>
      <c r="DY244" s="247"/>
      <c r="DZ244" s="247"/>
      <c r="EA244" s="247"/>
      <c r="EB244" s="247"/>
      <c r="EC244" s="247"/>
      <c r="ED244" s="247"/>
      <c r="EE244" s="247"/>
      <c r="EF244" s="247"/>
      <c r="EG244" s="247"/>
      <c r="EH244" s="247"/>
      <c r="EI244" s="247"/>
      <c r="EJ244" s="247"/>
      <c r="EK244" s="247"/>
      <c r="EL244" s="247"/>
      <c r="EM244" s="247"/>
      <c r="EN244" s="247"/>
      <c r="EO244" s="247"/>
      <c r="EP244" s="247"/>
      <c r="EQ244" s="247"/>
      <c r="ER244" s="247"/>
      <c r="ES244" s="247"/>
      <c r="ET244" s="247"/>
      <c r="EU244" s="247"/>
      <c r="EV244" s="247"/>
      <c r="EW244" s="247"/>
      <c r="EX244" s="247"/>
      <c r="EY244" s="247"/>
      <c r="EZ244" s="247"/>
      <c r="FA244" s="247"/>
      <c r="FB244" s="247"/>
      <c r="FC244" s="247"/>
      <c r="FD244" s="247"/>
      <c r="FE244" s="247"/>
      <c r="FF244" s="247"/>
      <c r="FG244" s="247"/>
      <c r="FH244" s="247"/>
      <c r="FI244" s="247"/>
      <c r="FJ244" s="247"/>
      <c r="FK244" s="247"/>
      <c r="FL244" s="247"/>
      <c r="FM244" s="247"/>
      <c r="FN244" s="247"/>
      <c r="FO244" s="247"/>
      <c r="FP244" s="247"/>
      <c r="FQ244" s="247"/>
      <c r="FR244" s="247"/>
      <c r="FS244" s="247"/>
      <c r="FT244" s="247"/>
      <c r="FU244" s="247"/>
      <c r="FV244" s="247"/>
      <c r="FW244" s="247"/>
      <c r="FX244" s="247"/>
      <c r="FY244" s="247"/>
      <c r="FZ244" s="247"/>
      <c r="GA244" s="247"/>
      <c r="GB244" s="247"/>
      <c r="GC244" s="247"/>
      <c r="GD244" s="247"/>
    </row>
    <row r="246" spans="8:186"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2"/>
      <c r="AM246" s="172"/>
      <c r="AN246" s="172"/>
      <c r="AO246" s="172"/>
      <c r="AP246" s="172"/>
      <c r="AQ246" s="172"/>
      <c r="AR246" s="172"/>
      <c r="AS246" s="172"/>
      <c r="AT246" s="172"/>
      <c r="AU246" s="172"/>
      <c r="AV246" s="172"/>
      <c r="AW246" s="172"/>
      <c r="AX246" s="172"/>
      <c r="AY246" s="172"/>
      <c r="AZ246" s="172"/>
      <c r="BA246" s="172"/>
      <c r="BB246" s="172"/>
      <c r="BC246" s="172"/>
      <c r="BD246" s="172"/>
      <c r="BE246" s="172"/>
      <c r="BF246" s="172"/>
      <c r="BG246" s="172"/>
      <c r="BH246" s="172"/>
      <c r="BI246" s="172"/>
      <c r="BJ246" s="172"/>
      <c r="BK246" s="172"/>
      <c r="BL246" s="172"/>
      <c r="BM246" s="172"/>
      <c r="BN246" s="172"/>
      <c r="BO246" s="172"/>
      <c r="BP246" s="172"/>
      <c r="BQ246" s="172"/>
      <c r="BR246" s="172"/>
      <c r="BS246" s="172"/>
      <c r="BT246" s="172"/>
      <c r="BU246" s="172"/>
      <c r="BV246" s="172"/>
      <c r="BW246" s="172"/>
      <c r="BX246" s="172"/>
      <c r="BY246" s="172"/>
      <c r="BZ246" s="172"/>
      <c r="CA246" s="172"/>
      <c r="CB246" s="172"/>
      <c r="CC246" s="172"/>
      <c r="CD246" s="172"/>
      <c r="CE246" s="172"/>
      <c r="CF246" s="172"/>
      <c r="CG246" s="172"/>
      <c r="CH246" s="172"/>
      <c r="CI246" s="172"/>
      <c r="CJ246" s="172"/>
      <c r="CK246" s="172"/>
      <c r="CL246" s="172"/>
      <c r="CM246" s="172"/>
      <c r="CN246" s="172"/>
      <c r="CO246" s="172"/>
      <c r="CP246" s="172"/>
      <c r="CQ246" s="172"/>
      <c r="CR246" s="172"/>
      <c r="CS246" s="172"/>
      <c r="CT246" s="172"/>
      <c r="CU246" s="172"/>
      <c r="CV246" s="172"/>
      <c r="CW246" s="172"/>
      <c r="CX246" s="172"/>
      <c r="CY246" s="172"/>
      <c r="CZ246" s="172"/>
      <c r="DA246" s="172"/>
      <c r="DB246" s="172"/>
      <c r="DC246" s="172"/>
      <c r="DD246" s="172"/>
      <c r="DE246" s="172"/>
      <c r="DF246" s="172"/>
      <c r="DG246" s="172"/>
      <c r="DH246" s="172"/>
      <c r="DI246" s="172"/>
      <c r="DJ246" s="172"/>
      <c r="DK246" s="172"/>
      <c r="DL246" s="172"/>
      <c r="DM246" s="172"/>
      <c r="DN246" s="172"/>
      <c r="DO246" s="172"/>
      <c r="DP246" s="172"/>
      <c r="DQ246" s="172"/>
      <c r="DR246" s="172"/>
      <c r="DS246" s="172"/>
      <c r="DT246" s="172"/>
      <c r="DU246" s="172"/>
      <c r="DV246" s="172"/>
      <c r="DW246" s="172"/>
      <c r="DX246" s="172"/>
      <c r="DY246" s="172"/>
      <c r="DZ246" s="172"/>
      <c r="EA246" s="172"/>
      <c r="EB246" s="172"/>
      <c r="EC246" s="172"/>
      <c r="ED246" s="172"/>
      <c r="EE246" s="172"/>
      <c r="EF246" s="172"/>
      <c r="EG246" s="172"/>
      <c r="EH246" s="172"/>
      <c r="EI246" s="172"/>
      <c r="EJ246" s="172"/>
      <c r="EK246" s="172"/>
      <c r="EL246" s="172"/>
      <c r="EM246" s="172"/>
      <c r="EN246" s="172"/>
      <c r="EO246" s="172"/>
      <c r="EP246" s="172"/>
      <c r="EQ246" s="172"/>
      <c r="ER246" s="172"/>
      <c r="ES246" s="172"/>
      <c r="ET246" s="172"/>
      <c r="EU246" s="172"/>
      <c r="EV246" s="172"/>
      <c r="EW246" s="172"/>
      <c r="EX246" s="172"/>
      <c r="EY246" s="172"/>
      <c r="EZ246" s="172"/>
      <c r="FA246" s="172"/>
      <c r="FB246" s="172"/>
      <c r="FC246" s="172"/>
      <c r="FD246" s="172"/>
      <c r="FE246" s="172"/>
      <c r="FF246" s="172"/>
      <c r="FG246" s="172"/>
      <c r="FH246" s="172"/>
      <c r="FI246" s="172"/>
      <c r="FJ246" s="172"/>
      <c r="FK246" s="172"/>
      <c r="FL246" s="172"/>
      <c r="FM246" s="172"/>
      <c r="FN246" s="172"/>
      <c r="FO246" s="172"/>
      <c r="FP246" s="172"/>
    </row>
    <row r="247" spans="8:186"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2"/>
      <c r="AM247" s="172"/>
      <c r="AN247" s="172"/>
      <c r="AO247" s="172"/>
      <c r="AP247" s="172"/>
      <c r="AQ247" s="172"/>
      <c r="AR247" s="172"/>
      <c r="AS247" s="172"/>
      <c r="AT247" s="172"/>
      <c r="AU247" s="172"/>
      <c r="AV247" s="172"/>
      <c r="AW247" s="172"/>
      <c r="AX247" s="172"/>
      <c r="AY247" s="172"/>
      <c r="AZ247" s="172"/>
      <c r="BA247" s="172"/>
      <c r="BB247" s="172"/>
      <c r="BC247" s="172"/>
      <c r="BD247" s="172"/>
      <c r="BE247" s="172"/>
      <c r="BF247" s="172"/>
      <c r="BG247" s="172"/>
      <c r="BH247" s="172"/>
      <c r="BI247" s="172"/>
      <c r="BJ247" s="172"/>
      <c r="BK247" s="172"/>
      <c r="BL247" s="172"/>
      <c r="BM247" s="172"/>
      <c r="BN247" s="172"/>
      <c r="BO247" s="172"/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</row>
    <row r="252" spans="8:186">
      <c r="L252" s="289"/>
      <c r="M252" s="289"/>
      <c r="N252" s="289"/>
      <c r="O252" s="289"/>
      <c r="P252" s="289"/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  <c r="AC252" s="289"/>
      <c r="AD252" s="289"/>
      <c r="AE252" s="289"/>
      <c r="AF252" s="289"/>
      <c r="AG252" s="289"/>
      <c r="AH252" s="289"/>
      <c r="AI252" s="289"/>
      <c r="AJ252" s="289"/>
      <c r="AK252" s="289"/>
      <c r="AL252" s="289"/>
      <c r="AM252" s="289"/>
      <c r="AN252" s="289"/>
      <c r="AO252" s="289"/>
      <c r="AP252" s="289"/>
      <c r="AQ252" s="289"/>
      <c r="AR252" s="289"/>
      <c r="AS252" s="289"/>
      <c r="AT252" s="289"/>
      <c r="AU252" s="289"/>
      <c r="AV252" s="289"/>
      <c r="AW252" s="289"/>
      <c r="AX252" s="289"/>
      <c r="AY252" s="289"/>
      <c r="AZ252" s="289"/>
      <c r="BA252" s="289"/>
      <c r="BB252" s="289"/>
      <c r="BC252" s="289"/>
      <c r="BD252" s="289"/>
      <c r="BE252" s="289"/>
      <c r="BF252" s="289"/>
      <c r="BG252" s="289"/>
      <c r="BH252" s="289"/>
      <c r="BI252" s="289"/>
      <c r="BJ252" s="289"/>
      <c r="BK252" s="289"/>
      <c r="BL252" s="289"/>
      <c r="BM252" s="289"/>
      <c r="BN252" s="289"/>
      <c r="BO252" s="289"/>
      <c r="BP252" s="289"/>
      <c r="BQ252" s="289"/>
      <c r="BR252" s="289"/>
      <c r="BS252" s="289"/>
      <c r="BT252" s="289"/>
      <c r="BU252" s="289"/>
      <c r="BV252" s="289"/>
      <c r="BW252" s="289"/>
      <c r="BX252" s="289"/>
      <c r="BY252" s="289"/>
      <c r="BZ252" s="289"/>
      <c r="CA252" s="289"/>
      <c r="CB252" s="289"/>
      <c r="CC252" s="289"/>
      <c r="CD252" s="289"/>
      <c r="CE252" s="289"/>
      <c r="CF252" s="289"/>
      <c r="CG252" s="289"/>
      <c r="CH252" s="289"/>
      <c r="CI252" s="289"/>
      <c r="CJ252" s="289"/>
      <c r="CK252" s="289"/>
      <c r="CL252" s="289"/>
      <c r="CM252" s="289"/>
      <c r="CN252" s="289"/>
      <c r="CO252" s="289"/>
      <c r="CP252" s="289"/>
      <c r="CQ252" s="289"/>
      <c r="CR252" s="289"/>
      <c r="CS252" s="289"/>
      <c r="CT252" s="289"/>
      <c r="CU252" s="289"/>
      <c r="CV252" s="289"/>
      <c r="CW252" s="289"/>
      <c r="CX252" s="289"/>
      <c r="CY252" s="289"/>
      <c r="CZ252" s="289"/>
      <c r="DA252" s="289"/>
      <c r="DB252" s="289"/>
      <c r="DC252" s="289"/>
      <c r="DD252" s="289"/>
      <c r="DE252" s="289"/>
      <c r="DF252" s="289"/>
      <c r="DG252" s="289"/>
      <c r="DH252" s="289"/>
      <c r="DI252" s="289"/>
      <c r="DJ252" s="289"/>
      <c r="DK252" s="289"/>
      <c r="DL252" s="289"/>
      <c r="DM252" s="289"/>
      <c r="DN252" s="289"/>
      <c r="DO252" s="289"/>
      <c r="DP252" s="289"/>
      <c r="DQ252" s="289"/>
      <c r="DR252" s="289"/>
      <c r="DS252" s="289"/>
      <c r="DT252" s="289"/>
      <c r="DU252" s="289"/>
      <c r="DV252" s="289"/>
      <c r="DW252" s="289"/>
      <c r="DX252" s="289"/>
      <c r="DY252" s="289"/>
      <c r="DZ252" s="289"/>
      <c r="EA252" s="289"/>
      <c r="EB252" s="289"/>
      <c r="EC252" s="289"/>
      <c r="ED252" s="289"/>
      <c r="EE252" s="289"/>
      <c r="EF252" s="289"/>
      <c r="EG252" s="289"/>
      <c r="EH252" s="289"/>
      <c r="EI252" s="289"/>
      <c r="EJ252" s="289"/>
      <c r="EK252" s="289"/>
      <c r="EL252" s="289"/>
      <c r="EM252" s="289"/>
      <c r="EN252" s="289"/>
      <c r="EO252" s="289"/>
      <c r="EP252" s="289"/>
      <c r="EQ252" s="289"/>
      <c r="ER252" s="289"/>
      <c r="ES252" s="289"/>
      <c r="ET252" s="289"/>
      <c r="EU252" s="289"/>
      <c r="EV252" s="289"/>
      <c r="EW252" s="289"/>
      <c r="EX252" s="289"/>
      <c r="EY252" s="289"/>
      <c r="EZ252" s="289"/>
      <c r="FA252" s="289"/>
      <c r="FB252" s="289"/>
      <c r="FC252" s="289"/>
      <c r="FD252" s="289"/>
      <c r="FE252" s="289"/>
      <c r="FF252" s="289"/>
      <c r="FG252" s="289"/>
      <c r="FH252" s="289"/>
      <c r="FI252" s="289"/>
      <c r="FJ252" s="289"/>
      <c r="FK252" s="289"/>
      <c r="FL252" s="289"/>
      <c r="FM252" s="289"/>
      <c r="FN252" s="289"/>
      <c r="FO252" s="289"/>
      <c r="FP252" s="289"/>
      <c r="FQ252" s="289"/>
    </row>
    <row r="253" spans="8:186">
      <c r="H253" s="247"/>
      <c r="L253" s="247"/>
      <c r="M253" s="247"/>
      <c r="N253" s="247"/>
      <c r="O253" s="247"/>
      <c r="P253" s="247"/>
      <c r="Q253" s="247"/>
      <c r="R253" s="247"/>
      <c r="S253" s="247"/>
      <c r="T253" s="247"/>
      <c r="U253" s="247"/>
      <c r="V253" s="247"/>
      <c r="W253" s="247"/>
      <c r="X253" s="247"/>
      <c r="Y253" s="247"/>
      <c r="Z253" s="247"/>
      <c r="AA253" s="247"/>
      <c r="AB253" s="247"/>
      <c r="AC253" s="247"/>
      <c r="AD253" s="247"/>
      <c r="AE253" s="247"/>
      <c r="AF253" s="247"/>
      <c r="AG253" s="247"/>
      <c r="AH253" s="247"/>
      <c r="AI253" s="247"/>
      <c r="AJ253" s="247"/>
      <c r="AK253" s="247"/>
      <c r="AL253" s="247"/>
      <c r="AM253" s="247"/>
      <c r="AN253" s="247"/>
      <c r="AO253" s="247"/>
      <c r="AP253" s="247"/>
      <c r="AQ253" s="247"/>
      <c r="AR253" s="247"/>
      <c r="AS253" s="247"/>
      <c r="AT253" s="247"/>
      <c r="AU253" s="247"/>
      <c r="AV253" s="247"/>
      <c r="AW253" s="247"/>
      <c r="AX253" s="247"/>
      <c r="AY253" s="247"/>
      <c r="AZ253" s="247"/>
      <c r="BA253" s="247"/>
      <c r="BB253" s="247"/>
      <c r="BC253" s="247"/>
      <c r="BD253" s="247"/>
      <c r="BE253" s="247"/>
      <c r="BF253" s="247"/>
      <c r="BG253" s="247"/>
      <c r="BH253" s="247"/>
      <c r="BI253" s="247"/>
      <c r="BJ253" s="247"/>
      <c r="BK253" s="247"/>
      <c r="BL253" s="247"/>
      <c r="BM253" s="247"/>
      <c r="BN253" s="247"/>
      <c r="BO253" s="247"/>
      <c r="BP253" s="247"/>
      <c r="BQ253" s="247"/>
      <c r="BR253" s="247"/>
      <c r="BS253" s="247"/>
      <c r="BT253" s="247"/>
      <c r="BU253" s="247"/>
      <c r="BV253" s="247"/>
      <c r="BW253" s="247"/>
      <c r="BX253" s="247"/>
      <c r="BY253" s="247"/>
      <c r="BZ253" s="247"/>
      <c r="CA253" s="247"/>
      <c r="CB253" s="247"/>
      <c r="CC253" s="247"/>
      <c r="CD253" s="247"/>
      <c r="CE253" s="247"/>
      <c r="CF253" s="247"/>
      <c r="CG253" s="247"/>
      <c r="CH253" s="247"/>
      <c r="CI253" s="247"/>
      <c r="CJ253" s="247"/>
      <c r="CK253" s="247"/>
      <c r="CL253" s="247"/>
      <c r="CM253" s="247"/>
      <c r="CN253" s="247"/>
      <c r="CO253" s="247"/>
      <c r="CP253" s="247"/>
      <c r="CQ253" s="247"/>
      <c r="CR253" s="247"/>
      <c r="CS253" s="247"/>
      <c r="CT253" s="247"/>
      <c r="CU253" s="247"/>
      <c r="CV253" s="247"/>
      <c r="CW253" s="247"/>
      <c r="CX253" s="247"/>
      <c r="CY253" s="247"/>
      <c r="CZ253" s="247"/>
      <c r="DA253" s="247"/>
      <c r="DB253" s="247"/>
      <c r="DC253" s="247"/>
      <c r="DD253" s="247"/>
      <c r="DE253" s="247"/>
      <c r="DF253" s="247"/>
      <c r="DG253" s="247"/>
      <c r="DH253" s="247"/>
      <c r="DI253" s="247"/>
      <c r="DJ253" s="247"/>
      <c r="DK253" s="247"/>
      <c r="DL253" s="247"/>
      <c r="DM253" s="247"/>
      <c r="DN253" s="247"/>
      <c r="DO253" s="247"/>
      <c r="DP253" s="247"/>
      <c r="DQ253" s="247"/>
      <c r="DR253" s="247"/>
      <c r="DS253" s="247"/>
      <c r="DT253" s="247"/>
      <c r="DU253" s="247"/>
      <c r="DV253" s="247"/>
      <c r="DW253" s="247"/>
      <c r="DX253" s="247"/>
      <c r="DY253" s="247"/>
      <c r="DZ253" s="247"/>
      <c r="EA253" s="247"/>
      <c r="EB253" s="247"/>
      <c r="EC253" s="247"/>
      <c r="ED253" s="247"/>
      <c r="EE253" s="247"/>
      <c r="EF253" s="247"/>
      <c r="EG253" s="247"/>
      <c r="EH253" s="247"/>
      <c r="EI253" s="247"/>
      <c r="EJ253" s="247"/>
      <c r="EK253" s="247"/>
      <c r="EL253" s="247"/>
      <c r="EM253" s="247"/>
      <c r="EN253" s="247"/>
      <c r="EO253" s="247"/>
      <c r="EP253" s="247"/>
      <c r="EQ253" s="247"/>
      <c r="ER253" s="247"/>
      <c r="ES253" s="247"/>
      <c r="ET253" s="247"/>
      <c r="EU253" s="247"/>
      <c r="EV253" s="247"/>
      <c r="EW253" s="247"/>
      <c r="EX253" s="247"/>
      <c r="EY253" s="247"/>
      <c r="EZ253" s="247"/>
      <c r="FA253" s="247"/>
      <c r="FB253" s="247"/>
      <c r="FC253" s="247"/>
    </row>
    <row r="254" spans="8:186">
      <c r="H254" s="247"/>
      <c r="L254" s="247"/>
      <c r="M254" s="247"/>
      <c r="N254" s="247"/>
      <c r="O254" s="247"/>
      <c r="P254" s="247"/>
      <c r="Q254" s="247"/>
      <c r="R254" s="247"/>
      <c r="S254" s="247"/>
      <c r="T254" s="247"/>
      <c r="U254" s="247"/>
      <c r="V254" s="247"/>
      <c r="W254" s="247"/>
      <c r="X254" s="247"/>
      <c r="Y254" s="247"/>
      <c r="Z254" s="247"/>
      <c r="AA254" s="247"/>
      <c r="AB254" s="247"/>
      <c r="AC254" s="247"/>
      <c r="AD254" s="247"/>
      <c r="AE254" s="247"/>
      <c r="AF254" s="247"/>
      <c r="AG254" s="247"/>
      <c r="AH254" s="247"/>
      <c r="AI254" s="247"/>
      <c r="AJ254" s="247"/>
      <c r="AK254" s="247"/>
      <c r="AL254" s="247"/>
      <c r="AM254" s="247"/>
      <c r="AN254" s="247"/>
      <c r="AO254" s="247"/>
      <c r="AP254" s="247"/>
      <c r="AQ254" s="247"/>
      <c r="AR254" s="247"/>
      <c r="AS254" s="247"/>
      <c r="AT254" s="247"/>
      <c r="AU254" s="247"/>
      <c r="AV254" s="247"/>
      <c r="AW254" s="247"/>
      <c r="AX254" s="247"/>
      <c r="AY254" s="247"/>
      <c r="AZ254" s="247"/>
      <c r="BA254" s="247"/>
      <c r="BB254" s="247"/>
      <c r="BC254" s="247"/>
      <c r="BD254" s="247"/>
      <c r="BE254" s="247"/>
      <c r="BF254" s="247"/>
      <c r="BG254" s="247"/>
      <c r="BH254" s="247"/>
      <c r="BI254" s="247"/>
      <c r="BJ254" s="247"/>
      <c r="BK254" s="247"/>
      <c r="BL254" s="247"/>
      <c r="BM254" s="247"/>
      <c r="BN254" s="247"/>
      <c r="BO254" s="247"/>
      <c r="BP254" s="247"/>
      <c r="BQ254" s="247"/>
      <c r="BR254" s="247"/>
      <c r="BS254" s="247"/>
      <c r="BT254" s="247"/>
      <c r="BU254" s="247"/>
      <c r="BV254" s="247"/>
      <c r="BW254" s="247"/>
      <c r="BX254" s="247"/>
      <c r="BY254" s="247"/>
      <c r="BZ254" s="247"/>
      <c r="CA254" s="247"/>
      <c r="CB254" s="247"/>
      <c r="CC254" s="247"/>
      <c r="CD254" s="247"/>
      <c r="CE254" s="247"/>
      <c r="CF254" s="247"/>
      <c r="CG254" s="247"/>
      <c r="CH254" s="247"/>
      <c r="CI254" s="247"/>
      <c r="CJ254" s="247"/>
      <c r="CK254" s="247"/>
      <c r="CL254" s="247"/>
      <c r="CM254" s="247"/>
      <c r="CN254" s="247"/>
      <c r="CO254" s="247"/>
      <c r="CP254" s="247"/>
      <c r="CQ254" s="247"/>
      <c r="CR254" s="247"/>
      <c r="CS254" s="247"/>
      <c r="CT254" s="247"/>
      <c r="CU254" s="247"/>
      <c r="CV254" s="247"/>
      <c r="CW254" s="247"/>
      <c r="CX254" s="247"/>
      <c r="CY254" s="247"/>
      <c r="CZ254" s="247"/>
      <c r="DA254" s="247"/>
      <c r="DB254" s="247"/>
      <c r="DC254" s="247"/>
      <c r="DD254" s="247"/>
      <c r="DE254" s="247"/>
      <c r="DF254" s="247"/>
      <c r="DG254" s="247"/>
      <c r="DH254" s="247"/>
      <c r="DI254" s="247"/>
      <c r="DJ254" s="247"/>
      <c r="DK254" s="247"/>
      <c r="DL254" s="247"/>
      <c r="DM254" s="247"/>
      <c r="DN254" s="247"/>
      <c r="DO254" s="247"/>
      <c r="DP254" s="247"/>
      <c r="DQ254" s="247"/>
      <c r="DR254" s="247"/>
      <c r="DS254" s="247"/>
      <c r="DT254" s="247"/>
      <c r="DU254" s="247"/>
      <c r="DV254" s="247"/>
      <c r="DW254" s="247"/>
      <c r="DX254" s="247"/>
      <c r="DY254" s="247"/>
      <c r="DZ254" s="247"/>
      <c r="EA254" s="247"/>
      <c r="EB254" s="247"/>
      <c r="EC254" s="247"/>
      <c r="ED254" s="247"/>
      <c r="EE254" s="247"/>
      <c r="EF254" s="247"/>
      <c r="EG254" s="247"/>
      <c r="EH254" s="247"/>
      <c r="EI254" s="247"/>
      <c r="EJ254" s="247"/>
      <c r="EK254" s="247"/>
      <c r="EL254" s="247"/>
      <c r="EM254" s="247"/>
      <c r="EN254" s="247"/>
      <c r="EO254" s="247"/>
      <c r="EP254" s="247"/>
      <c r="EQ254" s="247"/>
      <c r="ER254" s="247"/>
      <c r="ES254" s="247"/>
      <c r="ET254" s="247"/>
      <c r="EU254" s="247"/>
      <c r="EV254" s="247"/>
      <c r="EW254" s="247"/>
      <c r="EX254" s="247"/>
      <c r="EY254" s="247"/>
      <c r="EZ254" s="247"/>
      <c r="FA254" s="247"/>
      <c r="FB254" s="247"/>
      <c r="FC254" s="247"/>
      <c r="FD254" s="247"/>
      <c r="FE254" s="247"/>
      <c r="FF254" s="247"/>
      <c r="FG254" s="247"/>
      <c r="FH254" s="247"/>
      <c r="FI254" s="247"/>
      <c r="FJ254" s="247"/>
      <c r="FK254" s="247"/>
      <c r="FL254" s="247"/>
      <c r="FM254" s="247"/>
      <c r="FN254" s="247"/>
      <c r="FO254" s="247"/>
      <c r="FP254" s="247"/>
      <c r="FQ254" s="247"/>
    </row>
    <row r="256" spans="8:186"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2"/>
      <c r="AM256" s="172"/>
      <c r="AN256" s="172"/>
      <c r="AO256" s="172"/>
      <c r="AP256" s="172"/>
      <c r="AQ256" s="172"/>
      <c r="AR256" s="172"/>
      <c r="AS256" s="172"/>
      <c r="AT256" s="172"/>
      <c r="AU256" s="172"/>
      <c r="AV256" s="172"/>
      <c r="AW256" s="172"/>
      <c r="AX256" s="172"/>
      <c r="AY256" s="172"/>
      <c r="AZ256" s="172"/>
      <c r="BA256" s="172"/>
      <c r="BB256" s="172"/>
      <c r="BC256" s="172"/>
      <c r="BD256" s="172"/>
      <c r="BE256" s="172"/>
      <c r="BF256" s="172"/>
      <c r="BG256" s="172"/>
      <c r="BH256" s="172"/>
      <c r="BI256" s="172"/>
      <c r="BJ256" s="172"/>
      <c r="BK256" s="172"/>
      <c r="BL256" s="172"/>
      <c r="BM256" s="172"/>
      <c r="BN256" s="172"/>
      <c r="BO256" s="172"/>
      <c r="BP256" s="172"/>
      <c r="BQ256" s="172"/>
      <c r="BR256" s="172"/>
      <c r="BS256" s="172"/>
      <c r="BT256" s="172"/>
      <c r="BU256" s="172"/>
      <c r="BV256" s="172"/>
      <c r="BW256" s="172"/>
      <c r="BX256" s="172"/>
      <c r="BY256" s="172"/>
      <c r="BZ256" s="172"/>
      <c r="CA256" s="172"/>
      <c r="CB256" s="172"/>
      <c r="CC256" s="172"/>
      <c r="CD256" s="172"/>
      <c r="CE256" s="172"/>
      <c r="CF256" s="172"/>
      <c r="CG256" s="172"/>
      <c r="CH256" s="172"/>
      <c r="CI256" s="172"/>
      <c r="CJ256" s="172"/>
      <c r="CK256" s="172"/>
      <c r="CL256" s="172"/>
      <c r="CM256" s="172"/>
      <c r="CN256" s="172"/>
      <c r="CO256" s="172"/>
      <c r="CP256" s="172"/>
      <c r="CQ256" s="172"/>
      <c r="CR256" s="172"/>
      <c r="CS256" s="172"/>
      <c r="CT256" s="172"/>
      <c r="CU256" s="172"/>
      <c r="CV256" s="172"/>
      <c r="CW256" s="172"/>
      <c r="CX256" s="172"/>
      <c r="CY256" s="172"/>
      <c r="CZ256" s="172"/>
      <c r="DA256" s="172"/>
      <c r="DB256" s="172"/>
      <c r="DC256" s="172"/>
      <c r="DD256" s="172"/>
      <c r="DE256" s="172"/>
      <c r="DF256" s="172"/>
      <c r="DG256" s="172"/>
      <c r="DH256" s="172"/>
      <c r="DI256" s="172"/>
      <c r="DJ256" s="172"/>
      <c r="DK256" s="172"/>
      <c r="DL256" s="172"/>
      <c r="DM256" s="172"/>
      <c r="DN256" s="172"/>
      <c r="DO256" s="172"/>
      <c r="DP256" s="172"/>
      <c r="DQ256" s="172"/>
      <c r="DR256" s="172"/>
      <c r="DS256" s="172"/>
      <c r="DT256" s="172"/>
      <c r="DU256" s="172"/>
      <c r="DV256" s="172"/>
      <c r="DW256" s="172"/>
      <c r="DX256" s="172"/>
      <c r="DY256" s="172"/>
      <c r="DZ256" s="172"/>
      <c r="EA256" s="172"/>
      <c r="EB256" s="172"/>
      <c r="EC256" s="172"/>
      <c r="ED256" s="172"/>
      <c r="EE256" s="172"/>
      <c r="EF256" s="172"/>
      <c r="EG256" s="172"/>
      <c r="EH256" s="172"/>
      <c r="EI256" s="172"/>
      <c r="EJ256" s="172"/>
      <c r="EK256" s="172"/>
      <c r="EL256" s="172"/>
      <c r="EM256" s="172"/>
      <c r="EN256" s="172"/>
      <c r="EO256" s="172"/>
      <c r="EP256" s="172"/>
      <c r="EQ256" s="172"/>
      <c r="ER256" s="172"/>
      <c r="ES256" s="172"/>
      <c r="ET256" s="172"/>
      <c r="EU256" s="172"/>
      <c r="EV256" s="172"/>
      <c r="EW256" s="172"/>
      <c r="EX256" s="172"/>
      <c r="EY256" s="172"/>
      <c r="EZ256" s="172"/>
      <c r="FA256" s="172"/>
      <c r="FB256" s="172"/>
      <c r="FC256" s="172"/>
    </row>
    <row r="257" spans="12:159"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72"/>
      <c r="AR257" s="172"/>
      <c r="AS257" s="172"/>
      <c r="AT257" s="172"/>
      <c r="AU257" s="172"/>
      <c r="AV257" s="172"/>
      <c r="AW257" s="172"/>
      <c r="AX257" s="172"/>
      <c r="AY257" s="172"/>
      <c r="AZ257" s="172"/>
      <c r="BA257" s="172"/>
      <c r="BB257" s="172"/>
      <c r="BC257" s="172"/>
      <c r="BD257" s="172"/>
      <c r="BE257" s="172"/>
      <c r="BF257" s="172"/>
      <c r="BG257" s="172"/>
      <c r="BH257" s="172"/>
      <c r="BI257" s="172"/>
      <c r="BJ257" s="172"/>
      <c r="BK257" s="172"/>
      <c r="BL257" s="172"/>
      <c r="BM257" s="172"/>
      <c r="BN257" s="172"/>
      <c r="BO257" s="172"/>
      <c r="BP257" s="172"/>
      <c r="BQ257" s="172"/>
      <c r="BR257" s="172"/>
      <c r="BS257" s="172"/>
      <c r="BT257" s="172"/>
      <c r="BU257" s="172"/>
      <c r="BV257" s="172"/>
      <c r="BW257" s="172"/>
      <c r="BX257" s="172"/>
      <c r="BY257" s="172"/>
      <c r="BZ257" s="172"/>
      <c r="CA257" s="172"/>
      <c r="CB257" s="172"/>
      <c r="CC257" s="172"/>
      <c r="CD257" s="172"/>
      <c r="CE257" s="172"/>
      <c r="CF257" s="172"/>
      <c r="CG257" s="172"/>
      <c r="CH257" s="172"/>
      <c r="CI257" s="172"/>
      <c r="CJ257" s="172"/>
      <c r="CK257" s="172"/>
      <c r="CL257" s="172"/>
      <c r="CM257" s="172"/>
      <c r="CN257" s="172"/>
      <c r="CO257" s="172"/>
      <c r="CP257" s="172"/>
      <c r="CQ257" s="172"/>
      <c r="CR257" s="172"/>
      <c r="CS257" s="172"/>
      <c r="CT257" s="172"/>
      <c r="CU257" s="172"/>
      <c r="CV257" s="172"/>
      <c r="CW257" s="172"/>
      <c r="CX257" s="172"/>
      <c r="CY257" s="172"/>
      <c r="CZ257" s="172"/>
      <c r="DA257" s="172"/>
      <c r="DB257" s="172"/>
      <c r="DC257" s="172"/>
      <c r="DD257" s="172"/>
      <c r="DE257" s="172"/>
      <c r="DF257" s="172"/>
      <c r="DG257" s="172"/>
      <c r="DH257" s="172"/>
      <c r="DI257" s="172"/>
      <c r="DJ257" s="172"/>
      <c r="DK257" s="172"/>
      <c r="DL257" s="172"/>
      <c r="DM257" s="172"/>
      <c r="DN257" s="172"/>
      <c r="DO257" s="172"/>
      <c r="DP257" s="172"/>
      <c r="DQ257" s="172"/>
      <c r="DR257" s="172"/>
      <c r="DS257" s="172"/>
      <c r="DT257" s="172"/>
      <c r="DU257" s="172"/>
      <c r="DV257" s="172"/>
      <c r="DW257" s="172"/>
      <c r="DX257" s="172"/>
      <c r="DY257" s="172"/>
      <c r="DZ257" s="172"/>
      <c r="EA257" s="172"/>
      <c r="EB257" s="172"/>
      <c r="EC257" s="172"/>
      <c r="ED257" s="172"/>
      <c r="EE257" s="172"/>
      <c r="EF257" s="172"/>
      <c r="EG257" s="172"/>
      <c r="EH257" s="172"/>
      <c r="EI257" s="172"/>
      <c r="EJ257" s="172"/>
      <c r="EK257" s="172"/>
      <c r="EL257" s="172"/>
      <c r="EM257" s="172"/>
      <c r="EN257" s="172"/>
      <c r="EO257" s="172"/>
      <c r="EP257" s="172"/>
      <c r="EQ257" s="172"/>
      <c r="ER257" s="172"/>
      <c r="ES257" s="172"/>
      <c r="ET257" s="172"/>
      <c r="EU257" s="172"/>
      <c r="EV257" s="172"/>
      <c r="EW257" s="172"/>
      <c r="EX257" s="172"/>
      <c r="EY257" s="172"/>
      <c r="EZ257" s="172"/>
      <c r="FA257" s="172"/>
      <c r="FB257" s="172"/>
      <c r="FC257" s="172"/>
    </row>
    <row r="259" spans="12:159">
      <c r="L259" s="29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  <c r="AC259" s="153"/>
      <c r="AD259" s="153"/>
      <c r="AE259" s="153"/>
      <c r="AF259" s="153"/>
      <c r="AG259" s="153"/>
      <c r="AH259" s="153"/>
      <c r="AI259" s="153"/>
      <c r="AJ259" s="153"/>
      <c r="AK259" s="153"/>
      <c r="AL259" s="153"/>
      <c r="AM259" s="153"/>
      <c r="AN259" s="153"/>
      <c r="AO259" s="153"/>
      <c r="AP259" s="153"/>
      <c r="AQ259" s="153"/>
      <c r="AR259" s="153"/>
      <c r="AS259" s="153"/>
      <c r="AT259" s="153"/>
      <c r="AU259" s="153"/>
      <c r="AV259" s="153"/>
      <c r="AW259" s="153"/>
      <c r="AX259" s="153"/>
      <c r="AY259" s="153"/>
      <c r="AZ259" s="153"/>
      <c r="BA259" s="153"/>
      <c r="BB259" s="153"/>
      <c r="BC259" s="153"/>
      <c r="BD259" s="153"/>
      <c r="BE259" s="153"/>
      <c r="BF259" s="153"/>
      <c r="BG259" s="153"/>
      <c r="BH259" s="153"/>
      <c r="BI259" s="153"/>
      <c r="BJ259" s="153"/>
      <c r="BK259" s="153"/>
      <c r="BL259" s="153"/>
      <c r="BM259" s="153"/>
      <c r="BN259" s="153"/>
      <c r="BO259" s="153"/>
      <c r="BP259" s="153"/>
      <c r="BQ259" s="153"/>
      <c r="BR259" s="153"/>
      <c r="BS259" s="153"/>
      <c r="BT259" s="153"/>
      <c r="BU259" s="153"/>
      <c r="BV259" s="153"/>
      <c r="BW259" s="153"/>
      <c r="BX259" s="153"/>
      <c r="BY259" s="153"/>
      <c r="BZ259" s="153"/>
      <c r="CA259" s="153"/>
      <c r="CB259" s="153"/>
      <c r="CC259" s="153"/>
      <c r="CD259" s="153"/>
      <c r="CE259" s="153"/>
      <c r="CF259" s="153"/>
      <c r="CG259" s="153"/>
      <c r="CH259" s="153"/>
      <c r="CI259" s="153"/>
      <c r="CJ259" s="153"/>
      <c r="CK259" s="153"/>
      <c r="CL259" s="153"/>
      <c r="CM259" s="153"/>
      <c r="CN259" s="153"/>
      <c r="CO259" s="153"/>
      <c r="CP259" s="153"/>
      <c r="CQ259" s="153"/>
      <c r="CR259" s="153"/>
      <c r="CS259" s="153"/>
      <c r="CT259" s="153"/>
      <c r="CU259" s="153"/>
      <c r="CV259" s="153"/>
      <c r="CW259" s="153"/>
      <c r="CX259" s="153"/>
      <c r="CY259" s="153"/>
      <c r="CZ259" s="153"/>
      <c r="DA259" s="153"/>
      <c r="DB259" s="153"/>
      <c r="DC259" s="153"/>
      <c r="DD259" s="153"/>
      <c r="DE259" s="153"/>
      <c r="DF259" s="153"/>
      <c r="DG259" s="153"/>
      <c r="DH259" s="153"/>
      <c r="DI259" s="153"/>
      <c r="DJ259" s="153"/>
      <c r="DK259" s="153"/>
      <c r="DL259" s="153"/>
      <c r="DM259" s="153"/>
      <c r="DN259" s="153"/>
      <c r="DO259" s="153"/>
      <c r="DP259" s="153"/>
      <c r="DQ259" s="153"/>
      <c r="DR259" s="153"/>
      <c r="DS259" s="153"/>
      <c r="DT259" s="153"/>
      <c r="DU259" s="153"/>
      <c r="DV259" s="153"/>
      <c r="DW259" s="153"/>
      <c r="DX259" s="153"/>
      <c r="DY259" s="153"/>
      <c r="DZ259" s="153"/>
      <c r="EA259" s="153"/>
      <c r="EB259" s="153"/>
      <c r="EC259" s="153"/>
      <c r="ED259" s="153"/>
      <c r="EE259" s="153"/>
      <c r="EF259" s="153"/>
      <c r="EG259" s="153"/>
      <c r="EH259" s="153"/>
      <c r="EI259" s="153"/>
      <c r="EJ259" s="153"/>
      <c r="EK259" s="153"/>
      <c r="EL259" s="153"/>
      <c r="EM259" s="153"/>
      <c r="EN259" s="153"/>
      <c r="EO259" s="153"/>
      <c r="EP259" s="153"/>
      <c r="EQ259" s="153"/>
      <c r="ER259" s="153"/>
      <c r="ES259" s="153"/>
      <c r="ET259" s="153"/>
      <c r="EU259" s="153"/>
      <c r="EV259" s="153"/>
      <c r="EW259" s="153"/>
      <c r="EX259" s="153"/>
      <c r="EY259" s="153"/>
      <c r="EZ259" s="153"/>
      <c r="FA259" s="153"/>
      <c r="FB259" s="153"/>
      <c r="FC259" s="153"/>
    </row>
    <row r="260" spans="12:159"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  <c r="AC260" s="153"/>
      <c r="AD260" s="153"/>
      <c r="AE260" s="153"/>
      <c r="AF260" s="153"/>
      <c r="AG260" s="153"/>
      <c r="AH260" s="153"/>
      <c r="AI260" s="153"/>
      <c r="AJ260" s="153"/>
      <c r="AK260" s="153"/>
      <c r="AL260" s="153"/>
      <c r="AM260" s="153"/>
      <c r="AN260" s="153"/>
      <c r="AO260" s="153"/>
      <c r="AP260" s="153"/>
      <c r="AQ260" s="153"/>
      <c r="AR260" s="153"/>
      <c r="AS260" s="153"/>
      <c r="AT260" s="153"/>
      <c r="AU260" s="153"/>
      <c r="AV260" s="153"/>
      <c r="AW260" s="153"/>
      <c r="AX260" s="153"/>
      <c r="AY260" s="153"/>
      <c r="AZ260" s="153"/>
      <c r="BA260" s="153"/>
      <c r="BB260" s="153"/>
      <c r="BC260" s="153"/>
      <c r="BD260" s="153"/>
      <c r="BE260" s="153"/>
      <c r="BF260" s="153"/>
      <c r="BG260" s="153"/>
      <c r="BH260" s="153"/>
      <c r="BI260" s="153"/>
      <c r="BJ260" s="153"/>
      <c r="BK260" s="153"/>
      <c r="BL260" s="153"/>
      <c r="BM260" s="153"/>
      <c r="BN260" s="153"/>
      <c r="BO260" s="153"/>
      <c r="BP260" s="153"/>
      <c r="BQ260" s="153"/>
      <c r="BR260" s="153"/>
      <c r="BS260" s="153"/>
      <c r="BT260" s="153"/>
      <c r="BU260" s="153"/>
      <c r="BV260" s="153"/>
      <c r="BW260" s="153"/>
      <c r="BX260" s="153"/>
      <c r="BY260" s="153"/>
      <c r="BZ260" s="153"/>
      <c r="CA260" s="153"/>
      <c r="CB260" s="153"/>
      <c r="CC260" s="153"/>
      <c r="CD260" s="153"/>
      <c r="CE260" s="153"/>
      <c r="CF260" s="153"/>
      <c r="CG260" s="153"/>
      <c r="CH260" s="153"/>
      <c r="CI260" s="153"/>
      <c r="CJ260" s="153"/>
      <c r="CK260" s="153"/>
      <c r="CL260" s="153"/>
      <c r="CM260" s="153"/>
      <c r="CN260" s="153"/>
      <c r="CO260" s="153"/>
      <c r="CP260" s="153"/>
      <c r="CQ260" s="153"/>
      <c r="CR260" s="153"/>
      <c r="CS260" s="153"/>
      <c r="CT260" s="153"/>
      <c r="CU260" s="153"/>
      <c r="CV260" s="153"/>
      <c r="CW260" s="153"/>
      <c r="CX260" s="153"/>
      <c r="CY260" s="153"/>
      <c r="CZ260" s="153"/>
      <c r="DA260" s="153"/>
      <c r="DB260" s="153"/>
      <c r="DC260" s="153"/>
      <c r="DD260" s="153"/>
      <c r="DE260" s="153"/>
      <c r="DF260" s="153"/>
      <c r="DG260" s="153"/>
      <c r="DH260" s="153"/>
      <c r="DI260" s="153"/>
      <c r="DJ260" s="153"/>
      <c r="DK260" s="153"/>
      <c r="DL260" s="153"/>
      <c r="DM260" s="153"/>
      <c r="DN260" s="153"/>
      <c r="DO260" s="153"/>
      <c r="DP260" s="153"/>
      <c r="DQ260" s="153"/>
      <c r="DR260" s="153"/>
      <c r="DS260" s="153"/>
      <c r="DT260" s="153"/>
      <c r="DU260" s="153"/>
      <c r="DV260" s="153"/>
      <c r="DW260" s="153"/>
      <c r="DX260" s="153"/>
      <c r="DY260" s="153"/>
      <c r="DZ260" s="153"/>
      <c r="EA260" s="153"/>
      <c r="EB260" s="153"/>
      <c r="EC260" s="153"/>
      <c r="ED260" s="153"/>
      <c r="EE260" s="153"/>
      <c r="EF260" s="153"/>
      <c r="EG260" s="153"/>
      <c r="EH260" s="153"/>
      <c r="EI260" s="153"/>
      <c r="EJ260" s="153"/>
      <c r="EK260" s="153"/>
      <c r="EL260" s="153"/>
      <c r="EM260" s="153"/>
      <c r="EN260" s="153"/>
      <c r="EO260" s="153"/>
      <c r="EP260" s="153"/>
      <c r="EQ260" s="153"/>
      <c r="ER260" s="153"/>
      <c r="ES260" s="153"/>
      <c r="ET260" s="153"/>
      <c r="EU260" s="153"/>
      <c r="EV260" s="153"/>
      <c r="EW260" s="153"/>
      <c r="EX260" s="153"/>
      <c r="EY260" s="153"/>
      <c r="EZ260" s="153"/>
      <c r="FA260" s="153"/>
      <c r="FB260" s="153"/>
      <c r="FC260" s="153"/>
    </row>
  </sheetData>
  <sheetProtection insertRows="0" selectLockedCells="1"/>
  <mergeCells count="4">
    <mergeCell ref="R4:U4"/>
    <mergeCell ref="M4:P4"/>
    <mergeCell ref="M5:N5"/>
    <mergeCell ref="I2:J2"/>
  </mergeCells>
  <conditionalFormatting sqref="B5:B151">
    <cfRule type="cellIs" dxfId="75" priority="1" operator="equal">
      <formula>"Current"</formula>
    </cfRule>
  </conditionalFormatting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  <oddFooter>&amp;R&amp;1#&amp;"Calibri"&amp;10&amp;K000000CLASSIFICATION: INTERNAL &amp; SENSITIVE</oddFooter>
  </headerFooter>
  <ignoredErrors>
    <ignoredError sqref="E156 G156" calculatedColumn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CC341"/>
  <sheetViews>
    <sheetView showGridLines="0" zoomScale="70" zoomScaleNormal="70" workbookViewId="0">
      <pane xSplit="4" ySplit="7" topLeftCell="E152" activePane="bottomRight" state="frozen"/>
      <selection pane="topRight" activeCell="E1" sqref="E1"/>
      <selection pane="bottomLeft" activeCell="A8" sqref="A8"/>
      <selection pane="bottomRight" activeCell="K162" sqref="K162"/>
    </sheetView>
  </sheetViews>
  <sheetFormatPr defaultColWidth="9.140625" defaultRowHeight="15"/>
  <cols>
    <col min="1" max="1" width="2.7109375" customWidth="1"/>
    <col min="2" max="2" width="10.7109375" customWidth="1"/>
    <col min="3" max="3" width="38.28515625" customWidth="1"/>
    <col min="4" max="4" width="16.42578125" customWidth="1"/>
    <col min="5" max="5" width="13.7109375" style="116" customWidth="1"/>
    <col min="6" max="9" width="12.7109375" customWidth="1"/>
    <col min="10" max="11" width="18.28515625" bestFit="1" customWidth="1"/>
    <col min="12" max="12" width="12.7109375" customWidth="1"/>
    <col min="13" max="13" width="17.28515625" customWidth="1"/>
    <col min="14" max="14" width="23.28515625" bestFit="1" customWidth="1"/>
    <col min="15" max="15" width="16.85546875" bestFit="1" customWidth="1"/>
    <col min="16" max="16" width="12.28515625" bestFit="1" customWidth="1"/>
    <col min="17" max="17" width="13.5703125" bestFit="1" customWidth="1"/>
    <col min="18" max="18" width="18.42578125" bestFit="1" customWidth="1"/>
    <col min="19" max="19" width="16.140625" bestFit="1" customWidth="1"/>
    <col min="20" max="20" width="19.85546875" bestFit="1" customWidth="1"/>
    <col min="21" max="21" width="19.7109375" bestFit="1" customWidth="1"/>
    <col min="22" max="22" width="23.140625" bestFit="1" customWidth="1"/>
    <col min="23" max="23" width="20.5703125" bestFit="1" customWidth="1"/>
    <col min="24" max="24" width="22.7109375" bestFit="1" customWidth="1"/>
    <col min="25" max="25" width="13" bestFit="1" customWidth="1"/>
    <col min="26" max="29" width="10.5703125" bestFit="1" customWidth="1"/>
    <col min="30" max="31" width="13.140625" bestFit="1" customWidth="1"/>
    <col min="32" max="65" width="10.5703125" bestFit="1" customWidth="1"/>
    <col min="66" max="66" width="9.28515625" bestFit="1" customWidth="1"/>
    <col min="67" max="67" width="10.42578125" bestFit="1" customWidth="1"/>
    <col min="68" max="69" width="9.28515625" bestFit="1" customWidth="1"/>
    <col min="70" max="112" width="10.42578125" bestFit="1" customWidth="1"/>
    <col min="113" max="121" width="9.28515625" bestFit="1" customWidth="1"/>
    <col min="122" max="127" width="10.42578125" bestFit="1" customWidth="1"/>
    <col min="128" max="139" width="9.28515625" bestFit="1" customWidth="1"/>
    <col min="140" max="140" width="13.7109375" bestFit="1" customWidth="1"/>
    <col min="141" max="154" width="9.28515625" bestFit="1" customWidth="1"/>
    <col min="155" max="159" width="13.7109375" bestFit="1" customWidth="1"/>
    <col min="160" max="162" width="9.28515625" bestFit="1" customWidth="1"/>
    <col min="163" max="163" width="13.5703125" bestFit="1" customWidth="1"/>
    <col min="164" max="165" width="9.28515625" bestFit="1" customWidth="1"/>
    <col min="166" max="167" width="13.7109375" bestFit="1" customWidth="1"/>
    <col min="168" max="168" width="22.28515625" bestFit="1" customWidth="1"/>
    <col min="169" max="171" width="13.7109375" bestFit="1" customWidth="1"/>
    <col min="172" max="172" width="10.42578125" bestFit="1" customWidth="1"/>
    <col min="173" max="173" width="13.7109375" bestFit="1" customWidth="1"/>
    <col min="174" max="174" width="10.42578125" bestFit="1" customWidth="1"/>
    <col min="177" max="177" width="13.5703125" bestFit="1" customWidth="1"/>
  </cols>
  <sheetData>
    <row r="2" spans="2:12" ht="23.25">
      <c r="C2" s="80" t="s">
        <v>21</v>
      </c>
    </row>
    <row r="3" spans="2:12" ht="18">
      <c r="C3" s="81">
        <f>Overall!B2</f>
        <v>44693</v>
      </c>
    </row>
    <row r="6" spans="2:12" ht="22.15" customHeight="1" thickBot="1">
      <c r="D6" s="126"/>
      <c r="E6" s="234"/>
      <c r="F6" s="127"/>
      <c r="G6" s="127"/>
      <c r="H6" s="126"/>
      <c r="I6" s="126"/>
      <c r="J6" s="127"/>
      <c r="K6" s="127"/>
    </row>
    <row r="7" spans="2:12" s="128" customFormat="1" ht="54.6" customHeight="1" thickBot="1">
      <c r="C7" s="82" t="s">
        <v>1</v>
      </c>
      <c r="D7" s="77" t="s">
        <v>30</v>
      </c>
      <c r="E7" s="77" t="s">
        <v>29</v>
      </c>
      <c r="F7" s="76" t="s">
        <v>31</v>
      </c>
      <c r="G7" s="76" t="s">
        <v>32</v>
      </c>
      <c r="H7" s="77" t="s">
        <v>33</v>
      </c>
      <c r="I7" s="77" t="s">
        <v>34</v>
      </c>
      <c r="J7" s="76" t="s">
        <v>35</v>
      </c>
      <c r="K7" s="76" t="s">
        <v>40</v>
      </c>
      <c r="L7"/>
    </row>
    <row r="8" spans="2:12">
      <c r="B8" s="87">
        <f>IF(Table5[[#This Row],[Date]]=$C$3,"Current",0)</f>
        <v>0</v>
      </c>
      <c r="C8" s="83">
        <v>43639</v>
      </c>
      <c r="D8" s="216">
        <v>0</v>
      </c>
      <c r="E8" s="235">
        <v>0</v>
      </c>
      <c r="F8" s="49">
        <v>5.9999999081512691E-2</v>
      </c>
      <c r="G8" s="50"/>
      <c r="H8" s="49">
        <v>8.6771800852867564E-3</v>
      </c>
      <c r="I8" s="50"/>
      <c r="J8" s="49">
        <v>5.3781180059776215E-3</v>
      </c>
      <c r="K8" s="71">
        <v>0</v>
      </c>
      <c r="L8" s="88">
        <f>Table5[[#This Row],[Prelims Planned %]]</f>
        <v>5.3781180059776215E-3</v>
      </c>
    </row>
    <row r="9" spans="2:12">
      <c r="B9" s="87">
        <f>IF(Table5[[#This Row],[Date]]=$C$3,"Current",0)</f>
        <v>0</v>
      </c>
      <c r="C9" s="84">
        <f>IFERROR(IF(WORKDAY.INTL(C8,4,7)&gt;Timeline[Forecast End Date],"",WORKDAY.INTL(C8,4,7)),"")</f>
        <v>43643</v>
      </c>
      <c r="D9" s="217">
        <v>9.2732870719421117E-5</v>
      </c>
      <c r="E9" s="183">
        <v>7.6388213141127253E-5</v>
      </c>
      <c r="F9" s="51">
        <v>0.15999999973757503</v>
      </c>
      <c r="G9" s="48"/>
      <c r="H9" s="51">
        <v>1.403519474411455E-2</v>
      </c>
      <c r="I9" s="48"/>
      <c r="J9" s="51">
        <v>5.3781180059776215E-3</v>
      </c>
      <c r="K9" s="72">
        <v>3.1233901564597108E-3</v>
      </c>
    </row>
    <row r="10" spans="2:12">
      <c r="B10" s="87">
        <f>IF(Table5[[#This Row],[Date]]=$C$3,"Current",0)</f>
        <v>0</v>
      </c>
      <c r="C10" s="84">
        <f>IFERROR(IF(WORKDAY.INTL(C9,5,7)&gt;Timeline[Forecast End Date],"",WORKDAY.INTL(C9,5,7)),"")</f>
        <v>43650</v>
      </c>
      <c r="D10" s="217">
        <v>2.0618060310570788E-4</v>
      </c>
      <c r="E10" s="183">
        <v>1.7026541417960553E-4</v>
      </c>
      <c r="F10" s="51">
        <v>0.26000000039363735</v>
      </c>
      <c r="G10" s="48"/>
      <c r="H10" s="51">
        <v>1.403519474411455E-2</v>
      </c>
      <c r="I10" s="48"/>
      <c r="J10" s="51">
        <v>1.2726982037455488E-2</v>
      </c>
      <c r="K10" s="72">
        <v>6.9479501370253733E-3</v>
      </c>
    </row>
    <row r="11" spans="2:12">
      <c r="B11" s="87">
        <f>IF(Table5[[#This Row],[Date]]=$C$3,"Current",0)</f>
        <v>0</v>
      </c>
      <c r="C11" s="84">
        <f>IFERROR(IF(WORKDAY.INTL(C10,5,7)&gt;Timeline[Forecast End Date],"",WORKDAY.INTL(C10,5,7)),"")</f>
        <v>43657</v>
      </c>
      <c r="D11" s="217">
        <v>3.1804902764984627E-4</v>
      </c>
      <c r="E11" s="183">
        <v>2.6261956530702885E-4</v>
      </c>
      <c r="F11" s="51">
        <v>0.3600000010496997</v>
      </c>
      <c r="G11" s="48"/>
      <c r="H11" s="51">
        <v>1.3941838791727399E-2</v>
      </c>
      <c r="I11" s="48"/>
      <c r="J11" s="51">
        <v>1.9264019493223542E-2</v>
      </c>
      <c r="K11" s="72">
        <v>1.0772510117591037E-2</v>
      </c>
    </row>
    <row r="12" spans="2:12">
      <c r="B12" s="87">
        <f>IF(Table5[[#This Row],[Date]]=$C$3,"Current",0)</f>
        <v>0</v>
      </c>
      <c r="C12" s="84">
        <f>IFERROR(IF(WORKDAY.INTL(C11,5,7)&gt;Timeline[Forecast End Date],"",WORKDAY.INTL(C11,5,7)),"")</f>
        <v>43664</v>
      </c>
      <c r="D12" s="217">
        <v>4.4219833854860119E-4</v>
      </c>
      <c r="E12" s="183">
        <v>3.6478491104307827E-4</v>
      </c>
      <c r="F12" s="51">
        <v>0.46000000170576205</v>
      </c>
      <c r="G12" s="48"/>
      <c r="H12" s="51">
        <v>1.3801802444139113E-2</v>
      </c>
      <c r="I12" s="48">
        <v>7.6093433325684148E-3</v>
      </c>
      <c r="J12" s="51">
        <v>3.0171416301437107E-2</v>
      </c>
      <c r="K12" s="72">
        <v>1.6714894116489531E-2</v>
      </c>
    </row>
    <row r="13" spans="2:12">
      <c r="B13" s="87">
        <f>IF(Table5[[#This Row],[Date]]=$C$3,"Current",0)</f>
        <v>0</v>
      </c>
      <c r="C13" s="84">
        <f>IFERROR(IF(WORKDAY.INTL(C12,5,7)&gt;Timeline[Forecast End Date],"",WORKDAY.INTL(C12,5,7)),"")</f>
        <v>43671</v>
      </c>
      <c r="D13" s="217">
        <v>5.902805276307904E-4</v>
      </c>
      <c r="E13" s="183">
        <v>4.9108050915656583E-4</v>
      </c>
      <c r="F13" s="51">
        <v>0.56000000236182434</v>
      </c>
      <c r="G13" s="48"/>
      <c r="H13" s="51">
        <v>1.3801802444139113E-2</v>
      </c>
      <c r="I13" s="48">
        <v>2.1395251970310836E-2</v>
      </c>
      <c r="J13" s="51">
        <v>4.3191858253095794E-2</v>
      </c>
      <c r="K13" s="72">
        <v>2.4911695528852043E-2</v>
      </c>
    </row>
    <row r="14" spans="2:12">
      <c r="B14" s="87">
        <f>IF(Table5[[#This Row],[Date]]=$C$3,"Current",0)</f>
        <v>0</v>
      </c>
      <c r="C14" s="84">
        <f>IFERROR(IF(WORKDAY.INTL(C13,5,7)&gt;Timeline[Forecast End Date],"",WORKDAY.INTL(C13,5,7)),"")</f>
        <v>43678</v>
      </c>
      <c r="D14" s="217">
        <v>1.1812386647556447E-3</v>
      </c>
      <c r="E14" s="183">
        <v>1.0328091850932419E-3</v>
      </c>
      <c r="F14" s="51">
        <v>0.66000000301788675</v>
      </c>
      <c r="G14" s="48"/>
      <c r="H14" s="51">
        <v>1.4130139178132087E-2</v>
      </c>
      <c r="I14" s="48">
        <v>3.5263116282567744E-2</v>
      </c>
      <c r="J14" s="51">
        <v>5.5857126112948866E-2</v>
      </c>
      <c r="K14" s="72">
        <v>3.2510353713957406E-2</v>
      </c>
    </row>
    <row r="15" spans="2:12">
      <c r="B15" s="87">
        <f>IF(Table5[[#This Row],[Date]]=$C$3,"Current",0)</f>
        <v>0</v>
      </c>
      <c r="C15" s="84">
        <f>IFERROR(IF(WORKDAY.INTL(C14,5,7)&gt;Timeline[Forecast End Date],"",WORKDAY.INTL(C14,5,7)),"")</f>
        <v>43685</v>
      </c>
      <c r="D15" s="217">
        <v>1.7789986686108027E-3</v>
      </c>
      <c r="E15" s="183">
        <v>1.5742942861885917E-3</v>
      </c>
      <c r="F15" s="51">
        <v>0.76000000367394915</v>
      </c>
      <c r="G15" s="48"/>
      <c r="H15" s="51">
        <v>1.3921449783348765E-2</v>
      </c>
      <c r="I15" s="48">
        <v>4.4775759632684313E-2</v>
      </c>
      <c r="J15" s="51">
        <v>7.0991492418507093E-2</v>
      </c>
      <c r="K15" s="72">
        <v>3.7383085910112981E-2</v>
      </c>
    </row>
    <row r="16" spans="2:12">
      <c r="B16" s="87">
        <f>IF(Table5[[#This Row],[Date]]=$C$3,"Current",0)</f>
        <v>0</v>
      </c>
      <c r="C16" s="84">
        <f>IFERROR(IF(WORKDAY.INTL(C15,5,7)&gt;Timeline[Forecast End Date],"",WORKDAY.INTL(C15,5,7)),"")</f>
        <v>43692</v>
      </c>
      <c r="D16" s="217">
        <v>1.8960500514882484E-3</v>
      </c>
      <c r="E16" s="183">
        <v>1.6787926074693707E-3</v>
      </c>
      <c r="F16" s="51">
        <v>0.86000000433001156</v>
      </c>
      <c r="G16" s="48">
        <v>4.6603687358150233E-3</v>
      </c>
      <c r="H16" s="51">
        <v>1.3863253299495266E-2</v>
      </c>
      <c r="I16" s="48">
        <v>4.5019698287415665E-2</v>
      </c>
      <c r="J16" s="51">
        <v>8.7622068440502285E-2</v>
      </c>
      <c r="K16" s="72">
        <v>3.8074004626673125E-2</v>
      </c>
    </row>
    <row r="17" spans="2:11">
      <c r="B17" s="87">
        <f>IF(Table5[[#This Row],[Date]]=$C$3,"Current",0)</f>
        <v>0</v>
      </c>
      <c r="C17" s="84">
        <f>IFERROR(IF(WORKDAY.INTL(C16,5,7)&gt;Timeline[Forecast End Date],"",WORKDAY.INTL(C16,5,7)),"")</f>
        <v>43699</v>
      </c>
      <c r="D17" s="217">
        <v>2.9903262120880235E-3</v>
      </c>
      <c r="E17" s="183">
        <v>2.6376590708284023E-3</v>
      </c>
      <c r="F17" s="51">
        <v>0.96000000498607396</v>
      </c>
      <c r="G17" s="48">
        <v>1.8641452798481114E-2</v>
      </c>
      <c r="H17" s="51">
        <v>1.7882424682679709E-2</v>
      </c>
      <c r="I17" s="48">
        <v>4.5751514251609712E-2</v>
      </c>
      <c r="J17" s="51">
        <v>0.10425264446249748</v>
      </c>
      <c r="K17" s="72">
        <v>4.3366138191000159E-2</v>
      </c>
    </row>
    <row r="18" spans="2:11">
      <c r="B18" s="87">
        <f>IF(Table5[[#This Row],[Date]]=$C$3,"Current",0)</f>
        <v>0</v>
      </c>
      <c r="C18" s="84">
        <f>IFERROR(IF(WORKDAY.INTL(C17,5,7)&gt;Timeline[Forecast End Date],"",WORKDAY.INTL(C17,5,7)),"")</f>
        <v>43706</v>
      </c>
      <c r="D18" s="217">
        <v>4.7411456287332491E-3</v>
      </c>
      <c r="E18" s="183">
        <v>4.1558912286669631E-3</v>
      </c>
      <c r="F18" s="51">
        <v>1.0000000043737491</v>
      </c>
      <c r="G18" s="48">
        <v>3.2556766867584033E-2</v>
      </c>
      <c r="H18" s="51">
        <v>3.648914699599199E-2</v>
      </c>
      <c r="I18" s="48">
        <v>4.648333021580376E-2</v>
      </c>
      <c r="J18" s="51">
        <v>0.11843962699706877</v>
      </c>
      <c r="K18" s="72">
        <v>4.9804993299796735E-2</v>
      </c>
    </row>
    <row r="19" spans="2:11">
      <c r="B19" s="87">
        <f>IF(Table5[[#This Row],[Date]]=$C$3,"Current",0)</f>
        <v>0</v>
      </c>
      <c r="C19" s="84">
        <f>IFERROR(IF(WORKDAY.INTL(C18,5,7)&gt;Timeline[Forecast End Date],"",WORKDAY.INTL(C18,5,7)),"")</f>
        <v>43713</v>
      </c>
      <c r="D19" s="217">
        <v>1.1912225932130361E-2</v>
      </c>
      <c r="E19" s="183">
        <v>1.0029078118559699E-2</v>
      </c>
      <c r="F19" s="51">
        <v>0</v>
      </c>
      <c r="G19" s="48">
        <v>4.6143341692765946E-2</v>
      </c>
      <c r="H19" s="51">
        <v>3.5863023980804022E-2</v>
      </c>
      <c r="I19" s="48">
        <v>4.7215146179997808E-2</v>
      </c>
      <c r="J19" s="51">
        <v>0.1690397843572245</v>
      </c>
      <c r="K19" s="72">
        <v>5.6243869594403882E-2</v>
      </c>
    </row>
    <row r="20" spans="2:11">
      <c r="B20" s="87">
        <f>IF(Table5[[#This Row],[Date]]=$C$3,"Current",0)</f>
        <v>0</v>
      </c>
      <c r="C20" s="84">
        <f>IFERROR(IF(WORKDAY.INTL(C19,5,7)&gt;Timeline[Forecast End Date],"",WORKDAY.INTL(C19,5,7)),"")</f>
        <v>43720</v>
      </c>
      <c r="D20" s="217">
        <v>2.2160669124239172E-2</v>
      </c>
      <c r="E20" s="183">
        <v>1.8248003560577659E-2</v>
      </c>
      <c r="F20" s="51">
        <v>0</v>
      </c>
      <c r="G20" s="48">
        <v>6.1789779568877025E-2</v>
      </c>
      <c r="H20" s="51">
        <v>3.5863023980804022E-2</v>
      </c>
      <c r="I20" s="48">
        <v>4.7946962144191849E-2</v>
      </c>
      <c r="J20" s="51">
        <v>0.24463998688422234</v>
      </c>
      <c r="K20" s="72">
        <v>6.1153917064927066E-2</v>
      </c>
    </row>
    <row r="21" spans="2:11">
      <c r="B21" s="87">
        <f>IF(Table5[[#This Row],[Date]]=$C$3,"Current",0)</f>
        <v>0</v>
      </c>
      <c r="C21" s="84">
        <f>IFERROR(IF(WORKDAY.INTL(C20,5,7)&gt;Timeline[Forecast End Date],"",WORKDAY.INTL(C20,5,7)),"")</f>
        <v>43727</v>
      </c>
      <c r="D21" s="217">
        <v>3.0204292338649016E-2</v>
      </c>
      <c r="E21" s="183">
        <v>2.6459941704695785E-2</v>
      </c>
      <c r="F21" s="51">
        <v>0</v>
      </c>
      <c r="G21" s="48">
        <v>7.8466126825673707E-2</v>
      </c>
      <c r="H21" s="51">
        <v>3.5863023980804022E-2</v>
      </c>
      <c r="I21" s="48">
        <v>4.8678778108385903E-2</v>
      </c>
      <c r="J21" s="51">
        <v>0.32024018941122018</v>
      </c>
      <c r="K21" s="72">
        <v>6.843714395347425E-2</v>
      </c>
    </row>
    <row r="22" spans="2:11">
      <c r="B22" s="87">
        <f>IF(Table5[[#This Row],[Date]]=$C$3,"Current",0)</f>
        <v>0</v>
      </c>
      <c r="C22" s="84">
        <f>IFERROR(IF(WORKDAY.INTL(C21,5,7)&gt;Timeline[Forecast End Date],"",WORKDAY.INTL(C21,5,7)),"")</f>
        <v>43734</v>
      </c>
      <c r="D22" s="217">
        <v>3.1414261834527051E-2</v>
      </c>
      <c r="E22" s="183">
        <v>2.9788769059562008E-2</v>
      </c>
      <c r="F22" s="51">
        <v>0</v>
      </c>
      <c r="G22" s="48">
        <v>9.2363105017783248E-2</v>
      </c>
      <c r="H22" s="51">
        <v>3.1081626541134194E-2</v>
      </c>
      <c r="I22" s="48">
        <v>4.9288142653011249E-2</v>
      </c>
      <c r="J22" s="51">
        <v>0.39555985254625126</v>
      </c>
      <c r="K22" s="72">
        <v>7.7121228895880148E-2</v>
      </c>
    </row>
    <row r="23" spans="2:11">
      <c r="B23" s="87">
        <f>IF(Table5[[#This Row],[Date]]=$C$3,"Current",0)</f>
        <v>0</v>
      </c>
      <c r="C23" s="84">
        <f>IFERROR(IF(WORKDAY.INTL(C22,5,7)&gt;Timeline[Forecast End Date],"",WORKDAY.INTL(C22,5,7)),"")</f>
        <v>43741</v>
      </c>
      <c r="D23" s="217">
        <v>3.2869634083056806E-2</v>
      </c>
      <c r="E23" s="183">
        <v>3.0971797606538756E-2</v>
      </c>
      <c r="F23" s="51">
        <v>0</v>
      </c>
      <c r="G23" s="48">
        <v>0.10903947441935891</v>
      </c>
      <c r="H23" s="51">
        <v>2.8572859287689777E-2</v>
      </c>
      <c r="I23" s="48">
        <v>5.3142951908410195E-2</v>
      </c>
      <c r="J23" s="51">
        <v>0.47015637939002769</v>
      </c>
      <c r="K23" s="72">
        <v>8.7542130826767192E-2</v>
      </c>
    </row>
    <row r="24" spans="2:11">
      <c r="B24" s="87">
        <f>IF(Table5[[#This Row],[Date]]=$C$3,"Current",0)</f>
        <v>0</v>
      </c>
      <c r="C24" s="84">
        <f>IFERROR(IF(WORKDAY.INTL(C23,5,7)&gt;Timeline[Forecast End Date],"",WORKDAY.INTL(C23,5,7)),"")</f>
        <v>43748</v>
      </c>
      <c r="D24" s="217">
        <v>3.431714090709749E-2</v>
      </c>
      <c r="E24" s="183">
        <v>3.2149001100471447E-2</v>
      </c>
      <c r="F24" s="51">
        <v>0</v>
      </c>
      <c r="G24" s="48">
        <v>0.12571582167615558</v>
      </c>
      <c r="H24" s="51">
        <v>8.9304082472456796E-3</v>
      </c>
      <c r="I24" s="48">
        <v>6.1327913331392106E-2</v>
      </c>
      <c r="J24" s="51">
        <v>0.5417125858219094</v>
      </c>
      <c r="K24" s="72">
        <v>9.800908506030491E-2</v>
      </c>
    </row>
    <row r="25" spans="2:11">
      <c r="B25" s="87">
        <f>IF(Table5[[#This Row],[Date]]=$C$3,"Current",0)</f>
        <v>0</v>
      </c>
      <c r="C25" s="84">
        <f>IFERROR(IF(WORKDAY.INTL(C24,5,7)&gt;Timeline[Forecast End Date],"",WORKDAY.INTL(C24,5,7)),"")</f>
        <v>43755</v>
      </c>
      <c r="D25" s="217">
        <v>3.5767735002965727E-2</v>
      </c>
      <c r="E25" s="183">
        <v>3.3327620785675124E-2</v>
      </c>
      <c r="F25" s="51">
        <v>0</v>
      </c>
      <c r="G25" s="48">
        <v>0.14239219107773124</v>
      </c>
      <c r="H25" s="51">
        <v>6.9904093397662537E-3</v>
      </c>
      <c r="I25" s="48">
        <v>6.951383893878009E-2</v>
      </c>
      <c r="J25" s="51">
        <v>0.57086825483008874</v>
      </c>
      <c r="K25" s="72">
        <v>0.10852209442126803</v>
      </c>
    </row>
    <row r="26" spans="2:11">
      <c r="B26" s="87">
        <f>IF(Table5[[#This Row],[Date]]=$C$3,"Current",0)</f>
        <v>0</v>
      </c>
      <c r="C26" s="84">
        <f>IFERROR(IF(WORKDAY.INTL(C25,5,7)&gt;Timeline[Forecast End Date],"",WORKDAY.INTL(C25,5,7)),"")</f>
        <v>43762</v>
      </c>
      <c r="D26" s="217">
        <v>3.7218305841365235E-2</v>
      </c>
      <c r="E26" s="183">
        <v>3.4506290443007542E-2</v>
      </c>
      <c r="F26" s="51">
        <v>0</v>
      </c>
      <c r="G26" s="48">
        <v>0.1590685604793069</v>
      </c>
      <c r="H26" s="51">
        <v>1.3601510230928799E-2</v>
      </c>
      <c r="I26" s="48">
        <v>7.7698800361761994E-2</v>
      </c>
      <c r="J26" s="51">
        <v>0.61617454914093506</v>
      </c>
      <c r="K26" s="72">
        <v>0.11903510378223114</v>
      </c>
    </row>
    <row r="27" spans="2:11">
      <c r="B27" s="87">
        <f>IF(Table5[[#This Row],[Date]]=$C$3,"Current",0)</f>
        <v>0</v>
      </c>
      <c r="C27" s="84">
        <f>IFERROR(IF(WORKDAY.INTL(C26,5,7)&gt;Timeline[Forecast End Date],"",WORKDAY.INTL(C26,5,7)),"")</f>
        <v>43769</v>
      </c>
      <c r="D27" s="217">
        <v>3.8668876679764749E-2</v>
      </c>
      <c r="E27" s="183">
        <v>3.5684828727070704E-2</v>
      </c>
      <c r="F27" s="51">
        <v>0</v>
      </c>
      <c r="G27" s="48">
        <v>0.17574490773610357</v>
      </c>
      <c r="H27" s="51">
        <v>1.9470514433839934E-2</v>
      </c>
      <c r="I27" s="48">
        <v>8.5884725969149964E-2</v>
      </c>
      <c r="J27" s="51">
        <v>0.63629498245759131</v>
      </c>
      <c r="K27" s="72">
        <v>0.12954811314319428</v>
      </c>
    </row>
    <row r="28" spans="2:11">
      <c r="B28" s="87">
        <f>IF(Table5[[#This Row],[Date]]=$C$3,"Current",0)</f>
        <v>0</v>
      </c>
      <c r="C28" s="84">
        <f>IFERROR(IF(WORKDAY.INTL(C27,5,7)&gt;Timeline[Forecast End Date],"",WORKDAY.INTL(C27,5,7)),"")</f>
        <v>43776</v>
      </c>
      <c r="D28" s="217">
        <v>4.0119447203874135E-2</v>
      </c>
      <c r="E28" s="183">
        <v>3.6863273666968857E-2</v>
      </c>
      <c r="F28" s="51">
        <v>0</v>
      </c>
      <c r="G28" s="48">
        <v>0.19242127713767923</v>
      </c>
      <c r="H28" s="51">
        <v>1.7379858122916671E-2</v>
      </c>
      <c r="I28" s="48">
        <v>9.4069687392131882E-2</v>
      </c>
      <c r="J28" s="51">
        <v>0.65705236363134456</v>
      </c>
      <c r="K28" s="72">
        <v>0.14006112250415739</v>
      </c>
    </row>
    <row r="29" spans="2:11">
      <c r="B29" s="87">
        <f>IF(Table5[[#This Row],[Date]]=$C$3,"Current",0)</f>
        <v>0</v>
      </c>
      <c r="C29" s="84">
        <f>IFERROR(IF(WORKDAY.INTL(C28,5,7)&gt;Timeline[Forecast End Date],"",WORKDAY.INTL(C28,5,7)),"")</f>
        <v>43783</v>
      </c>
      <c r="D29" s="217">
        <v>4.1552749371748902E-2</v>
      </c>
      <c r="E29" s="183">
        <v>3.8041718606867024E-2</v>
      </c>
      <c r="F29" s="51">
        <v>0</v>
      </c>
      <c r="G29" s="48">
        <v>0.20909764653925489</v>
      </c>
      <c r="H29" s="51">
        <v>1.3773845167444341E-2</v>
      </c>
      <c r="I29" s="48">
        <v>0.1102274896687641</v>
      </c>
      <c r="J29" s="51">
        <v>0.67780974480509781</v>
      </c>
      <c r="K29" s="72">
        <v>0.1505741318651205</v>
      </c>
    </row>
    <row r="30" spans="2:11">
      <c r="B30" s="87">
        <f>IF(Table5[[#This Row],[Date]]=$C$3,"Current",0)</f>
        <v>0</v>
      </c>
      <c r="C30" s="84">
        <f>IFERROR(IF(WORKDAY.INTL(C29,5,7)&gt;Timeline[Forecast End Date],"",WORKDAY.INTL(C29,5,7)),"")</f>
        <v>43790</v>
      </c>
      <c r="D30" s="217">
        <v>4.1967091548573067E-2</v>
      </c>
      <c r="E30" s="183">
        <v>3.9220248090806882E-2</v>
      </c>
      <c r="F30" s="51">
        <v>0</v>
      </c>
      <c r="G30" s="48">
        <v>0.22577399379605159</v>
      </c>
      <c r="H30" s="51">
        <v>6.6959096835080334E-2</v>
      </c>
      <c r="I30" s="48">
        <v>0.16685596820505505</v>
      </c>
      <c r="J30" s="51">
        <v>0.69856712597885107</v>
      </c>
      <c r="K30" s="72">
        <v>0.16108714122608359</v>
      </c>
    </row>
    <row r="31" spans="2:11">
      <c r="B31" s="87">
        <f>IF(Table5[[#This Row],[Date]]=$C$3,"Current",0)</f>
        <v>0</v>
      </c>
      <c r="C31" s="84">
        <f>IFERROR(IF(WORKDAY.INTL(C30,5,7)&gt;Timeline[Forecast End Date],"",WORKDAY.INTL(C30,5,7)),"")</f>
        <v>43797</v>
      </c>
      <c r="D31" s="217">
        <v>4.2381631728171471E-2</v>
      </c>
      <c r="E31" s="183">
        <v>4.039893597696613E-2</v>
      </c>
      <c r="F31" s="51">
        <v>0</v>
      </c>
      <c r="G31" s="48">
        <v>0.24245036319762725</v>
      </c>
      <c r="H31" s="51">
        <v>5.735030694601459E-2</v>
      </c>
      <c r="I31" s="48">
        <v>0.20751273205508194</v>
      </c>
      <c r="J31" s="51">
        <v>0.71932450715260432</v>
      </c>
      <c r="K31" s="72">
        <v>0.17160015058704672</v>
      </c>
    </row>
    <row r="32" spans="2:11">
      <c r="B32" s="87">
        <f>IF(Table5[[#This Row],[Date]]=$C$3,"Current",0)</f>
        <v>0</v>
      </c>
      <c r="C32" s="84">
        <f>IFERROR(IF(WORKDAY.INTL(C31,5,7)&gt;Timeline[Forecast End Date],"",WORKDAY.INTL(C31,5,7)),"")</f>
        <v>43804</v>
      </c>
      <c r="D32" s="217">
        <v>4.2796171907769874E-2</v>
      </c>
      <c r="E32" s="183">
        <v>4.1437911534171409E-2</v>
      </c>
      <c r="F32" s="51">
        <v>0</v>
      </c>
      <c r="G32" s="48">
        <v>0.25912673259920294</v>
      </c>
      <c r="H32" s="51">
        <v>4.7036671472433726E-2</v>
      </c>
      <c r="I32" s="48">
        <v>0.24817046008951488</v>
      </c>
      <c r="J32" s="51">
        <v>0.74008188832635757</v>
      </c>
      <c r="K32" s="72">
        <v>0.18243320551411227</v>
      </c>
    </row>
    <row r="33" spans="2:11">
      <c r="B33" s="87">
        <f>IF(Table5[[#This Row],[Date]]=$C$3,"Current",0)</f>
        <v>0</v>
      </c>
      <c r="C33" s="84">
        <f>IFERROR(IF(WORKDAY.INTL(C32,5,7)&gt;Timeline[Forecast End Date],"",WORKDAY.INTL(C32,5,7)),"")</f>
        <v>43811</v>
      </c>
      <c r="D33" s="217">
        <v>4.3179163016759212E-2</v>
      </c>
      <c r="E33" s="183">
        <v>4.1778322617995717E-2</v>
      </c>
      <c r="F33" s="51">
        <v>0</v>
      </c>
      <c r="G33" s="48">
        <v>0.27580307985599956</v>
      </c>
      <c r="H33" s="51">
        <v>4.4005734021968446E-2</v>
      </c>
      <c r="I33" s="48">
        <v>0.28887928989746864</v>
      </c>
      <c r="J33" s="51">
        <v>0.76083926950011083</v>
      </c>
      <c r="K33" s="72">
        <v>0.19390635157338265</v>
      </c>
    </row>
    <row r="34" spans="2:11">
      <c r="B34" s="87">
        <f>IF(Table5[[#This Row],[Date]]=$C$3,"Current",0)</f>
        <v>0</v>
      </c>
      <c r="C34" s="84">
        <f>IFERROR(IF(WORKDAY.INTL(C33,5,7)&gt;Timeline[Forecast End Date],"",WORKDAY.INTL(C33,5,7)),"")</f>
        <v>43818</v>
      </c>
      <c r="D34" s="217">
        <v>4.3482353664798037E-2</v>
      </c>
      <c r="E34" s="183">
        <v>4.2118733701820038E-2</v>
      </c>
      <c r="F34" s="51">
        <v>0</v>
      </c>
      <c r="G34" s="48">
        <v>0.29247944925757524</v>
      </c>
      <c r="H34" s="51">
        <v>9.1349837165070596E-3</v>
      </c>
      <c r="I34" s="48">
        <v>0.33829470489207886</v>
      </c>
      <c r="J34" s="51">
        <v>0.77916387927402464</v>
      </c>
      <c r="K34" s="72">
        <v>0.20537949904504041</v>
      </c>
    </row>
    <row r="35" spans="2:11">
      <c r="B35" s="87">
        <f>IF(Table5[[#This Row],[Date]]=$C$3,"Current",0)</f>
        <v>0</v>
      </c>
      <c r="C35" s="84">
        <f>IFERROR(IF(WORKDAY.INTL(C34,5,7)&gt;Timeline[Forecast End Date],"",WORKDAY.INTL(C34,5,7)),"")</f>
        <v>43825</v>
      </c>
      <c r="D35" s="217">
        <v>4.3785544312836849E-2</v>
      </c>
      <c r="E35" s="183">
        <v>4.2459144785644352E-2</v>
      </c>
      <c r="F35" s="51">
        <v>0</v>
      </c>
      <c r="G35" s="48">
        <v>0.30915581865915093</v>
      </c>
      <c r="H35" s="51">
        <v>3.2212614173266214E-2</v>
      </c>
      <c r="I35" s="48">
        <v>0.39971517992645206</v>
      </c>
      <c r="J35" s="51">
        <v>0.78728170402319853</v>
      </c>
      <c r="K35" s="72">
        <v>0.21621255397210593</v>
      </c>
    </row>
    <row r="36" spans="2:11">
      <c r="B36" s="87">
        <f>IF(Table5[[#This Row],[Date]]=$C$3,"Current",0)</f>
        <v>0</v>
      </c>
      <c r="C36" s="84">
        <f>IFERROR(IF(WORKDAY.INTL(C35,5,7)&gt;Timeline[Forecast End Date],"",WORKDAY.INTL(C35,5,7)),"")</f>
        <v>43832</v>
      </c>
      <c r="D36" s="217">
        <v>4.4089551486601826E-2</v>
      </c>
      <c r="E36" s="183">
        <v>4.2800244479116845E-2</v>
      </c>
      <c r="F36" s="51">
        <v>0</v>
      </c>
      <c r="G36" s="48">
        <v>0.32583216591594755</v>
      </c>
      <c r="H36" s="51">
        <v>5.8490743221671908E-2</v>
      </c>
      <c r="I36" s="48">
        <v>0.4611356549608252</v>
      </c>
      <c r="J36" s="51">
        <v>0.79429999502323112</v>
      </c>
      <c r="K36" s="72">
        <v>0.22672556333306904</v>
      </c>
    </row>
    <row r="37" spans="2:11">
      <c r="B37" s="87">
        <f>IF(Table5[[#This Row],[Date]]=$C$3,"Current",0)</f>
        <v>0</v>
      </c>
      <c r="C37" s="84">
        <f>IFERROR(IF(WORKDAY.INTL(C36,5,7)&gt;Timeline[Forecast End Date],"",WORKDAY.INTL(C36,5,7)),"")</f>
        <v>43839</v>
      </c>
      <c r="D37" s="217">
        <v>4.4395350428328602E-2</v>
      </c>
      <c r="E37" s="183">
        <v>4.3142958680924701E-2</v>
      </c>
      <c r="F37" s="51">
        <v>0</v>
      </c>
      <c r="G37" s="48">
        <v>0.34250853531752323</v>
      </c>
      <c r="H37" s="51">
        <v>4.5237553952516517E-2</v>
      </c>
      <c r="I37" s="48">
        <v>0.52255516581079231</v>
      </c>
      <c r="J37" s="51">
        <v>0.80271202255491814</v>
      </c>
      <c r="K37" s="72">
        <v>0.2372385712816448</v>
      </c>
    </row>
    <row r="38" spans="2:11">
      <c r="B38" s="87">
        <f>IF(Table5[[#This Row],[Date]]=$C$3,"Current",0)</f>
        <v>0</v>
      </c>
      <c r="C38" s="84">
        <f>IFERROR(IF(WORKDAY.INTL(C37,5,7)&gt;Timeline[Forecast End Date],"",WORKDAY.INTL(C37,5,7)),"")</f>
        <v>43846</v>
      </c>
      <c r="D38" s="217">
        <v>4.5210939884217108E-2</v>
      </c>
      <c r="E38" s="183">
        <v>4.3925314785462639E-2</v>
      </c>
      <c r="F38" s="51">
        <v>0</v>
      </c>
      <c r="G38" s="48">
        <v>0.35919852375817002</v>
      </c>
      <c r="H38" s="51">
        <v>4.2660544883162087E-2</v>
      </c>
      <c r="I38" s="48">
        <v>0.58397564084516551</v>
      </c>
      <c r="J38" s="51">
        <v>0.81112405008660515</v>
      </c>
      <c r="K38" s="72">
        <v>0.24775158064260794</v>
      </c>
    </row>
    <row r="39" spans="2:11">
      <c r="B39" s="87">
        <f>IF(Table5[[#This Row],[Date]]=$C$3,"Current",0)</f>
        <v>0</v>
      </c>
      <c r="C39" s="84">
        <f>IFERROR(IF(WORKDAY.INTL(C38,5,7)&gt;Timeline[Forecast End Date],"",WORKDAY.INTL(C38,5,7)),"")</f>
        <v>43853</v>
      </c>
      <c r="D39" s="217">
        <v>4.758163778605063E-2</v>
      </c>
      <c r="E39" s="183">
        <v>4.5880610095614401E-2</v>
      </c>
      <c r="F39" s="51">
        <v>0</v>
      </c>
      <c r="G39" s="48">
        <v>0.37589154603353675</v>
      </c>
      <c r="H39" s="51">
        <v>4.1747558212243685E-2</v>
      </c>
      <c r="I39" s="48">
        <v>0.64539515169513262</v>
      </c>
      <c r="J39" s="51">
        <v>0.81953607761829217</v>
      </c>
      <c r="K39" s="72">
        <v>0.25826459000357099</v>
      </c>
    </row>
    <row r="40" spans="2:11">
      <c r="B40" s="87">
        <f>IF(Table5[[#This Row],[Date]]=$C$3,"Current",0)</f>
        <v>0</v>
      </c>
      <c r="C40" s="84">
        <f>IFERROR(IF(WORKDAY.INTL(C39,5,7)&gt;Timeline[Forecast End Date],"",WORKDAY.INTL(C39,5,7)),"")</f>
        <v>43860</v>
      </c>
      <c r="D40" s="217">
        <v>4.9237892963459783E-2</v>
      </c>
      <c r="E40" s="183">
        <v>4.7605854153920359E-2</v>
      </c>
      <c r="F40" s="51">
        <v>0</v>
      </c>
      <c r="G40" s="48">
        <v>0.3925792757067279</v>
      </c>
      <c r="H40" s="51">
        <v>6.4278002708478915E-2</v>
      </c>
      <c r="I40" s="48">
        <v>0.70681562672950582</v>
      </c>
      <c r="J40" s="51">
        <v>0.82794810514997919</v>
      </c>
      <c r="K40" s="72">
        <v>0.26877759936453416</v>
      </c>
    </row>
    <row r="41" spans="2:11">
      <c r="B41" s="87">
        <f>IF(Table5[[#This Row],[Date]]=$C$3,"Current",0)</f>
        <v>0</v>
      </c>
      <c r="C41" s="84">
        <f>IFERROR(IF(WORKDAY.INTL(C40,5,7)&gt;Timeline[Forecast End Date],"",WORKDAY.INTL(C40,5,7)),"")</f>
        <v>43867</v>
      </c>
      <c r="D41" s="217">
        <v>4.9969569472205828E-2</v>
      </c>
      <c r="E41" s="183">
        <v>4.8187754764139168E-2</v>
      </c>
      <c r="F41" s="51">
        <v>0</v>
      </c>
      <c r="G41" s="48">
        <v>0.4092538513812064</v>
      </c>
      <c r="H41" s="51">
        <v>3.1807690047284808E-2</v>
      </c>
      <c r="I41" s="48">
        <v>0.76976336986306659</v>
      </c>
      <c r="J41" s="51">
        <v>0.8363601326816662</v>
      </c>
      <c r="K41" s="72">
        <v>0.27929060872549727</v>
      </c>
    </row>
    <row r="42" spans="2:11">
      <c r="B42" s="87">
        <f>IF(Table5[[#This Row],[Date]]=$C$3,"Current",0)</f>
        <v>0</v>
      </c>
      <c r="C42" s="84">
        <f>IFERROR(IF(WORKDAY.INTL(C41,5,7)&gt;Timeline[Forecast End Date],"",WORKDAY.INTL(C41,5,7)),"")</f>
        <v>43874</v>
      </c>
      <c r="D42" s="217">
        <v>5.2278704540046878E-2</v>
      </c>
      <c r="E42" s="183">
        <v>5.0137278136276796E-2</v>
      </c>
      <c r="F42" s="51">
        <v>0</v>
      </c>
      <c r="G42" s="48">
        <v>0.42592844920046385</v>
      </c>
      <c r="H42" s="51">
        <v>2.6506407566401487E-2</v>
      </c>
      <c r="I42" s="48">
        <v>0.83299651158081889</v>
      </c>
      <c r="J42" s="51">
        <v>0.84477216021335322</v>
      </c>
      <c r="K42" s="72">
        <v>0.29155903480424311</v>
      </c>
    </row>
    <row r="43" spans="2:11">
      <c r="B43" s="87">
        <f>IF(Table5[[#This Row],[Date]]=$C$3,"Current",0)</f>
        <v>0</v>
      </c>
      <c r="C43" s="84">
        <f>IFERROR(IF(WORKDAY.INTL(C42,5,7)&gt;Timeline[Forecast End Date],"",WORKDAY.INTL(C42,5,7)),"")</f>
        <v>43881</v>
      </c>
      <c r="D43" s="217">
        <v>6.3454852958911068E-2</v>
      </c>
      <c r="E43" s="183">
        <v>5.8918382483619074E-2</v>
      </c>
      <c r="F43" s="51">
        <v>0</v>
      </c>
      <c r="G43" s="48">
        <v>0.44260304701972131</v>
      </c>
      <c r="H43" s="51">
        <v>1.0602563349094936E-2</v>
      </c>
      <c r="I43" s="48">
        <v>0.89622579656094714</v>
      </c>
      <c r="J43" s="51">
        <v>0.85248731947921308</v>
      </c>
      <c r="K43" s="72">
        <v>0.30443317450655988</v>
      </c>
    </row>
    <row r="44" spans="2:11">
      <c r="B44" s="87">
        <f>IF(Table5[[#This Row],[Date]]=$C$3,"Current",0)</f>
        <v>0</v>
      </c>
      <c r="C44" s="84">
        <f>IFERROR(IF(WORKDAY.INTL(C43,5,7)&gt;Timeline[Forecast End Date],"",WORKDAY.INTL(C43,5,7)),"")</f>
        <v>43888</v>
      </c>
      <c r="D44" s="217">
        <v>7.9020631738530786E-2</v>
      </c>
      <c r="E44" s="183">
        <v>7.3142261261724517E-2</v>
      </c>
      <c r="F44" s="51">
        <v>0</v>
      </c>
      <c r="G44" s="48">
        <v>0.45927762269419981</v>
      </c>
      <c r="H44" s="51">
        <v>0</v>
      </c>
      <c r="I44" s="48">
        <v>0.89968143347224028</v>
      </c>
      <c r="J44" s="51">
        <v>0.8608993470109001</v>
      </c>
      <c r="K44" s="72">
        <v>0.31624374414615747</v>
      </c>
    </row>
    <row r="45" spans="2:11">
      <c r="B45" s="87">
        <f>IF(Table5[[#This Row],[Date]]=$C$3,"Current",0)</f>
        <v>0</v>
      </c>
      <c r="C45" s="84">
        <f>IFERROR(IF(WORKDAY.INTL(C44,5,7)&gt;Timeline[Forecast End Date],"",WORKDAY.INTL(C44,5,7)),"")</f>
        <v>43895</v>
      </c>
      <c r="D45" s="217">
        <v>8.6329015337128626E-2</v>
      </c>
      <c r="E45" s="183">
        <v>8.1928685283601352E-2</v>
      </c>
      <c r="F45" s="51">
        <v>0</v>
      </c>
      <c r="G45" s="48">
        <v>0.47595222051345726</v>
      </c>
      <c r="H45" s="51">
        <v>0</v>
      </c>
      <c r="I45" s="48">
        <v>0.90596405906208011</v>
      </c>
      <c r="J45" s="51">
        <v>0.86931137454258711</v>
      </c>
      <c r="K45" s="72">
        <v>0.3293006312381469</v>
      </c>
    </row>
    <row r="46" spans="2:11">
      <c r="B46" s="87">
        <f>IF(Table5[[#This Row],[Date]]=$C$3,"Current",0)</f>
        <v>0</v>
      </c>
      <c r="C46" s="84">
        <f>IFERROR(IF(WORKDAY.INTL(C45,5,7)&gt;Timeline[Forecast End Date],"",WORKDAY.INTL(C45,5,7)),"")</f>
        <v>43902</v>
      </c>
      <c r="D46" s="217">
        <v>8.7285302735780668E-2</v>
      </c>
      <c r="E46" s="183">
        <v>8.3908475736957366E-2</v>
      </c>
      <c r="F46" s="51">
        <v>0</v>
      </c>
      <c r="G46" s="48">
        <v>0.49262681833271471</v>
      </c>
      <c r="H46" s="51">
        <v>0</v>
      </c>
      <c r="I46" s="48">
        <v>0.91554515950502646</v>
      </c>
      <c r="J46" s="51">
        <v>0.87772340207427413</v>
      </c>
      <c r="K46" s="72">
        <v>0.34551123950540924</v>
      </c>
    </row>
    <row r="47" spans="2:11">
      <c r="B47" s="87">
        <f>IF(Table5[[#This Row],[Date]]=$C$3,"Current",0)</f>
        <v>0</v>
      </c>
      <c r="C47" s="84">
        <f>IFERROR(IF(WORKDAY.INTL(C46,5,7)&gt;Timeline[Forecast End Date],"",WORKDAY.INTL(C46,5,7)),"")</f>
        <v>43909</v>
      </c>
      <c r="D47" s="217">
        <v>8.8084022041013843E-2</v>
      </c>
      <c r="E47" s="183">
        <v>8.4456647046019656E-2</v>
      </c>
      <c r="F47" s="51">
        <v>0</v>
      </c>
      <c r="G47" s="48">
        <v>0.50930139400719321</v>
      </c>
      <c r="H47" s="51">
        <v>0</v>
      </c>
      <c r="I47" s="48">
        <v>0.94756379526122669</v>
      </c>
      <c r="J47" s="51">
        <v>0.88613542960596114</v>
      </c>
      <c r="K47" s="72">
        <v>0.35700085682621163</v>
      </c>
    </row>
    <row r="48" spans="2:11">
      <c r="B48" s="87">
        <f>IF(Table5[[#This Row],[Date]]=$C$3,"Current",0)</f>
        <v>0</v>
      </c>
      <c r="C48" s="84">
        <f>IFERROR(IF(WORKDAY.INTL(C47,5,7)&gt;Timeline[Forecast End Date],"",WORKDAY.INTL(C47,5,7)),"")</f>
        <v>43916</v>
      </c>
      <c r="D48" s="217">
        <v>8.8689661298123265E-2</v>
      </c>
      <c r="E48" s="183">
        <v>8.5004847269772796E-2</v>
      </c>
      <c r="F48" s="51">
        <v>0</v>
      </c>
      <c r="G48" s="48">
        <v>0.52597599182645061</v>
      </c>
      <c r="H48" s="51">
        <v>0</v>
      </c>
      <c r="I48" s="48">
        <v>0.94783376689492138</v>
      </c>
      <c r="J48" s="51">
        <v>0.89454745713764816</v>
      </c>
      <c r="K48" s="72">
        <v>0.36849047414701391</v>
      </c>
    </row>
    <row r="49" spans="2:11">
      <c r="B49" s="87">
        <f>IF(Table5[[#This Row],[Date]]=$C$3,"Current",0)</f>
        <v>0</v>
      </c>
      <c r="C49" s="84">
        <f>IFERROR(IF(WORKDAY.INTL(C48,5,7)&gt;Timeline[Forecast End Date],"",WORKDAY.INTL(C48,5,7)),"")</f>
        <v>43923</v>
      </c>
      <c r="D49" s="217">
        <v>8.9180607291109396E-2</v>
      </c>
      <c r="E49" s="183">
        <v>8.5553447584845926E-2</v>
      </c>
      <c r="F49" s="51">
        <v>0</v>
      </c>
      <c r="G49" s="48">
        <v>0.54265058964570811</v>
      </c>
      <c r="H49" s="51">
        <v>0</v>
      </c>
      <c r="I49" s="48">
        <v>0.94783376689492138</v>
      </c>
      <c r="J49" s="51">
        <v>0.90295948466933518</v>
      </c>
      <c r="K49" s="72">
        <v>0.37998009146781631</v>
      </c>
    </row>
    <row r="50" spans="2:11">
      <c r="B50" s="87">
        <f>IF(Table5[[#This Row],[Date]]=$C$3,"Current",0)</f>
        <v>0</v>
      </c>
      <c r="C50" s="84">
        <f>IFERROR(IF(WORKDAY.INTL(C49,5,7)&gt;Timeline[Forecast End Date],"",WORKDAY.INTL(C49,5,7)),"")</f>
        <v>43930</v>
      </c>
      <c r="D50" s="217">
        <v>9.7337625751455839E-2</v>
      </c>
      <c r="E50" s="183">
        <v>8.8196419415826316E-2</v>
      </c>
      <c r="F50" s="51">
        <v>0</v>
      </c>
      <c r="G50" s="48">
        <v>0.55932516532018661</v>
      </c>
      <c r="H50" s="51">
        <v>0</v>
      </c>
      <c r="I50" s="48">
        <v>0.94783376689492138</v>
      </c>
      <c r="J50" s="51">
        <v>0.91137151220102219</v>
      </c>
      <c r="K50" s="72">
        <v>0.3914697087886187</v>
      </c>
    </row>
    <row r="51" spans="2:11">
      <c r="B51" s="87">
        <f>IF(Table5[[#This Row],[Date]]=$C$3,"Current",0)</f>
        <v>0</v>
      </c>
      <c r="C51" s="84">
        <f>IFERROR(IF(WORKDAY.INTL(C50,5,7)&gt;Timeline[Forecast End Date],"",WORKDAY.INTL(C50,5,7)),"")</f>
        <v>43937</v>
      </c>
      <c r="D51" s="217">
        <v>9.7877546944924829E-2</v>
      </c>
      <c r="E51" s="183">
        <v>9.2991680774209801E-2</v>
      </c>
      <c r="F51" s="51">
        <v>0</v>
      </c>
      <c r="G51" s="48">
        <v>0.57601242995301916</v>
      </c>
      <c r="H51" s="51">
        <v>0</v>
      </c>
      <c r="I51" s="48">
        <v>0.94783376689492138</v>
      </c>
      <c r="J51" s="51">
        <v>0.91978353973270921</v>
      </c>
      <c r="K51" s="72">
        <v>0.40047180687169875</v>
      </c>
    </row>
    <row r="52" spans="2:11">
      <c r="B52" s="87">
        <f>IF(Table5[[#This Row],[Date]]=$C$3,"Current",0)</f>
        <v>0</v>
      </c>
      <c r="C52" s="84">
        <f>IFERROR(IF(WORKDAY.INTL(C51,5,7)&gt;Timeline[Forecast End Date],"",WORKDAY.INTL(C51,5,7)),"")</f>
        <v>43944</v>
      </c>
      <c r="D52" s="217">
        <v>9.8359871017108233E-2</v>
      </c>
      <c r="E52" s="183">
        <v>9.6012632358250555E-2</v>
      </c>
      <c r="F52" s="51">
        <v>0</v>
      </c>
      <c r="G52" s="48">
        <v>0.59214146899738695</v>
      </c>
      <c r="H52" s="51">
        <v>0</v>
      </c>
      <c r="I52" s="48">
        <v>0.94783376689492138</v>
      </c>
      <c r="J52" s="51">
        <v>0.92819556726439623</v>
      </c>
      <c r="K52" s="72">
        <v>0.40897639997732438</v>
      </c>
    </row>
    <row r="53" spans="2:11">
      <c r="B53" s="87">
        <f>IF(Table5[[#This Row],[Date]]=$C$3,"Current",0)</f>
        <v>0</v>
      </c>
      <c r="C53" s="84">
        <f>IFERROR(IF(WORKDAY.INTL(C52,5,7)&gt;Timeline[Forecast End Date],"",WORKDAY.INTL(C52,5,7)),"")</f>
        <v>43951</v>
      </c>
      <c r="D53" s="217">
        <v>9.8747293931049238E-2</v>
      </c>
      <c r="E53" s="183">
        <v>9.7468999020713154E-2</v>
      </c>
      <c r="F53" s="51">
        <v>0</v>
      </c>
      <c r="G53" s="48">
        <v>0.60536560022504404</v>
      </c>
      <c r="H53" s="51">
        <v>0</v>
      </c>
      <c r="I53" s="48">
        <v>0.94783376689492138</v>
      </c>
      <c r="J53" s="51">
        <v>0.93660759479608324</v>
      </c>
      <c r="K53" s="72">
        <v>0.41578007333191508</v>
      </c>
    </row>
    <row r="54" spans="2:11">
      <c r="B54" s="87">
        <f>IF(Table5[[#This Row],[Date]]=$C$3,"Current",0)</f>
        <v>0</v>
      </c>
      <c r="C54" s="84">
        <f>IFERROR(IF(WORKDAY.INTL(C53,5,7)&gt;Timeline[Forecast End Date],"",WORKDAY.INTL(C53,5,7)),"")</f>
        <v>43958</v>
      </c>
      <c r="D54" s="217">
        <v>0.11836502411159454</v>
      </c>
      <c r="E54" s="183">
        <v>0.10851454418110876</v>
      </c>
      <c r="F54" s="51">
        <v>0</v>
      </c>
      <c r="G54" s="48">
        <v>0.61857511589857606</v>
      </c>
      <c r="H54" s="51">
        <v>0</v>
      </c>
      <c r="I54" s="48">
        <v>0.96384790569505174</v>
      </c>
      <c r="J54" s="51">
        <v>0.94501962232777026</v>
      </c>
      <c r="K54" s="72">
        <v>0.42258374809889304</v>
      </c>
    </row>
    <row r="55" spans="2:11">
      <c r="B55" s="87">
        <f>IF(Table5[[#This Row],[Date]]=$C$3,"Current",0)</f>
        <v>0</v>
      </c>
      <c r="C55" s="84">
        <f>IFERROR(IF(WORKDAY.INTL(C54,5,7)&gt;Timeline[Forecast End Date],"",WORKDAY.INTL(C54,5,7)),"")</f>
        <v>43965</v>
      </c>
      <c r="D55" s="217">
        <v>0.1630217476306228</v>
      </c>
      <c r="E55" s="183">
        <v>0.13158869124704892</v>
      </c>
      <c r="F55" s="51">
        <v>0</v>
      </c>
      <c r="G55" s="48">
        <v>0.63178465371688708</v>
      </c>
      <c r="H55" s="51">
        <v>0</v>
      </c>
      <c r="I55" s="48">
        <v>0.97044196284804651</v>
      </c>
      <c r="J55" s="51">
        <v>0.95343164985945728</v>
      </c>
      <c r="K55" s="72">
        <v>0.42938742286587106</v>
      </c>
    </row>
    <row r="56" spans="2:11">
      <c r="B56" s="87">
        <f>IF(Table5[[#This Row],[Date]]=$C$3,"Current",0)</f>
        <v>0</v>
      </c>
      <c r="C56" s="84">
        <f>IFERROR(IF(WORKDAY.INTL(C55,5,7)&gt;Timeline[Forecast End Date],"",WORKDAY.INTL(C55,5,7)),"")</f>
        <v>43972</v>
      </c>
      <c r="D56" s="217">
        <v>0.20642631009119367</v>
      </c>
      <c r="E56" s="183">
        <v>0.14859557318955829</v>
      </c>
      <c r="F56" s="51">
        <v>0</v>
      </c>
      <c r="G56" s="48">
        <v>0.64499416939041898</v>
      </c>
      <c r="H56" s="51">
        <v>0</v>
      </c>
      <c r="I56" s="48">
        <v>0.97044196284804651</v>
      </c>
      <c r="J56" s="51">
        <v>0.96184367739114429</v>
      </c>
      <c r="K56" s="72">
        <v>0.43619109763284902</v>
      </c>
    </row>
    <row r="57" spans="2:11">
      <c r="B57" s="87">
        <f>IF(Table5[[#This Row],[Date]]=$C$3,"Current",0)</f>
        <v>0</v>
      </c>
      <c r="C57" s="84">
        <f>IFERROR(IF(WORKDAY.INTL(C56,5,7)&gt;Timeline[Forecast End Date],"",WORKDAY.INTL(C56,5,7)),"")</f>
        <v>43979</v>
      </c>
      <c r="D57" s="217">
        <v>0.2284802758346853</v>
      </c>
      <c r="E57" s="183">
        <v>0.15693554244182065</v>
      </c>
      <c r="F57" s="51">
        <v>0</v>
      </c>
      <c r="G57" s="48">
        <v>0.65325011945447398</v>
      </c>
      <c r="H57" s="51">
        <v>0</v>
      </c>
      <c r="I57" s="48">
        <v>0.97044196284804651</v>
      </c>
      <c r="J57" s="51">
        <v>0.97025570492283131</v>
      </c>
      <c r="K57" s="72">
        <v>0.44015990756048939</v>
      </c>
    </row>
    <row r="58" spans="2:11">
      <c r="B58" s="87">
        <f>IF(Table5[[#This Row],[Date]]=$C$3,"Current",0)</f>
        <v>0</v>
      </c>
      <c r="C58" s="84">
        <f>IFERROR(IF(WORKDAY.INTL(C57,5,7)&gt;Timeline[Forecast End Date],"",WORKDAY.INTL(C57,5,7)),"")</f>
        <v>43986</v>
      </c>
      <c r="D58" s="217">
        <v>0.26641203061512231</v>
      </c>
      <c r="E58" s="183">
        <v>0.17480675143737232</v>
      </c>
      <c r="F58" s="51">
        <v>0</v>
      </c>
      <c r="G58" s="48">
        <v>0.66976201958258375</v>
      </c>
      <c r="H58" s="51">
        <v>0</v>
      </c>
      <c r="I58" s="48">
        <v>0.97044196284804651</v>
      </c>
      <c r="J58" s="51">
        <v>0.97866773245451832</v>
      </c>
      <c r="K58" s="72">
        <v>0.44866450066611507</v>
      </c>
    </row>
    <row r="59" spans="2:11">
      <c r="B59" s="87">
        <f>IF(Table5[[#This Row],[Date]]=$C$3,"Current",0)</f>
        <v>0</v>
      </c>
      <c r="C59" s="84">
        <f>IFERROR(IF(WORKDAY.INTL(C58,5,7)&gt;Timeline[Forecast End Date],"",WORKDAY.INTL(C58,5,7)),"")</f>
        <v>43993</v>
      </c>
      <c r="D59" s="217">
        <v>0.30367307551245221</v>
      </c>
      <c r="E59" s="183">
        <v>0.19267778537332833</v>
      </c>
      <c r="F59" s="51">
        <v>0</v>
      </c>
      <c r="G59" s="48">
        <v>0.68627391971069351</v>
      </c>
      <c r="H59" s="51">
        <v>0</v>
      </c>
      <c r="I59" s="48">
        <v>0.97044196284804651</v>
      </c>
      <c r="J59" s="51">
        <v>0.98707975998620534</v>
      </c>
      <c r="K59" s="72">
        <v>0.45716909377174075</v>
      </c>
    </row>
    <row r="60" spans="2:11">
      <c r="B60" s="87">
        <f>IF(Table5[[#This Row],[Date]]=$C$3,"Current",0)</f>
        <v>0</v>
      </c>
      <c r="C60" s="84">
        <f>IFERROR(IF(WORKDAY.INTL(C59,5,7)&gt;Timeline[Forecast End Date],"",WORKDAY.INTL(C59,5,7)),"")</f>
        <v>44000</v>
      </c>
      <c r="D60" s="217">
        <v>0.34093258101678486</v>
      </c>
      <c r="E60" s="183">
        <v>0.21054906036980472</v>
      </c>
      <c r="F60" s="51">
        <v>0</v>
      </c>
      <c r="G60" s="48">
        <v>0.70278581983880317</v>
      </c>
      <c r="H60" s="51">
        <v>0</v>
      </c>
      <c r="I60" s="48">
        <v>0.97044196284804651</v>
      </c>
      <c r="J60" s="51">
        <v>0.99549178751789236</v>
      </c>
      <c r="K60" s="72">
        <v>0.46489368182731888</v>
      </c>
    </row>
    <row r="61" spans="2:11">
      <c r="B61" s="87">
        <f>IF(Table5[[#This Row],[Date]]=$C$3,"Current",0)</f>
        <v>0</v>
      </c>
      <c r="C61" s="84">
        <f>IFERROR(IF(WORKDAY.INTL(C60,5,7)&gt;Timeline[Forecast End Date],"",WORKDAY.INTL(C60,5,7)),"")</f>
        <v>44007</v>
      </c>
      <c r="D61" s="217">
        <v>0.37819337636776124</v>
      </c>
      <c r="E61" s="183">
        <v>0.22842062388460932</v>
      </c>
      <c r="F61" s="51">
        <v>0</v>
      </c>
      <c r="G61" s="48">
        <v>0.71929771996691305</v>
      </c>
      <c r="H61" s="51">
        <v>0</v>
      </c>
      <c r="I61" s="48">
        <v>0.97044196284804651</v>
      </c>
      <c r="J61" s="51">
        <v>1.0000000022443141</v>
      </c>
      <c r="K61" s="72">
        <v>0.46901596459157285</v>
      </c>
    </row>
    <row r="62" spans="2:11">
      <c r="B62" s="87">
        <f>IF(Table5[[#This Row],[Date]]=$C$3,"Current",0)</f>
        <v>0</v>
      </c>
      <c r="C62" s="84">
        <f>IFERROR(IF(WORKDAY.INTL(C61,5,7)&gt;Timeline[Forecast End Date],"",WORKDAY.INTL(C61,5,7)),"")</f>
        <v>44014</v>
      </c>
      <c r="D62" s="217">
        <v>0.4141948985892035</v>
      </c>
      <c r="E62" s="183">
        <v>0.24631497877588931</v>
      </c>
      <c r="F62" s="51">
        <v>0</v>
      </c>
      <c r="G62" s="48">
        <v>0.73580962009502282</v>
      </c>
      <c r="H62" s="51">
        <v>0</v>
      </c>
      <c r="I62" s="48">
        <v>0.97044196284804651</v>
      </c>
      <c r="J62" s="51">
        <v>0</v>
      </c>
      <c r="K62" s="72">
        <v>0.47541000464905664</v>
      </c>
    </row>
    <row r="63" spans="2:11">
      <c r="B63" s="87">
        <f>IF(Table5[[#This Row],[Date]]=$C$3,"Current",0)</f>
        <v>0</v>
      </c>
      <c r="C63" s="84">
        <f>IFERROR(IF(WORKDAY.INTL(C62,5,7)&gt;Timeline[Forecast End Date],"",WORKDAY.INTL(C62,5,7)),"")</f>
        <v>44021</v>
      </c>
      <c r="D63" s="217">
        <v>0.44988179000231759</v>
      </c>
      <c r="E63" s="183">
        <v>0.26303777890952462</v>
      </c>
      <c r="F63" s="51">
        <v>0</v>
      </c>
      <c r="G63" s="48">
        <v>0.75232152022313248</v>
      </c>
      <c r="H63" s="51">
        <v>0</v>
      </c>
      <c r="I63" s="48">
        <v>0.97044196284804651</v>
      </c>
      <c r="J63" s="51">
        <v>0</v>
      </c>
      <c r="K63" s="72">
        <v>0.48180404470654037</v>
      </c>
    </row>
    <row r="64" spans="2:11">
      <c r="B64" s="87">
        <f>IF(Table5[[#This Row],[Date]]=$C$3,"Current",0)</f>
        <v>0</v>
      </c>
      <c r="C64" s="84">
        <f>IFERROR(IF(WORKDAY.INTL(C63,5,7)&gt;Timeline[Forecast End Date],"",WORKDAY.INTL(C63,5,7)),"")</f>
        <v>44028</v>
      </c>
      <c r="D64" s="217">
        <v>0.46826747746342873</v>
      </c>
      <c r="E64" s="183">
        <v>0.27952061885247881</v>
      </c>
      <c r="F64" s="51">
        <v>0</v>
      </c>
      <c r="G64" s="48">
        <v>0.76883342035124236</v>
      </c>
      <c r="H64" s="51">
        <v>0</v>
      </c>
      <c r="I64" s="48">
        <v>0.97044196284804651</v>
      </c>
      <c r="J64" s="51">
        <v>0</v>
      </c>
      <c r="K64" s="72">
        <v>0.48819808476402421</v>
      </c>
    </row>
    <row r="65" spans="2:11">
      <c r="B65" s="87">
        <f>IF(Table5[[#This Row],[Date]]=$C$3,"Current",0)</f>
        <v>0</v>
      </c>
      <c r="C65" s="84">
        <f>IFERROR(IF(WORKDAY.INTL(C64,5,7)&gt;Timeline[Forecast End Date],"",WORKDAY.INTL(C64,5,7)),"")</f>
        <v>44035</v>
      </c>
      <c r="D65" s="217">
        <v>0.48258971396249251</v>
      </c>
      <c r="E65" s="183">
        <v>0.2962637702141146</v>
      </c>
      <c r="F65" s="51">
        <v>0</v>
      </c>
      <c r="G65" s="48">
        <v>0.78534529833457301</v>
      </c>
      <c r="H65" s="51">
        <v>0</v>
      </c>
      <c r="I65" s="48">
        <v>0.97044196284804651</v>
      </c>
      <c r="J65" s="51">
        <v>0</v>
      </c>
      <c r="K65" s="72">
        <v>0.49459212482150794</v>
      </c>
    </row>
    <row r="66" spans="2:11">
      <c r="B66" s="87">
        <f>IF(Table5[[#This Row],[Date]]=$C$3,"Current",0)</f>
        <v>0</v>
      </c>
      <c r="C66" s="84">
        <f>IFERROR(IF(WORKDAY.INTL(C65,5,7)&gt;Timeline[Forecast End Date],"",WORKDAY.INTL(C65,5,7)),"")</f>
        <v>44042</v>
      </c>
      <c r="D66" s="217">
        <v>0.49487501766471531</v>
      </c>
      <c r="E66" s="183">
        <v>0.31063792084055319</v>
      </c>
      <c r="F66" s="51">
        <v>0</v>
      </c>
      <c r="G66" s="48">
        <v>0.79635324651649886</v>
      </c>
      <c r="H66" s="51">
        <v>0</v>
      </c>
      <c r="I66" s="48">
        <v>0.97609594020514001</v>
      </c>
      <c r="J66" s="51">
        <v>0</v>
      </c>
      <c r="K66" s="72">
        <v>0.49992049035908825</v>
      </c>
    </row>
    <row r="67" spans="2:11">
      <c r="B67" s="87">
        <f>IF(Table5[[#This Row],[Date]]=$C$3,"Current",0)</f>
        <v>0</v>
      </c>
      <c r="C67" s="84">
        <f>IFERROR(IF(WORKDAY.INTL(C66,5,7)&gt;Timeline[Forecast End Date],"",WORKDAY.INTL(C66,5,7)),"")</f>
        <v>44049</v>
      </c>
      <c r="D67" s="217">
        <v>0.50251368466238022</v>
      </c>
      <c r="E67" s="183">
        <v>0.31929003015195989</v>
      </c>
      <c r="F67" s="51">
        <v>0</v>
      </c>
      <c r="G67" s="48">
        <v>0.80736117255364581</v>
      </c>
      <c r="H67" s="51">
        <v>0</v>
      </c>
      <c r="I67" s="48">
        <v>0.98178655656966329</v>
      </c>
      <c r="J67" s="51">
        <v>0</v>
      </c>
      <c r="K67" s="72">
        <v>0.50311751109402381</v>
      </c>
    </row>
    <row r="68" spans="2:11">
      <c r="B68" s="87">
        <f>IF(Table5[[#This Row],[Date]]=$C$3,"Current",0)</f>
        <v>0</v>
      </c>
      <c r="C68" s="84">
        <f>IFERROR(IF(WORKDAY.INTL(C67,5,7)&gt;Timeline[Forecast End Date],"",WORKDAY.INTL(C67,5,7)),"")</f>
        <v>44056</v>
      </c>
      <c r="D68" s="217">
        <v>0.51683929066579737</v>
      </c>
      <c r="E68" s="183">
        <v>0.33572119042796722</v>
      </c>
      <c r="F68" s="51">
        <v>0</v>
      </c>
      <c r="G68" s="48">
        <v>0.82387307268175547</v>
      </c>
      <c r="H68" s="51">
        <v>0</v>
      </c>
      <c r="I68" s="48">
        <v>0.98200831898305552</v>
      </c>
      <c r="J68" s="51">
        <v>0</v>
      </c>
      <c r="K68" s="72">
        <v>0.50951155115150759</v>
      </c>
    </row>
    <row r="69" spans="2:11">
      <c r="B69" s="87">
        <f>IF(Table5[[#This Row],[Date]]=$C$3,"Current",0)</f>
        <v>0</v>
      </c>
      <c r="C69" s="84">
        <f>IFERROR(IF(WORKDAY.INTL(C68,5,7)&gt;Timeline[Forecast End Date],"",WORKDAY.INTL(C68,5,7)),"")</f>
        <v>44063</v>
      </c>
      <c r="D69" s="217">
        <v>0.53278377395148924</v>
      </c>
      <c r="E69" s="183">
        <v>0.35340026413148934</v>
      </c>
      <c r="F69" s="51">
        <v>0</v>
      </c>
      <c r="G69" s="48">
        <v>0.84038497280986524</v>
      </c>
      <c r="H69" s="51">
        <v>0</v>
      </c>
      <c r="I69" s="48">
        <v>0.98223008139644763</v>
      </c>
      <c r="J69" s="51">
        <v>0</v>
      </c>
      <c r="K69" s="72">
        <v>0.51590559120899138</v>
      </c>
    </row>
    <row r="70" spans="2:11">
      <c r="B70" s="87">
        <f>IF(Table5[[#This Row],[Date]]=$C$3,"Current",0)</f>
        <v>0</v>
      </c>
      <c r="C70" s="84">
        <f>IFERROR(IF(WORKDAY.INTL(C69,5,7)&gt;Timeline[Forecast End Date],"",WORKDAY.INTL(C69,5,7)),"")</f>
        <v>44070</v>
      </c>
      <c r="D70" s="217">
        <v>0.55422170057787212</v>
      </c>
      <c r="E70" s="183">
        <v>0.37246441595578506</v>
      </c>
      <c r="F70" s="51">
        <v>0</v>
      </c>
      <c r="G70" s="48">
        <v>0.85689687293797501</v>
      </c>
      <c r="H70" s="51">
        <v>0</v>
      </c>
      <c r="I70" s="48">
        <v>0.98245184380983974</v>
      </c>
      <c r="J70" s="51">
        <v>0</v>
      </c>
      <c r="K70" s="72">
        <v>0.52229962985408773</v>
      </c>
    </row>
    <row r="71" spans="2:11">
      <c r="B71" s="87">
        <f>IF(Table5[[#This Row],[Date]]=$C$3,"Current",0)</f>
        <v>0</v>
      </c>
      <c r="C71" s="84">
        <f>IFERROR(IF(WORKDAY.INTL(C70,5,7)&gt;Timeline[Forecast End Date],"",WORKDAY.INTL(C70,5,7)),"")</f>
        <v>44077</v>
      </c>
      <c r="D71" s="217">
        <v>0.57666684343076235</v>
      </c>
      <c r="E71" s="183">
        <v>0.39165786296307886</v>
      </c>
      <c r="F71" s="51">
        <v>0</v>
      </c>
      <c r="G71" s="48">
        <v>0.87340877306608478</v>
      </c>
      <c r="H71" s="51">
        <v>0</v>
      </c>
      <c r="I71" s="48">
        <v>0.98267360622323197</v>
      </c>
      <c r="J71" s="51">
        <v>0</v>
      </c>
      <c r="K71" s="72">
        <v>0.52809822434419484</v>
      </c>
    </row>
    <row r="72" spans="2:11">
      <c r="B72" s="87">
        <f>IF(Table5[[#This Row],[Date]]=$C$3,"Current",0)</f>
        <v>0</v>
      </c>
      <c r="C72" s="84">
        <f>IFERROR(IF(WORKDAY.INTL(C71,5,7)&gt;Timeline[Forecast End Date],"",WORKDAY.INTL(C71,5,7)),"")</f>
        <v>44084</v>
      </c>
      <c r="D72" s="217">
        <v>0.59792851773051092</v>
      </c>
      <c r="E72" s="183">
        <v>0.41086113185084533</v>
      </c>
      <c r="F72" s="51">
        <v>0</v>
      </c>
      <c r="G72" s="48">
        <v>0.88992067319419466</v>
      </c>
      <c r="H72" s="51">
        <v>0</v>
      </c>
      <c r="I72" s="48">
        <v>0.98289536863662397</v>
      </c>
      <c r="J72" s="51">
        <v>0</v>
      </c>
      <c r="K72" s="72">
        <v>0.53270592628716118</v>
      </c>
    </row>
    <row r="73" spans="2:11">
      <c r="B73" s="87">
        <f>IF(Table5[[#This Row],[Date]]=$C$3,"Current",0)</f>
        <v>0</v>
      </c>
      <c r="C73" s="84">
        <f>IFERROR(IF(WORKDAY.INTL(C72,5,7)&gt;Timeline[Forecast End Date],"",WORKDAY.INTL(C72,5,7)),"")</f>
        <v>44091</v>
      </c>
      <c r="D73" s="217">
        <v>0.61488404498205518</v>
      </c>
      <c r="E73" s="183">
        <v>0.43068083837559001</v>
      </c>
      <c r="F73" s="51">
        <v>0</v>
      </c>
      <c r="G73" s="48">
        <v>0.90643257332230431</v>
      </c>
      <c r="H73" s="51">
        <v>0</v>
      </c>
      <c r="I73" s="48">
        <v>0.98311713105001619</v>
      </c>
      <c r="J73" s="51">
        <v>0</v>
      </c>
      <c r="K73" s="72">
        <v>0.53731362823012763</v>
      </c>
    </row>
    <row r="74" spans="2:11">
      <c r="B74" s="87">
        <f>IF(Table5[[#This Row],[Date]]=$C$3,"Current",0)</f>
        <v>0</v>
      </c>
      <c r="C74" s="84">
        <f>IFERROR(IF(WORKDAY.INTL(C73,5,7)&gt;Timeline[Forecast End Date],"",WORKDAY.INTL(C73,5,7)),"")</f>
        <v>44098</v>
      </c>
      <c r="D74" s="217">
        <v>0.63546982958326459</v>
      </c>
      <c r="E74" s="183">
        <v>0.44826898260508885</v>
      </c>
      <c r="F74" s="51">
        <v>0</v>
      </c>
      <c r="G74" s="48">
        <v>0.92019249747732212</v>
      </c>
      <c r="H74" s="51">
        <v>0</v>
      </c>
      <c r="I74" s="48">
        <v>0.98330225445597841</v>
      </c>
      <c r="J74" s="51">
        <v>0</v>
      </c>
      <c r="K74" s="72">
        <v>0.54063128520766579</v>
      </c>
    </row>
    <row r="75" spans="2:11">
      <c r="B75" s="87">
        <f>IF(Table5[[#This Row],[Date]]=$C$3,"Current",0)</f>
        <v>0</v>
      </c>
      <c r="C75" s="84">
        <f>IFERROR(IF(WORKDAY.INTL(C74,5,7)&gt;Timeline[Forecast End Date],"",WORKDAY.INTL(C74,5,7)),"")</f>
        <v>44105</v>
      </c>
      <c r="D75" s="217">
        <v>0.67261291951362812</v>
      </c>
      <c r="E75" s="183">
        <v>0.47187983190511107</v>
      </c>
      <c r="F75" s="51">
        <v>0</v>
      </c>
      <c r="G75" s="48">
        <v>0.93670437546065288</v>
      </c>
      <c r="H75" s="51">
        <v>0</v>
      </c>
      <c r="I75" s="48">
        <v>0.98352401686937041</v>
      </c>
      <c r="J75" s="51">
        <v>0</v>
      </c>
      <c r="K75" s="72">
        <v>0.54445584377584411</v>
      </c>
    </row>
    <row r="76" spans="2:11">
      <c r="B76" s="87">
        <f>IF(Table5[[#This Row],[Date]]=$C$3,"Current",0)</f>
        <v>0</v>
      </c>
      <c r="C76" s="84">
        <f>IFERROR(IF(WORKDAY.INTL(C75,5,7)&gt;Timeline[Forecast End Date],"",WORKDAY.INTL(C75,5,7)),"")</f>
        <v>44112</v>
      </c>
      <c r="D76" s="217">
        <v>0.68937738980253738</v>
      </c>
      <c r="E76" s="183">
        <v>0.49549763801689167</v>
      </c>
      <c r="F76" s="51">
        <v>0</v>
      </c>
      <c r="G76" s="48">
        <v>0.95321627558876254</v>
      </c>
      <c r="H76" s="51">
        <v>0</v>
      </c>
      <c r="I76" s="48">
        <v>0.98374577928276252</v>
      </c>
      <c r="J76" s="51">
        <v>0</v>
      </c>
      <c r="K76" s="72">
        <v>0.54828040375640974</v>
      </c>
    </row>
    <row r="77" spans="2:11">
      <c r="B77" s="87">
        <f>IF(Table5[[#This Row],[Date]]=$C$3,"Current",0)</f>
        <v>0</v>
      </c>
      <c r="C77" s="84">
        <f>IFERROR(IF(WORKDAY.INTL(C76,5,7)&gt;Timeline[Forecast End Date],"",WORKDAY.INTL(C76,5,7)),"")</f>
        <v>44119</v>
      </c>
      <c r="D77" s="217">
        <v>0.7040513197720758</v>
      </c>
      <c r="E77" s="183">
        <v>0.5191111779546127</v>
      </c>
      <c r="F77" s="51">
        <v>0</v>
      </c>
      <c r="G77" s="48">
        <v>0.96972817571687242</v>
      </c>
      <c r="H77" s="51">
        <v>0</v>
      </c>
      <c r="I77" s="48">
        <v>0.98396754169615475</v>
      </c>
      <c r="J77" s="51">
        <v>0</v>
      </c>
      <c r="K77" s="72">
        <v>0.55210496373697537</v>
      </c>
    </row>
    <row r="78" spans="2:11">
      <c r="B78" s="87">
        <f>IF(Table5[[#This Row],[Date]]=$C$3,"Current",0)</f>
        <v>0</v>
      </c>
      <c r="C78" s="84">
        <f>IFERROR(IF(WORKDAY.INTL(C77,5,7)&gt;Timeline[Forecast End Date],"",WORKDAY.INTL(C77,5,7)),"")</f>
        <v>44126</v>
      </c>
      <c r="D78" s="217">
        <v>0.71682433322194117</v>
      </c>
      <c r="E78" s="183">
        <v>0.5423314831255337</v>
      </c>
      <c r="F78" s="51">
        <v>0</v>
      </c>
      <c r="G78" s="48">
        <v>0.98624007584498219</v>
      </c>
      <c r="H78" s="51">
        <v>0</v>
      </c>
      <c r="I78" s="48">
        <v>0.98418930410954686</v>
      </c>
      <c r="J78" s="51">
        <v>0</v>
      </c>
      <c r="K78" s="72">
        <v>0.55592952371754101</v>
      </c>
    </row>
    <row r="79" spans="2:11">
      <c r="B79" s="87">
        <f>IF(Table5[[#This Row],[Date]]=$C$3,"Current",0)</f>
        <v>0</v>
      </c>
      <c r="C79" s="84">
        <f>IFERROR(IF(WORKDAY.INTL(C78,5,7)&gt;Timeline[Forecast End Date],"",WORKDAY.INTL(C78,5,7)),"")</f>
        <v>44133</v>
      </c>
      <c r="D79" s="217">
        <v>0.72014562201404086</v>
      </c>
      <c r="E79" s="183">
        <v>0.5636036770298164</v>
      </c>
      <c r="F79" s="51">
        <v>0</v>
      </c>
      <c r="G79" s="48">
        <v>1</v>
      </c>
      <c r="H79" s="51">
        <v>0</v>
      </c>
      <c r="I79" s="48">
        <v>0.98441106652293908</v>
      </c>
      <c r="J79" s="51">
        <v>0</v>
      </c>
      <c r="K79" s="72">
        <v>0.55975408369810664</v>
      </c>
    </row>
    <row r="80" spans="2:11">
      <c r="B80" s="87">
        <f>IF(Table5[[#This Row],[Date]]=$C$3,"Current",0)</f>
        <v>0</v>
      </c>
      <c r="C80" s="84">
        <f>IFERROR(IF(WORKDAY.INTL(C79,5,7)&gt;Timeline[Forecast End Date],"",WORKDAY.INTL(C79,5,7)),"")</f>
        <v>44140</v>
      </c>
      <c r="D80" s="217">
        <v>0.72062526833442031</v>
      </c>
      <c r="E80" s="183">
        <v>0.58474816920199846</v>
      </c>
      <c r="F80" s="51">
        <v>0</v>
      </c>
      <c r="G80" s="48"/>
      <c r="H80" s="51">
        <v>0</v>
      </c>
      <c r="I80" s="48">
        <v>0.9846318647519251</v>
      </c>
      <c r="J80" s="51">
        <v>0</v>
      </c>
      <c r="K80" s="72">
        <v>0.56357864367867239</v>
      </c>
    </row>
    <row r="81" spans="2:11">
      <c r="B81" s="87">
        <f>IF(Table5[[#This Row],[Date]]=$C$3,"Current",0)</f>
        <v>0</v>
      </c>
      <c r="C81" s="84">
        <f>IFERROR(IF(WORKDAY.INTL(C80,5,7)&gt;Timeline[Forecast End Date],"",WORKDAY.INTL(C80,5,7)),"")</f>
        <v>44147</v>
      </c>
      <c r="D81" s="217">
        <v>0.7211025958223104</v>
      </c>
      <c r="E81" s="183">
        <v>0.60588020982829194</v>
      </c>
      <c r="F81" s="51">
        <v>0</v>
      </c>
      <c r="G81" s="48"/>
      <c r="H81" s="51">
        <v>0</v>
      </c>
      <c r="I81" s="48">
        <v>0.98485362716531732</v>
      </c>
      <c r="J81" s="51">
        <v>0</v>
      </c>
      <c r="K81" s="72">
        <v>0.56740320365923802</v>
      </c>
    </row>
    <row r="82" spans="2:11">
      <c r="B82" s="87">
        <f>IF(Table5[[#This Row],[Date]]=$C$3,"Current",0)</f>
        <v>0</v>
      </c>
      <c r="C82" s="84">
        <f>IFERROR(IF(WORKDAY.INTL(C81,5,7)&gt;Timeline[Forecast End Date],"",WORKDAY.INTL(C81,5,7)),"")</f>
        <v>44154</v>
      </c>
      <c r="D82" s="217">
        <v>0.72270946282202175</v>
      </c>
      <c r="E82" s="183">
        <v>0.62790772648691673</v>
      </c>
      <c r="F82" s="51">
        <v>0</v>
      </c>
      <c r="G82" s="48"/>
      <c r="H82" s="51">
        <v>0</v>
      </c>
      <c r="I82" s="48">
        <v>0.98507538957870933</v>
      </c>
      <c r="J82" s="51">
        <v>0</v>
      </c>
      <c r="K82" s="72">
        <v>0.57122776363980377</v>
      </c>
    </row>
    <row r="83" spans="2:11">
      <c r="B83" s="87">
        <f>IF(Table5[[#This Row],[Date]]=$C$3,"Current",0)</f>
        <v>0</v>
      </c>
      <c r="C83" s="84">
        <f>IFERROR(IF(WORKDAY.INTL(C82,5,7)&gt;Timeline[Forecast End Date],"",WORKDAY.INTL(C82,5,7)),"")</f>
        <v>44161</v>
      </c>
      <c r="D83" s="217">
        <v>0.72432960669347135</v>
      </c>
      <c r="E83" s="183">
        <v>0.64664680615658932</v>
      </c>
      <c r="F83" s="51">
        <v>0</v>
      </c>
      <c r="G83" s="48"/>
      <c r="H83" s="51">
        <v>0</v>
      </c>
      <c r="I83" s="48">
        <v>0.98529715199210144</v>
      </c>
      <c r="J83" s="51">
        <v>0</v>
      </c>
      <c r="K83" s="72">
        <v>0.5750523236203694</v>
      </c>
    </row>
    <row r="84" spans="2:11">
      <c r="B84" s="87">
        <f>IF(Table5[[#This Row],[Date]]=$C$3,"Current",0)</f>
        <v>0</v>
      </c>
      <c r="C84" s="84">
        <f>IFERROR(IF(WORKDAY.INTL(C83,5,7)&gt;Timeline[Forecast End Date],"",WORKDAY.INTL(C83,5,7)),"")</f>
        <v>44168</v>
      </c>
      <c r="D84" s="217">
        <v>0.7259497502506308</v>
      </c>
      <c r="E84" s="183">
        <v>0.66208210550804669</v>
      </c>
      <c r="F84" s="51">
        <v>0</v>
      </c>
      <c r="G84" s="48"/>
      <c r="H84" s="51">
        <v>0</v>
      </c>
      <c r="I84" s="48">
        <v>0.98551891440549366</v>
      </c>
      <c r="J84" s="51">
        <v>0</v>
      </c>
      <c r="K84" s="72">
        <v>0.57887688360093503</v>
      </c>
    </row>
    <row r="85" spans="2:11">
      <c r="B85" s="87">
        <f>IF(Table5[[#This Row],[Date]]=$C$3,"Current",0)</f>
        <v>0</v>
      </c>
      <c r="C85" s="84">
        <f>IFERROR(IF(WORKDAY.INTL(C84,5,7)&gt;Timeline[Forecast End Date],"",WORKDAY.INTL(C84,5,7)),"")</f>
        <v>44175</v>
      </c>
      <c r="D85" s="217">
        <v>0.72756989412208017</v>
      </c>
      <c r="E85" s="183">
        <v>0.67751740454521425</v>
      </c>
      <c r="F85" s="51">
        <v>0</v>
      </c>
      <c r="G85" s="48"/>
      <c r="H85" s="51">
        <v>0</v>
      </c>
      <c r="I85" s="48">
        <v>0.98574067681888577</v>
      </c>
      <c r="J85" s="51">
        <v>0</v>
      </c>
      <c r="K85" s="72">
        <v>0.58270144358150067</v>
      </c>
    </row>
    <row r="86" spans="2:11">
      <c r="B86" s="87">
        <f>IF(Table5[[#This Row],[Date]]=$C$3,"Current",0)</f>
        <v>0</v>
      </c>
      <c r="C86" s="84">
        <f>IFERROR(IF(WORKDAY.INTL(C85,5,7)&gt;Timeline[Forecast End Date],"",WORKDAY.INTL(C85,5,7)),"")</f>
        <v>44182</v>
      </c>
      <c r="D86" s="217">
        <v>0.72919003799352966</v>
      </c>
      <c r="E86" s="183">
        <v>0.69295270358238159</v>
      </c>
      <c r="F86" s="51">
        <v>0</v>
      </c>
      <c r="G86" s="48"/>
      <c r="H86" s="51">
        <v>0</v>
      </c>
      <c r="I86" s="48">
        <v>0.985962439232278</v>
      </c>
      <c r="J86" s="51">
        <v>0</v>
      </c>
      <c r="K86" s="72">
        <v>0.5865260035620663</v>
      </c>
    </row>
    <row r="87" spans="2:11">
      <c r="B87" s="87">
        <f>IF(Table5[[#This Row],[Date]]=$C$3,"Current",0)</f>
        <v>0</v>
      </c>
      <c r="C87" s="84">
        <f>IFERROR(IF(WORKDAY.INTL(C86,5,7)&gt;Timeline[Forecast End Date],"",WORKDAY.INTL(C86,5,7)),"")</f>
        <v>44189</v>
      </c>
      <c r="D87" s="217">
        <v>0.73081018155068911</v>
      </c>
      <c r="E87" s="183">
        <v>0.70730675095572271</v>
      </c>
      <c r="F87" s="51">
        <v>0</v>
      </c>
      <c r="G87" s="48"/>
      <c r="H87" s="51">
        <v>0</v>
      </c>
      <c r="I87" s="48">
        <v>0.98618420164567</v>
      </c>
      <c r="J87" s="51">
        <v>0</v>
      </c>
      <c r="K87" s="72">
        <v>0.59035056354263193</v>
      </c>
    </row>
    <row r="88" spans="2:11">
      <c r="B88" s="87">
        <f>IF(Table5[[#This Row],[Date]]=$C$3,"Current",0)</f>
        <v>0</v>
      </c>
      <c r="C88" s="84">
        <f>IFERROR(IF(WORKDAY.INTL(C87,5,7)&gt;Timeline[Forecast End Date],"",WORKDAY.INTL(C87,5,7)),"")</f>
        <v>44196</v>
      </c>
      <c r="D88" s="217">
        <v>0.73221975858614841</v>
      </c>
      <c r="E88" s="183">
        <v>0.72098369075631785</v>
      </c>
      <c r="F88" s="51">
        <v>0</v>
      </c>
      <c r="G88" s="48"/>
      <c r="H88" s="51">
        <v>0</v>
      </c>
      <c r="I88" s="48">
        <v>0.98640596405906211</v>
      </c>
      <c r="J88" s="51">
        <v>0</v>
      </c>
      <c r="K88" s="72">
        <v>0.59417512352319768</v>
      </c>
    </row>
    <row r="89" spans="2:11">
      <c r="B89" s="87">
        <f>IF(Table5[[#This Row],[Date]]=$C$3,"Current",0)</f>
        <v>0</v>
      </c>
      <c r="C89" s="84">
        <f>IFERROR(IF(WORKDAY.INTL(C88,5,7)&gt;Timeline[Forecast End Date],"",WORKDAY.INTL(C88,5,7)),"")</f>
        <v>44203</v>
      </c>
      <c r="D89" s="217">
        <v>0.73269135687948028</v>
      </c>
      <c r="E89" s="183">
        <v>0.73223555072169944</v>
      </c>
      <c r="F89" s="51">
        <v>0</v>
      </c>
      <c r="G89" s="48"/>
      <c r="H89" s="51">
        <v>0</v>
      </c>
      <c r="I89" s="48">
        <v>0.98662772647245434</v>
      </c>
      <c r="J89" s="51">
        <v>0</v>
      </c>
      <c r="K89" s="72">
        <v>0.59799968209137599</v>
      </c>
    </row>
    <row r="90" spans="2:11">
      <c r="B90" s="87">
        <f>IF(Table5[[#This Row],[Date]]=$C$3,"Current",0)</f>
        <v>0</v>
      </c>
      <c r="C90" s="84">
        <f>IFERROR(IF(WORKDAY.INTL(C89,5,7)&gt;Timeline[Forecast End Date],"",WORKDAY.INTL(C89,5,7)),"")</f>
        <v>44210</v>
      </c>
      <c r="D90" s="217">
        <v>0.73316295517281205</v>
      </c>
      <c r="E90" s="183">
        <v>0.7431040308012159</v>
      </c>
      <c r="F90" s="51">
        <v>0</v>
      </c>
      <c r="G90" s="48"/>
      <c r="H90" s="51">
        <v>0</v>
      </c>
      <c r="I90" s="48">
        <v>0.98684948888584645</v>
      </c>
      <c r="J90" s="51">
        <v>0</v>
      </c>
      <c r="K90" s="72">
        <v>0.60182424207194163</v>
      </c>
    </row>
    <row r="91" spans="2:11">
      <c r="B91" s="87">
        <f>IF(Table5[[#This Row],[Date]]=$C$3,"Current",0)</f>
        <v>0</v>
      </c>
      <c r="C91" s="84">
        <f>IFERROR(IF(WORKDAY.INTL(C90,5,7)&gt;Timeline[Forecast End Date],"",WORKDAY.INTL(C90,5,7)),"")</f>
        <v>44217</v>
      </c>
      <c r="D91" s="217">
        <v>0.73363455346614392</v>
      </c>
      <c r="E91" s="183">
        <v>0.7545955262955869</v>
      </c>
      <c r="F91" s="51">
        <v>0</v>
      </c>
      <c r="G91" s="48"/>
      <c r="H91" s="51">
        <v>0</v>
      </c>
      <c r="I91" s="48">
        <v>0.98707125129923867</v>
      </c>
      <c r="J91" s="51">
        <v>0</v>
      </c>
      <c r="K91" s="72">
        <v>0.60564880205250726</v>
      </c>
    </row>
    <row r="92" spans="2:11">
      <c r="B92" s="87">
        <f>IF(Table5[[#This Row],[Date]]=$C$3,"Current",0)</f>
        <v>0</v>
      </c>
      <c r="C92" s="84">
        <f>IFERROR(IF(WORKDAY.INTL(C91,5,7)&gt;Timeline[Forecast End Date],"",WORKDAY.INTL(C91,5,7)),"")</f>
        <v>44224</v>
      </c>
      <c r="D92" s="217">
        <v>0.73410615144518576</v>
      </c>
      <c r="E92" s="183">
        <v>0.76454552682046706</v>
      </c>
      <c r="F92" s="51">
        <v>0</v>
      </c>
      <c r="G92" s="48"/>
      <c r="H92" s="51">
        <v>0</v>
      </c>
      <c r="I92" s="48">
        <v>0.98729301371263067</v>
      </c>
      <c r="J92" s="51">
        <v>0</v>
      </c>
      <c r="K92" s="72">
        <v>0.60947336203307301</v>
      </c>
    </row>
    <row r="93" spans="2:11">
      <c r="B93" s="87">
        <f>IF(Table5[[#This Row],[Date]]=$C$3,"Current",0)</f>
        <v>0</v>
      </c>
      <c r="C93" s="84">
        <f>IFERROR(IF(WORKDAY.INTL(C92,5,7)&gt;Timeline[Forecast End Date],"",WORKDAY.INTL(C92,5,7)),"")</f>
        <v>44231</v>
      </c>
      <c r="D93" s="217">
        <v>0.73457774973851764</v>
      </c>
      <c r="E93" s="183">
        <v>0.77393435353981987</v>
      </c>
      <c r="F93" s="51">
        <v>0</v>
      </c>
      <c r="G93" s="48"/>
      <c r="H93" s="51">
        <v>0</v>
      </c>
      <c r="I93" s="48">
        <v>0.98751477612602279</v>
      </c>
      <c r="J93" s="51">
        <v>0</v>
      </c>
      <c r="K93" s="72">
        <v>0.61329792201363853</v>
      </c>
    </row>
    <row r="94" spans="2:11">
      <c r="B94" s="87">
        <f>IF(Table5[[#This Row],[Date]]=$C$3,"Current",0)</f>
        <v>0</v>
      </c>
      <c r="C94" s="84">
        <f>IFERROR(IF(WORKDAY.INTL(C93,5,7)&gt;Timeline[Forecast End Date],"",WORKDAY.INTL(C93,5,7)),"")</f>
        <v>44238</v>
      </c>
      <c r="D94" s="217">
        <v>0.7350493480318494</v>
      </c>
      <c r="E94" s="183">
        <v>0.77725091760857812</v>
      </c>
      <c r="F94" s="51">
        <v>0</v>
      </c>
      <c r="G94" s="48"/>
      <c r="H94" s="51">
        <v>0</v>
      </c>
      <c r="I94" s="48">
        <v>0.98773653853941501</v>
      </c>
      <c r="J94" s="51">
        <v>0</v>
      </c>
      <c r="K94" s="72">
        <v>0.61712248199420427</v>
      </c>
    </row>
    <row r="95" spans="2:11">
      <c r="B95" s="87">
        <f>IF(Table5[[#This Row],[Date]]=$C$3,"Current",0)</f>
        <v>0</v>
      </c>
      <c r="C95" s="84">
        <f>IFERROR(IF(WORKDAY.INTL(C94,5,7)&gt;Timeline[Forecast End Date],"",WORKDAY.INTL(C94,5,7)),"")</f>
        <v>44245</v>
      </c>
      <c r="D95" s="217">
        <v>0.73552094632518139</v>
      </c>
      <c r="E95" s="183">
        <v>0.78472851406375088</v>
      </c>
      <c r="F95" s="51">
        <v>0</v>
      </c>
      <c r="G95" s="48"/>
      <c r="H95" s="51">
        <v>0</v>
      </c>
      <c r="I95" s="48">
        <v>0.99490042867638695</v>
      </c>
      <c r="J95" s="51">
        <v>0</v>
      </c>
      <c r="K95" s="72">
        <v>0.62094704197476991</v>
      </c>
    </row>
    <row r="96" spans="2:11">
      <c r="B96" s="87">
        <f>IF(Table5[[#This Row],[Date]]=$C$3,"Current",0)</f>
        <v>0</v>
      </c>
      <c r="C96" s="84">
        <f>IFERROR(IF(WORKDAY.INTL(C95,5,7)&gt;Timeline[Forecast End Date],"",WORKDAY.INTL(C95,5,7)),"")</f>
        <v>44252</v>
      </c>
      <c r="D96" s="217">
        <v>0.73599254461851316</v>
      </c>
      <c r="E96" s="183">
        <v>0.80055288320936691</v>
      </c>
      <c r="F96" s="51">
        <v>0</v>
      </c>
      <c r="G96" s="48"/>
      <c r="H96" s="51">
        <v>0</v>
      </c>
      <c r="I96" s="48">
        <v>0.99512219108977917</v>
      </c>
      <c r="J96" s="51">
        <v>0</v>
      </c>
      <c r="K96" s="72">
        <v>0.62477160195533565</v>
      </c>
    </row>
    <row r="97" spans="2:11">
      <c r="B97" s="87">
        <f>IF(Table5[[#This Row],[Date]]=$C$3,"Current",0)</f>
        <v>0</v>
      </c>
      <c r="C97" s="84">
        <f>IFERROR(IF(WORKDAY.INTL(C96,5,7)&gt;Timeline[Forecast End Date],"",WORKDAY.INTL(C96,5,7)),"")</f>
        <v>44259</v>
      </c>
      <c r="D97" s="217">
        <v>0.73646414291184503</v>
      </c>
      <c r="E97" s="183">
        <v>0.8008776039876383</v>
      </c>
      <c r="F97" s="51">
        <v>0</v>
      </c>
      <c r="G97" s="48"/>
      <c r="H97" s="51">
        <v>0</v>
      </c>
      <c r="I97" s="48">
        <v>0.99534395350317129</v>
      </c>
      <c r="J97" s="51">
        <v>0</v>
      </c>
      <c r="K97" s="72">
        <v>0.62859616193590129</v>
      </c>
    </row>
    <row r="98" spans="2:11">
      <c r="B98" s="87">
        <f>IF(Table5[[#This Row],[Date]]=$C$3,"Current",0)</f>
        <v>0</v>
      </c>
      <c r="C98" s="84">
        <f>IFERROR(IF(WORKDAY.INTL(C97,5,7)&gt;Timeline[Forecast End Date],"",WORKDAY.INTL(C97,5,7)),"")</f>
        <v>44266</v>
      </c>
      <c r="D98" s="217">
        <v>0.73693574089088676</v>
      </c>
      <c r="E98" s="183">
        <v>0.80120232476590958</v>
      </c>
      <c r="F98" s="51">
        <v>0</v>
      </c>
      <c r="G98" s="48">
        <v>0</v>
      </c>
      <c r="H98" s="51">
        <v>0</v>
      </c>
      <c r="I98" s="48">
        <v>0.9955657159165634</v>
      </c>
      <c r="J98" s="51">
        <v>0</v>
      </c>
      <c r="K98" s="72">
        <v>0.63242072191646692</v>
      </c>
    </row>
    <row r="99" spans="2:11">
      <c r="B99" s="87">
        <f>IF(Table5[[#This Row],[Date]]=$C$3,"Current",0)</f>
        <v>0</v>
      </c>
      <c r="C99" s="84">
        <f>IFERROR(IF(WORKDAY.INTL(C98,5,7)&gt;Timeline[Forecast End Date],"",WORKDAY.INTL(C98,5,7)),"")</f>
        <v>44273</v>
      </c>
      <c r="D99" s="217">
        <v>0.73740733918421875</v>
      </c>
      <c r="E99" s="183">
        <v>0.80152704522989093</v>
      </c>
      <c r="F99" s="51">
        <v>0</v>
      </c>
      <c r="G99" s="48">
        <v>0</v>
      </c>
      <c r="H99" s="51">
        <v>0</v>
      </c>
      <c r="I99" s="48">
        <v>0.99578747832995562</v>
      </c>
      <c r="J99" s="51">
        <v>0</v>
      </c>
      <c r="K99" s="72">
        <v>0.63624528189703267</v>
      </c>
    </row>
    <row r="100" spans="2:11">
      <c r="B100" s="87">
        <f>IF(Table5[[#This Row],[Date]]=$C$3,"Current",0)</f>
        <v>0</v>
      </c>
      <c r="C100" s="84">
        <f>IFERROR(IF(WORKDAY.INTL(C99,5,7)&gt;Timeline[Forecast End Date],"",WORKDAY.INTL(C99,5,7)),"")</f>
        <v>44280</v>
      </c>
      <c r="D100" s="217">
        <v>0.73787893747755051</v>
      </c>
      <c r="E100" s="183">
        <v>0.80185176600816221</v>
      </c>
      <c r="F100" s="51">
        <v>0</v>
      </c>
      <c r="G100" s="48">
        <v>0</v>
      </c>
      <c r="H100" s="51">
        <v>0</v>
      </c>
      <c r="I100" s="48">
        <v>0.99600924074334762</v>
      </c>
      <c r="J100" s="51">
        <v>0</v>
      </c>
      <c r="K100" s="72">
        <v>0.64006984187759819</v>
      </c>
    </row>
    <row r="101" spans="2:11">
      <c r="B101" s="87">
        <f>IF(Table5[[#This Row],[Date]]=$C$3,"Current",0)</f>
        <v>0</v>
      </c>
      <c r="C101" s="84">
        <f>IFERROR(IF(WORKDAY.INTL(C100,5,7)&gt;Timeline[Forecast End Date],"",WORKDAY.INTL(C100,5,7)),"")</f>
        <v>44287</v>
      </c>
      <c r="D101" s="217">
        <v>0.73835053577088239</v>
      </c>
      <c r="E101" s="183">
        <v>0.80217648678643372</v>
      </c>
      <c r="F101" s="51">
        <v>0</v>
      </c>
      <c r="G101" s="48">
        <v>0</v>
      </c>
      <c r="H101" s="51">
        <v>0</v>
      </c>
      <c r="I101" s="48">
        <v>0.99623100315673996</v>
      </c>
      <c r="J101" s="51">
        <v>1</v>
      </c>
      <c r="K101" s="72">
        <v>0.64389440185816393</v>
      </c>
    </row>
    <row r="102" spans="2:11">
      <c r="B102" s="87">
        <f>IF(Table5[[#This Row],[Date]]=$C$3,"Current",0)</f>
        <v>0</v>
      </c>
      <c r="C102" s="84">
        <f>IFERROR(IF(WORKDAY.INTL(C101,5,7)&gt;Timeline[Forecast End Date],"",WORKDAY.INTL(C101,5,7)),"")</f>
        <v>44294</v>
      </c>
      <c r="D102" s="217">
        <v>0.73882213406421438</v>
      </c>
      <c r="E102" s="183">
        <v>0.80250120725041485</v>
      </c>
      <c r="F102" s="51">
        <v>0</v>
      </c>
      <c r="G102" s="48">
        <v>0</v>
      </c>
      <c r="H102" s="51">
        <v>1</v>
      </c>
      <c r="I102" s="48">
        <v>0.99645276557013196</v>
      </c>
      <c r="J102" s="51">
        <v>1</v>
      </c>
      <c r="K102" s="72">
        <v>0.64771896183872957</v>
      </c>
    </row>
    <row r="103" spans="2:11">
      <c r="B103" s="87">
        <f>IF(Table5[[#This Row],[Date]]=$C$3,"Current",0)</f>
        <v>0</v>
      </c>
      <c r="C103" s="84">
        <f>IFERROR(IF(WORKDAY.INTL(C102,5,7)&gt;Timeline[Forecast End Date],"",WORKDAY.INTL(C102,5,7)),"")</f>
        <v>44301</v>
      </c>
      <c r="D103" s="217">
        <v>0.73929373235754614</v>
      </c>
      <c r="E103" s="183">
        <v>0.80282592394291463</v>
      </c>
      <c r="F103" s="51"/>
      <c r="G103" s="48"/>
      <c r="H103" s="51"/>
      <c r="I103" s="48">
        <v>0.99667452798352407</v>
      </c>
      <c r="J103" s="51"/>
      <c r="K103" s="72">
        <v>0.6515435218192952</v>
      </c>
    </row>
    <row r="104" spans="2:11">
      <c r="B104" s="87">
        <f>IF(Table5[[#This Row],[Date]]=$C$3,"Current",0)</f>
        <v>0</v>
      </c>
      <c r="C104" s="84">
        <f>IFERROR(IF(WORKDAY.INTL(C103,5,7)&gt;Timeline[Forecast End Date],"",WORKDAY.INTL(C103,5,7)),"")</f>
        <v>44308</v>
      </c>
      <c r="D104" s="217">
        <v>0.73976533033658787</v>
      </c>
      <c r="E104" s="183">
        <v>0.80315063812109366</v>
      </c>
      <c r="F104" s="51"/>
      <c r="G104" s="48"/>
      <c r="H104" s="51"/>
      <c r="I104" s="48">
        <v>0.9968962903969163</v>
      </c>
      <c r="J104" s="51"/>
      <c r="K104" s="72">
        <v>0.65536808038747352</v>
      </c>
    </row>
    <row r="105" spans="2:11">
      <c r="B105" s="87">
        <f>IF(Table5[[#This Row],[Date]]=$C$3,"Current",0)</f>
        <v>0</v>
      </c>
      <c r="C105" s="84">
        <f>IFERROR(IF(WORKDAY.INTL(C104,5,7)&gt;Timeline[Forecast End Date],"",WORKDAY.INTL(C104,5,7)),"")</f>
        <v>44315</v>
      </c>
      <c r="D105" s="217">
        <v>0.74217608545681057</v>
      </c>
      <c r="E105" s="183">
        <v>0.8037744141180333</v>
      </c>
      <c r="F105" s="51"/>
      <c r="G105" s="48"/>
      <c r="H105" s="51"/>
      <c r="I105" s="48">
        <v>0.9971180528103083</v>
      </c>
      <c r="J105" s="51"/>
      <c r="K105" s="72">
        <v>0.65919264036803926</v>
      </c>
    </row>
    <row r="106" spans="2:11">
      <c r="B106" s="87">
        <f>IF(Table5[[#This Row],[Date]]=$C$3,"Current",0)</f>
        <v>0</v>
      </c>
      <c r="C106" s="84">
        <f>IFERROR(IF(WORKDAY.INTL(C105,5,7)&gt;Timeline[Forecast End Date],"",WORKDAY.INTL(C105,5,7)),"")</f>
        <v>44322</v>
      </c>
      <c r="D106" s="217">
        <v>0.75367664759250097</v>
      </c>
      <c r="E106" s="183">
        <v>0.80842591383358442</v>
      </c>
      <c r="F106" s="51"/>
      <c r="G106" s="48"/>
      <c r="H106" s="51"/>
      <c r="I106" s="48">
        <v>0.99733885103929454</v>
      </c>
      <c r="J106" s="51"/>
      <c r="K106" s="72">
        <v>0.66301720034860478</v>
      </c>
    </row>
    <row r="107" spans="2:11">
      <c r="B107" s="87">
        <f>IF(Table5[[#This Row],[Date]]=$C$3,"Current",0)</f>
        <v>0</v>
      </c>
      <c r="C107" s="84">
        <f>IFERROR(IF(WORKDAY.INTL(C106,5,7)&gt;Timeline[Forecast End Date],"",WORKDAY.INTL(C106,5,7)),"")</f>
        <v>44329</v>
      </c>
      <c r="D107" s="217">
        <v>0.76658886642136037</v>
      </c>
      <c r="E107" s="183">
        <v>0.81307741354913576</v>
      </c>
      <c r="F107" s="51"/>
      <c r="G107" s="48"/>
      <c r="H107" s="51"/>
      <c r="I107" s="48">
        <v>0.99756061345268654</v>
      </c>
      <c r="J107" s="51"/>
      <c r="K107" s="72">
        <v>0.66684176032917053</v>
      </c>
    </row>
    <row r="108" spans="2:11">
      <c r="B108" s="87">
        <f>IF(Table5[[#This Row],[Date]]=$C$3,"Current",0)</f>
        <v>0</v>
      </c>
      <c r="C108" s="84">
        <f>IFERROR(IF(WORKDAY.INTL(C107,5,7)&gt;Timeline[Forecast End Date],"",WORKDAY.INTL(C107,5,7)),"")</f>
        <v>44336</v>
      </c>
      <c r="D108" s="217">
        <v>0.77182917798682182</v>
      </c>
      <c r="E108" s="183">
        <v>0.81772891326468711</v>
      </c>
      <c r="F108" s="51"/>
      <c r="G108" s="48"/>
      <c r="H108" s="51"/>
      <c r="I108" s="48">
        <v>0.99778237586607865</v>
      </c>
      <c r="J108" s="51"/>
      <c r="K108" s="72">
        <v>0.67066632030973616</v>
      </c>
    </row>
    <row r="109" spans="2:11">
      <c r="B109" s="87">
        <f>IF(Table5[[#This Row],[Date]]=$C$3,"Current",0)</f>
        <v>0</v>
      </c>
      <c r="C109" s="84">
        <f>IFERROR(IF(WORKDAY.INTL(C108,5,7)&gt;Timeline[Forecast End Date],"",WORKDAY.INTL(C108,5,7)),"")</f>
        <v>44343</v>
      </c>
      <c r="D109" s="217">
        <v>0.77230077628015359</v>
      </c>
      <c r="E109" s="183">
        <v>0.82238041298023823</v>
      </c>
      <c r="F109" s="51"/>
      <c r="G109" s="48"/>
      <c r="H109" s="51"/>
      <c r="I109" s="48">
        <v>0.99800413827947088</v>
      </c>
      <c r="J109" s="51"/>
      <c r="K109" s="72">
        <v>0.6744908802903018</v>
      </c>
    </row>
    <row r="110" spans="2:11">
      <c r="B110" s="87">
        <f>IF(Table5[[#This Row],[Date]]=$C$3,"Current",0)</f>
        <v>0</v>
      </c>
      <c r="C110" s="84">
        <f>IFERROR(IF(WORKDAY.INTL(C109,5,7)&gt;Timeline[Forecast End Date],"",WORKDAY.INTL(C109,5,7)),"")</f>
        <v>44350</v>
      </c>
      <c r="D110" s="217">
        <v>0.77277237425919532</v>
      </c>
      <c r="E110" s="183">
        <v>0.82703191301007961</v>
      </c>
      <c r="F110" s="51"/>
      <c r="G110" s="48"/>
      <c r="H110" s="51"/>
      <c r="I110" s="48">
        <v>0.99822590069286299</v>
      </c>
      <c r="J110" s="51"/>
      <c r="K110" s="72">
        <v>0.67831544027086754</v>
      </c>
    </row>
    <row r="111" spans="2:11">
      <c r="B111" s="87">
        <f>IF(Table5[[#This Row],[Date]]=$C$3,"Current",0)</f>
        <v>0</v>
      </c>
      <c r="C111" s="84">
        <f>IFERROR(IF(WORKDAY.INTL(C110,5,7)&gt;Timeline[Forecast End Date],"",WORKDAY.INTL(C110,5,7)),"")</f>
        <v>44357</v>
      </c>
      <c r="D111" s="217">
        <v>0.7732439725525273</v>
      </c>
      <c r="E111" s="183">
        <v>0.8314142571830333</v>
      </c>
      <c r="F111" s="51"/>
      <c r="G111" s="48"/>
      <c r="H111" s="51"/>
      <c r="I111" s="48">
        <v>0.99844766310625521</v>
      </c>
      <c r="J111" s="51"/>
      <c r="K111" s="72">
        <v>0.68214000025143318</v>
      </c>
    </row>
    <row r="112" spans="2:11">
      <c r="B112" s="87">
        <f>IF(Table5[[#This Row],[Date]]=$C$3,"Current",0)</f>
        <v>0</v>
      </c>
      <c r="C112" s="84">
        <f>IFERROR(IF(WORKDAY.INTL(C111,5,7)&gt;Timeline[Forecast End Date],"",WORKDAY.INTL(C111,5,7)),"")</f>
        <v>44364</v>
      </c>
      <c r="D112" s="217">
        <v>0.77371557084585918</v>
      </c>
      <c r="E112" s="183">
        <v>0.8320369847081398</v>
      </c>
      <c r="F112" s="51"/>
      <c r="G112" s="48"/>
      <c r="H112" s="51"/>
      <c r="I112" s="48">
        <v>0.99866942551964721</v>
      </c>
      <c r="J112" s="51"/>
      <c r="K112" s="72">
        <v>0.68596456023199892</v>
      </c>
    </row>
    <row r="113" spans="2:11">
      <c r="B113" s="87">
        <f>IF(Table5[[#This Row],[Date]]=$C$3,"Current",0)</f>
        <v>0</v>
      </c>
      <c r="C113" s="84">
        <f>IFERROR(IF(WORKDAY.INTL(C112,5,7)&gt;Timeline[Forecast End Date],"",WORKDAY.INTL(C112,5,7)),"")</f>
        <v>44371</v>
      </c>
      <c r="D113" s="217">
        <v>0.77418716913919094</v>
      </c>
      <c r="E113" s="183">
        <v>0.83236169920060876</v>
      </c>
      <c r="F113" s="51"/>
      <c r="G113" s="48"/>
      <c r="H113" s="51"/>
      <c r="I113" s="48">
        <v>0.99889118793303933</v>
      </c>
      <c r="J113" s="51"/>
      <c r="K113" s="72">
        <v>0.68978912021256444</v>
      </c>
    </row>
    <row r="114" spans="2:11">
      <c r="B114" s="87">
        <f>IF(Table5[[#This Row],[Date]]=$C$3,"Current",0)</f>
        <v>0</v>
      </c>
      <c r="C114" s="84">
        <f>IFERROR(IF(WORKDAY.INTL(C113,5,7)&gt;Timeline[Forecast End Date],"",WORKDAY.INTL(C113,5,7)),"")</f>
        <v>44378</v>
      </c>
      <c r="D114" s="217">
        <v>0.77465876743252293</v>
      </c>
      <c r="E114" s="183">
        <v>0.83268641337878768</v>
      </c>
      <c r="F114" s="51"/>
      <c r="G114" s="48"/>
      <c r="H114" s="51"/>
      <c r="I114" s="48">
        <v>0.99911295034643155</v>
      </c>
      <c r="J114" s="51"/>
      <c r="K114" s="72">
        <v>0.69361368019313019</v>
      </c>
    </row>
    <row r="115" spans="2:11">
      <c r="B115" s="87">
        <f>IF(Table5[[#This Row],[Date]]=$C$3,"Current",0)</f>
        <v>0</v>
      </c>
      <c r="C115" s="84">
        <f>IFERROR(IF(WORKDAY.INTL(C114,5,7)&gt;Timeline[Forecast End Date],"",WORKDAY.INTL(C114,5,7)),"")</f>
        <v>44385</v>
      </c>
      <c r="D115" s="217">
        <v>0.77513036572585481</v>
      </c>
      <c r="E115" s="183">
        <v>0.83301112787125664</v>
      </c>
      <c r="F115" s="51"/>
      <c r="G115" s="48"/>
      <c r="H115" s="51"/>
      <c r="I115" s="48">
        <v>0.99933471275982366</v>
      </c>
      <c r="J115" s="51"/>
      <c r="K115" s="72">
        <v>0.69743824017369582</v>
      </c>
    </row>
    <row r="116" spans="2:11">
      <c r="B116" s="87">
        <f>IF(Table5[[#This Row],[Date]]=$C$3,"Current",0)</f>
        <v>0</v>
      </c>
      <c r="C116" s="84">
        <f>IFERROR(IF(WORKDAY.INTL(C115,5,7)&gt;Timeline[Forecast End Date],"",WORKDAY.INTL(C115,5,7)),"")</f>
        <v>44392</v>
      </c>
      <c r="D116" s="217">
        <v>0.77560196370489654</v>
      </c>
      <c r="E116" s="183">
        <v>0.83333584204943556</v>
      </c>
      <c r="F116" s="51"/>
      <c r="G116" s="48"/>
      <c r="H116" s="51"/>
      <c r="I116" s="48">
        <v>0.99955647517321589</v>
      </c>
      <c r="J116" s="51"/>
      <c r="K116" s="72">
        <v>0.70126280015426146</v>
      </c>
    </row>
    <row r="117" spans="2:11">
      <c r="B117" s="87">
        <f>IF(Table5[[#This Row],[Date]]=$C$3,"Current",0)</f>
        <v>0</v>
      </c>
      <c r="C117" s="84">
        <f>IFERROR(IF(WORKDAY.INTL(C116,5,7)&gt;Timeline[Forecast End Date],"",WORKDAY.INTL(C116,5,7)),"")</f>
        <v>44399</v>
      </c>
      <c r="D117" s="217">
        <v>0.77575916313600723</v>
      </c>
      <c r="E117" s="183">
        <v>0.83344408010882853</v>
      </c>
      <c r="F117" s="51"/>
      <c r="G117" s="48"/>
      <c r="H117" s="51"/>
      <c r="I117" s="48">
        <v>0.99963071737248177</v>
      </c>
      <c r="J117" s="51"/>
      <c r="K117" s="72">
        <v>0.70253765348111663</v>
      </c>
    </row>
    <row r="118" spans="2:11">
      <c r="B118" s="87">
        <f>IF(Table5[[#This Row],[Date]]=$C$3,"Current",0)</f>
        <v>0</v>
      </c>
      <c r="C118" s="84">
        <f>IFERROR(IF(WORKDAY.INTL(C117,5,7)&gt;Timeline[Forecast End Date],"",WORKDAY.INTL(C117,5,7)),"")</f>
        <v>44406</v>
      </c>
      <c r="D118" s="217">
        <v>0.776230761429339</v>
      </c>
      <c r="E118" s="183">
        <v>0.83376879460129749</v>
      </c>
      <c r="F118" s="51"/>
      <c r="G118" s="48"/>
      <c r="H118" s="51"/>
      <c r="I118" s="48">
        <v>0.99985247978587399</v>
      </c>
      <c r="J118" s="51"/>
      <c r="K118" s="72">
        <v>0.70636221346168238</v>
      </c>
    </row>
    <row r="119" spans="2:11">
      <c r="B119" s="87">
        <f>IF(Table5[[#This Row],[Date]]=$C$3,"Current",0)</f>
        <v>0</v>
      </c>
      <c r="C119" s="84">
        <f>IFERROR(IF(WORKDAY.INTL(C118,5,7)&gt;Timeline[Forecast End Date],"",WORKDAY.INTL(C118,5,7)),"")</f>
        <v>44413</v>
      </c>
      <c r="D119" s="217">
        <v>0.78107016326332268</v>
      </c>
      <c r="E119" s="183">
        <v>0.83409350877947641</v>
      </c>
      <c r="F119" s="51"/>
      <c r="G119" s="48"/>
      <c r="H119" s="51"/>
      <c r="I119" s="48">
        <v>1</v>
      </c>
      <c r="J119" s="51"/>
      <c r="K119" s="72">
        <v>0.71018677202986058</v>
      </c>
    </row>
    <row r="120" spans="2:11">
      <c r="B120" s="87">
        <f>IF(Table5[[#This Row],[Date]]=$C$3,"Current",0)</f>
        <v>0</v>
      </c>
      <c r="C120" s="84">
        <f>IFERROR(IF(WORKDAY.INTL(C119,5,7)&gt;Timeline[Forecast End Date],"",WORKDAY.INTL(C119,5,7)),"")</f>
        <v>44420</v>
      </c>
      <c r="D120" s="217">
        <v>0.7878224048411796</v>
      </c>
      <c r="E120" s="183">
        <v>0.83441822327194548</v>
      </c>
      <c r="F120" s="51"/>
      <c r="G120" s="48"/>
      <c r="H120" s="51"/>
      <c r="I120" s="48"/>
      <c r="J120" s="51"/>
      <c r="K120" s="72">
        <v>0.71401133201042633</v>
      </c>
    </row>
    <row r="121" spans="2:11">
      <c r="B121" s="87">
        <f>IF(Table5[[#This Row],[Date]]=$C$3,"Current",0)</f>
        <v>0</v>
      </c>
      <c r="C121" s="84">
        <f>IFERROR(IF(WORKDAY.INTL(C120,5,7)&gt;Timeline[Forecast End Date],"",WORKDAY.INTL(C120,5,7)),"")</f>
        <v>44427</v>
      </c>
      <c r="D121" s="217">
        <v>0.79457464610474648</v>
      </c>
      <c r="E121" s="183">
        <v>0.8347429374501244</v>
      </c>
      <c r="F121" s="51"/>
      <c r="G121" s="48"/>
      <c r="H121" s="51"/>
      <c r="I121" s="48"/>
      <c r="J121" s="51"/>
      <c r="K121" s="72">
        <v>0.71783589199099196</v>
      </c>
    </row>
    <row r="122" spans="2:11">
      <c r="B122" s="87">
        <f>IF(Table5[[#This Row],[Date]]=$C$3,"Current",0)</f>
        <v>0</v>
      </c>
      <c r="C122" s="84">
        <f>IFERROR(IF(WORKDAY.INTL(C121,5,7)&gt;Timeline[Forecast End Date],"",WORKDAY.INTL(C121,5,7)),"")</f>
        <v>44434</v>
      </c>
      <c r="D122" s="217">
        <v>0.80132688768260352</v>
      </c>
      <c r="E122" s="183">
        <v>0.83506765194259336</v>
      </c>
      <c r="F122" s="51"/>
      <c r="G122" s="48"/>
      <c r="H122" s="51"/>
      <c r="I122" s="48"/>
      <c r="J122" s="51"/>
      <c r="K122" s="72">
        <v>0.72166045197155759</v>
      </c>
    </row>
    <row r="123" spans="2:11">
      <c r="B123" s="87">
        <f>IF(Table5[[#This Row],[Date]]=$C$3,"Current",0)</f>
        <v>0</v>
      </c>
      <c r="C123" s="84">
        <f>IFERROR(IF(WORKDAY.INTL(C122,5,7)&gt;Timeline[Forecast End Date],"",WORKDAY.INTL(C122,5,7)),"")</f>
        <v>44441</v>
      </c>
      <c r="D123" s="217">
        <v>0.80487738448616286</v>
      </c>
      <c r="E123" s="183">
        <v>0.83539236612077217</v>
      </c>
      <c r="F123" s="51"/>
      <c r="G123" s="48"/>
      <c r="H123" s="51"/>
      <c r="I123" s="48"/>
      <c r="J123" s="51"/>
      <c r="K123" s="72">
        <v>0.72548501195212334</v>
      </c>
    </row>
    <row r="124" spans="2:11">
      <c r="B124" s="87">
        <f>IF(Table5[[#This Row],[Date]]=$C$3,"Current",0)</f>
        <v>0</v>
      </c>
      <c r="C124" s="84">
        <f>IFERROR(IF(WORKDAY.INTL(C123,5,7)&gt;Timeline[Forecast End Date],"",WORKDAY.INTL(C123,5,7)),"")</f>
        <v>44448</v>
      </c>
      <c r="D124" s="217">
        <v>0.80534898277949463</v>
      </c>
      <c r="E124" s="183">
        <v>0.83571708061324124</v>
      </c>
      <c r="F124" s="51"/>
      <c r="G124" s="48"/>
      <c r="H124" s="51"/>
      <c r="I124" s="48"/>
      <c r="J124" s="51"/>
      <c r="K124" s="72">
        <v>0.72930957193268897</v>
      </c>
    </row>
    <row r="125" spans="2:11">
      <c r="B125" s="87">
        <f>IF(Table5[[#This Row],[Date]]=$C$3,"Current",0)</f>
        <v>0</v>
      </c>
      <c r="C125" s="84">
        <f>IFERROR(IF(WORKDAY.INTL(C124,5,7)&gt;Timeline[Forecast End Date],"",WORKDAY.INTL(C124,5,7)),"")</f>
        <v>44455</v>
      </c>
      <c r="D125" s="217">
        <v>0.80543544241946208</v>
      </c>
      <c r="E125" s="183">
        <v>0.83604179479142016</v>
      </c>
      <c r="F125" s="51"/>
      <c r="G125" s="48"/>
      <c r="H125" s="51"/>
      <c r="I125" s="48"/>
      <c r="J125" s="51"/>
      <c r="K125" s="72">
        <v>0.73313413191325472</v>
      </c>
    </row>
    <row r="126" spans="2:11">
      <c r="B126" s="87">
        <f>IF(Table5[[#This Row],[Date]]=$C$3,"Current",0)</f>
        <v>0</v>
      </c>
      <c r="C126" s="84">
        <f>IFERROR(IF(WORKDAY.INTL(C125,5,7)&gt;Timeline[Forecast End Date],"",WORKDAY.INTL(C125,5,7)),"")</f>
        <v>44462</v>
      </c>
      <c r="D126" s="217">
        <v>0.80543544241946208</v>
      </c>
      <c r="E126" s="183">
        <v>0.83631239009704761</v>
      </c>
      <c r="F126" s="51"/>
      <c r="G126" s="48"/>
      <c r="H126" s="51"/>
      <c r="I126" s="48"/>
      <c r="J126" s="51"/>
      <c r="K126" s="72">
        <v>0.73632126452419899</v>
      </c>
    </row>
    <row r="127" spans="2:11">
      <c r="B127" s="87">
        <f>IF(Table5[[#This Row],[Date]]=$C$3,"Current",0)</f>
        <v>0</v>
      </c>
      <c r="C127" s="84">
        <f>IFERROR(IF(WORKDAY.INTL(C126,5,7)&gt;Timeline[Forecast End Date],"",WORKDAY.INTL(C126,5,7)),"")</f>
        <v>44469</v>
      </c>
      <c r="D127" s="217">
        <v>0.80543544241946208</v>
      </c>
      <c r="E127" s="183">
        <v>0.83663710458951668</v>
      </c>
      <c r="F127" s="51"/>
      <c r="G127" s="48"/>
      <c r="H127" s="51"/>
      <c r="I127" s="48"/>
      <c r="J127" s="51"/>
      <c r="K127" s="72">
        <v>0.74014582450476463</v>
      </c>
    </row>
    <row r="128" spans="2:11">
      <c r="B128" s="87">
        <f>IF(Table5[[#This Row],[Date]]=$C$3,"Current",0)</f>
        <v>0</v>
      </c>
      <c r="C128" s="84">
        <f>IFERROR(IF(WORKDAY.INTL(C127,5,7)&gt;Timeline[Forecast End Date],"",WORKDAY.INTL(C127,5,7)),"")</f>
        <v>44476</v>
      </c>
      <c r="D128" s="217">
        <v>0.80543544241946208</v>
      </c>
      <c r="E128" s="183">
        <v>0.83696181876769549</v>
      </c>
      <c r="F128" s="51"/>
      <c r="G128" s="48"/>
      <c r="H128" s="51"/>
      <c r="I128" s="48"/>
      <c r="J128" s="51"/>
      <c r="K128" s="72">
        <v>0.74397038448533037</v>
      </c>
    </row>
    <row r="129" spans="2:11">
      <c r="B129" s="87">
        <f>IF(Table5[[#This Row],[Date]]=$C$3,"Current",0)</f>
        <v>0</v>
      </c>
      <c r="C129" s="84">
        <f>IFERROR(IF(WORKDAY.INTL(C128,5,7)&gt;Timeline[Forecast End Date],"",WORKDAY.INTL(C128,5,7)),"")</f>
        <v>44483</v>
      </c>
      <c r="D129" s="217">
        <v>0.80543544241946208</v>
      </c>
      <c r="E129" s="183">
        <v>0.83728653326016445</v>
      </c>
      <c r="F129" s="51"/>
      <c r="G129" s="48"/>
      <c r="H129" s="51"/>
      <c r="I129" s="48"/>
      <c r="J129" s="51"/>
      <c r="K129" s="72">
        <v>0.74779494446589601</v>
      </c>
    </row>
    <row r="130" spans="2:11">
      <c r="B130" s="87">
        <f>IF(Table5[[#This Row],[Date]]=$C$3,"Current",0)</f>
        <v>0</v>
      </c>
      <c r="C130" s="84">
        <f>IFERROR(IF(WORKDAY.INTL(C129,5,7)&gt;Timeline[Forecast End Date],"",WORKDAY.INTL(C129,5,7)),"")</f>
        <v>44490</v>
      </c>
      <c r="D130" s="217">
        <v>0.80543544241946208</v>
      </c>
      <c r="E130" s="183">
        <v>0.83761124743834336</v>
      </c>
      <c r="F130" s="51"/>
      <c r="G130" s="48"/>
      <c r="H130" s="51"/>
      <c r="I130" s="48"/>
      <c r="J130" s="51"/>
      <c r="K130" s="72">
        <v>0.75161950444646175</v>
      </c>
    </row>
    <row r="131" spans="2:11">
      <c r="B131" s="87">
        <f>IF(Table5[[#This Row],[Date]]=$C$3,"Current",0)</f>
        <v>0</v>
      </c>
      <c r="C131" s="84">
        <f>IFERROR(IF(WORKDAY.INTL(C130,5,7)&gt;Timeline[Forecast End Date],"",WORKDAY.INTL(C130,5,7)),"")</f>
        <v>44497</v>
      </c>
      <c r="D131" s="217">
        <v>0.80543544241946208</v>
      </c>
      <c r="E131" s="183">
        <v>0.83793596193081243</v>
      </c>
      <c r="F131" s="51">
        <v>1</v>
      </c>
      <c r="G131" s="48">
        <v>1</v>
      </c>
      <c r="H131" s="51">
        <v>1</v>
      </c>
      <c r="I131" s="48">
        <v>1</v>
      </c>
      <c r="J131" s="51">
        <v>1</v>
      </c>
      <c r="K131" s="72">
        <v>0.75544406442702727</v>
      </c>
    </row>
    <row r="132" spans="2:11">
      <c r="B132" s="87">
        <f>IF(Table5[[#This Row],[Date]]=$C$3,"Current",0)</f>
        <v>0</v>
      </c>
      <c r="C132" s="84">
        <f>IFERROR(IF(WORKDAY.INTL(C131,5,7)&gt;Timeline[Forecast End Date],"",WORKDAY.INTL(C131,5,7)),"")</f>
        <v>44504</v>
      </c>
      <c r="D132" s="217">
        <v>0.80543544241946208</v>
      </c>
      <c r="E132" s="183">
        <v>0.83826067610899124</v>
      </c>
      <c r="F132" s="51">
        <v>1</v>
      </c>
      <c r="G132" s="48">
        <v>1</v>
      </c>
      <c r="H132" s="51">
        <v>1</v>
      </c>
      <c r="I132" s="48">
        <v>1</v>
      </c>
      <c r="J132" s="51">
        <v>1</v>
      </c>
      <c r="K132" s="72">
        <v>0.75926862440759302</v>
      </c>
    </row>
    <row r="133" spans="2:11">
      <c r="B133" s="87">
        <f>IF(Table5[[#This Row],[Date]]=$C$3,"Current",0)</f>
        <v>0</v>
      </c>
      <c r="C133" s="84">
        <f>IFERROR(IF(WORKDAY.INTL(C132,5,7)&gt;Timeline[Forecast End Date],"",WORKDAY.INTL(C132,5,7)),"")</f>
        <v>44511</v>
      </c>
      <c r="D133" s="217">
        <v>0.80543544241946208</v>
      </c>
      <c r="E133" s="183">
        <v>0.8385853906014602</v>
      </c>
      <c r="F133" s="51">
        <v>1</v>
      </c>
      <c r="G133" s="48">
        <v>1</v>
      </c>
      <c r="H133" s="51">
        <v>1</v>
      </c>
      <c r="I133" s="48">
        <v>1</v>
      </c>
      <c r="J133" s="51">
        <v>1</v>
      </c>
      <c r="K133" s="72">
        <v>0.76309318438815854</v>
      </c>
    </row>
    <row r="134" spans="2:11">
      <c r="B134" s="87">
        <f>IF(Table5[[#This Row],[Date]]=$C$3,"Current",0)</f>
        <v>0</v>
      </c>
      <c r="C134" s="84">
        <f>IFERROR(IF(WORKDAY.INTL(C133,5,7)&gt;Timeline[Forecast End Date],"",WORKDAY.INTL(C133,5,7)),"")</f>
        <v>44518</v>
      </c>
      <c r="D134" s="217">
        <v>0.80543544241946208</v>
      </c>
      <c r="E134" s="183">
        <v>0.83891010477963923</v>
      </c>
      <c r="F134" s="51">
        <v>1</v>
      </c>
      <c r="G134" s="48">
        <v>1</v>
      </c>
      <c r="H134" s="51">
        <v>1</v>
      </c>
      <c r="I134" s="48">
        <v>1</v>
      </c>
      <c r="J134" s="51">
        <v>1</v>
      </c>
      <c r="K134" s="72">
        <v>0.76691774436872429</v>
      </c>
    </row>
    <row r="135" spans="2:11">
      <c r="B135" s="87">
        <f>IF(Table5[[#This Row],[Date]]=$C$3,"Current",0)</f>
        <v>0</v>
      </c>
      <c r="C135" s="84">
        <f>IFERROR(IF(WORKDAY.INTL(C134,5,7)&gt;Timeline[Forecast End Date],"",WORKDAY.INTL(C134,5,7)),"")</f>
        <v>44525</v>
      </c>
      <c r="D135" s="217">
        <v>0.80543544241946208</v>
      </c>
      <c r="E135" s="183">
        <v>0.83923481927210819</v>
      </c>
      <c r="F135" s="51">
        <v>1</v>
      </c>
      <c r="G135" s="48">
        <v>1</v>
      </c>
      <c r="H135" s="51">
        <v>1</v>
      </c>
      <c r="I135" s="48">
        <v>1</v>
      </c>
      <c r="J135" s="51">
        <v>1</v>
      </c>
      <c r="K135" s="72">
        <v>0.77074230434928992</v>
      </c>
    </row>
    <row r="136" spans="2:11">
      <c r="B136" s="87">
        <f>IF(Table5[[#This Row],[Date]]=$C$3,"Current",0)</f>
        <v>0</v>
      </c>
      <c r="C136" s="84">
        <f>IFERROR(IF(WORKDAY.INTL(C135,5,7)&gt;Timeline[Forecast End Date],"",WORKDAY.INTL(C135,5,7)),"")</f>
        <v>44532</v>
      </c>
      <c r="D136" s="217">
        <v>0.81138709780878593</v>
      </c>
      <c r="E136" s="183">
        <v>0.83955953345028711</v>
      </c>
      <c r="F136" s="51">
        <v>1</v>
      </c>
      <c r="G136" s="48">
        <v>1</v>
      </c>
      <c r="H136" s="51">
        <v>1</v>
      </c>
      <c r="I136" s="48">
        <v>1</v>
      </c>
      <c r="J136" s="51">
        <v>1</v>
      </c>
      <c r="K136" s="72">
        <v>0.77456686432985566</v>
      </c>
    </row>
    <row r="137" spans="2:11">
      <c r="B137" s="87">
        <f>IF(Table5[[#This Row],[Date]]=$C$3,"Current",0)</f>
        <v>0</v>
      </c>
      <c r="C137" s="84">
        <f>IFERROR(IF(WORKDAY.INTL(C136,5,7)&gt;Timeline[Forecast End Date],"",WORKDAY.INTL(C136,5,7)),"")</f>
        <v>44539</v>
      </c>
      <c r="D137" s="217">
        <v>0.83018179834348305</v>
      </c>
      <c r="E137" s="183">
        <v>0.83988424794275607</v>
      </c>
      <c r="F137" s="51">
        <v>1</v>
      </c>
      <c r="G137" s="48">
        <v>1</v>
      </c>
      <c r="H137" s="51">
        <v>1</v>
      </c>
      <c r="I137" s="48">
        <v>1</v>
      </c>
      <c r="J137" s="51">
        <v>1</v>
      </c>
      <c r="K137" s="72">
        <v>0.7783914243104213</v>
      </c>
    </row>
    <row r="138" spans="2:11">
      <c r="B138" s="87">
        <f>IF(Table5[[#This Row],[Date]]=$C$3,"Current",0)</f>
        <v>0</v>
      </c>
      <c r="C138" s="84">
        <f>IFERROR(IF(WORKDAY.INTL(C137,5,7)&gt;Timeline[Forecast End Date],"",WORKDAY.INTL(C137,5,7)),"")</f>
        <v>44546</v>
      </c>
      <c r="D138" s="217">
        <v>0.8480367638828743</v>
      </c>
      <c r="E138" s="183">
        <v>0.84020896212093499</v>
      </c>
      <c r="F138" s="51">
        <v>1</v>
      </c>
      <c r="G138" s="48">
        <v>1</v>
      </c>
      <c r="H138" s="51">
        <v>1</v>
      </c>
      <c r="I138" s="48">
        <v>1</v>
      </c>
      <c r="J138" s="51">
        <v>1</v>
      </c>
      <c r="K138" s="72">
        <v>0.78221598429098693</v>
      </c>
    </row>
    <row r="139" spans="2:11">
      <c r="B139" s="87">
        <f>IF(Table5[[#This Row],[Date]]=$C$3,"Current",0)</f>
        <v>0</v>
      </c>
      <c r="C139" s="84">
        <f>IFERROR(IF(WORKDAY.INTL(C138,5,7)&gt;Timeline[Forecast End Date],"",WORKDAY.INTL(C138,5,7)),"")</f>
        <v>44553</v>
      </c>
      <c r="D139" s="217">
        <v>0.8480367638828743</v>
      </c>
      <c r="E139" s="183">
        <v>0.84053367661340395</v>
      </c>
      <c r="F139" s="51">
        <v>1</v>
      </c>
      <c r="G139" s="48">
        <v>1</v>
      </c>
      <c r="H139" s="51">
        <v>1</v>
      </c>
      <c r="I139" s="48">
        <v>1</v>
      </c>
      <c r="J139" s="51">
        <v>1</v>
      </c>
      <c r="K139" s="72">
        <v>0.78604054427155268</v>
      </c>
    </row>
    <row r="140" spans="2:11">
      <c r="B140" s="87">
        <f>IF(Table5[[#This Row],[Date]]=$C$3,"Current",0)</f>
        <v>0</v>
      </c>
      <c r="C140" s="84">
        <f>IFERROR(IF(WORKDAY.INTL(C139,5,7)&gt;Timeline[Forecast End Date],"",WORKDAY.INTL(C139,5,7)),"")</f>
        <v>44560</v>
      </c>
      <c r="D140" s="217">
        <v>0.8480367638828743</v>
      </c>
      <c r="E140" s="183">
        <v>0.84085839079158287</v>
      </c>
      <c r="F140" s="51">
        <v>1</v>
      </c>
      <c r="G140" s="48">
        <v>1</v>
      </c>
      <c r="H140" s="51">
        <v>1</v>
      </c>
      <c r="I140" s="48">
        <v>1</v>
      </c>
      <c r="J140" s="51">
        <v>1</v>
      </c>
      <c r="K140" s="72">
        <v>0.78986510283973088</v>
      </c>
    </row>
    <row r="141" spans="2:11">
      <c r="B141" s="87">
        <f>IF(Table5[[#This Row],[Date]]=$C$3,"Current",0)</f>
        <v>0</v>
      </c>
      <c r="C141" s="84">
        <f>IFERROR(IF(WORKDAY.INTL(C140,5,7)&gt;Timeline[Forecast End Date],"",WORKDAY.INTL(C140,5,7)),"")</f>
        <v>44567</v>
      </c>
      <c r="D141" s="217">
        <v>0.8480367638828743</v>
      </c>
      <c r="E141" s="183">
        <v>0.84118310528405194</v>
      </c>
      <c r="F141" s="51">
        <v>1</v>
      </c>
      <c r="G141" s="48">
        <v>1</v>
      </c>
      <c r="H141" s="51">
        <v>1</v>
      </c>
      <c r="I141" s="48">
        <v>1</v>
      </c>
      <c r="J141" s="51">
        <v>1</v>
      </c>
      <c r="K141" s="72">
        <v>0.79368966282029663</v>
      </c>
    </row>
    <row r="142" spans="2:11">
      <c r="B142" s="87">
        <f>IF(Table5[[#This Row],[Date]]=$C$3,"Current",0)</f>
        <v>0</v>
      </c>
      <c r="C142" s="84">
        <f>IFERROR(IF(WORKDAY.INTL(C141,5,7)&gt;Timeline[Forecast End Date],"",WORKDAY.INTL(C141,5,7)),"")</f>
        <v>44574</v>
      </c>
      <c r="D142" s="217">
        <v>0.8480367638828743</v>
      </c>
      <c r="E142" s="183">
        <v>0.84150781946223074</v>
      </c>
      <c r="F142" s="51">
        <v>1</v>
      </c>
      <c r="G142" s="48">
        <v>1</v>
      </c>
      <c r="H142" s="51">
        <v>1</v>
      </c>
      <c r="I142" s="48">
        <v>1</v>
      </c>
      <c r="J142" s="51">
        <v>1</v>
      </c>
      <c r="K142" s="72">
        <v>0.79751422280086226</v>
      </c>
    </row>
    <row r="143" spans="2:11">
      <c r="B143" s="87">
        <f>IF(Table5[[#This Row],[Date]]=$C$3,"Current",0)</f>
        <v>0</v>
      </c>
      <c r="C143" s="84">
        <f>IFERROR(IF(WORKDAY.INTL(C142,5,7)&gt;Timeline[Forecast End Date],"",WORKDAY.INTL(C142,5,7)),"")</f>
        <v>44581</v>
      </c>
      <c r="D143" s="217">
        <v>0.8480367638828743</v>
      </c>
      <c r="E143" s="183">
        <v>0.8418325339546997</v>
      </c>
      <c r="F143" s="51">
        <v>1</v>
      </c>
      <c r="G143" s="48">
        <v>1</v>
      </c>
      <c r="H143" s="51">
        <v>1</v>
      </c>
      <c r="I143" s="48">
        <v>1</v>
      </c>
      <c r="J143" s="51">
        <v>1</v>
      </c>
      <c r="K143" s="72">
        <v>0.80133878278142789</v>
      </c>
    </row>
    <row r="144" spans="2:11">
      <c r="B144" s="87">
        <f>IF(Table5[[#This Row],[Date]]=$C$3,"Current",0)</f>
        <v>0</v>
      </c>
      <c r="C144" s="84">
        <f>IFERROR(IF(WORKDAY.INTL(C143,5,7)&gt;Timeline[Forecast End Date],"",WORKDAY.INTL(C143,5,7)),"")</f>
        <v>44588</v>
      </c>
      <c r="D144" s="217">
        <v>0.8480367638828743</v>
      </c>
      <c r="E144" s="183">
        <v>0.84215724813287862</v>
      </c>
      <c r="F144" s="51">
        <v>1</v>
      </c>
      <c r="G144" s="48">
        <v>1</v>
      </c>
      <c r="H144" s="51">
        <v>1</v>
      </c>
      <c r="I144" s="48">
        <v>1</v>
      </c>
      <c r="J144" s="51">
        <v>1</v>
      </c>
      <c r="K144" s="72">
        <v>0.80516334276199353</v>
      </c>
    </row>
    <row r="145" spans="2:16">
      <c r="B145" s="87">
        <f>IF(Table5[[#This Row],[Date]]=$C$3,"Current",0)</f>
        <v>0</v>
      </c>
      <c r="C145" s="84">
        <f>IFERROR(IF(WORKDAY.INTL(C144,5,7)&gt;Timeline[Forecast End Date],"",WORKDAY.INTL(C144,5,7)),"")</f>
        <v>44595</v>
      </c>
      <c r="D145" s="217">
        <v>0.8480367638828743</v>
      </c>
      <c r="E145" s="183">
        <v>0.84248196262534769</v>
      </c>
      <c r="F145" s="51">
        <v>1</v>
      </c>
      <c r="G145" s="48">
        <v>1</v>
      </c>
      <c r="H145" s="51">
        <v>1</v>
      </c>
      <c r="I145" s="48">
        <v>1</v>
      </c>
      <c r="J145" s="51">
        <v>1</v>
      </c>
      <c r="K145" s="72">
        <v>0.80898790274255927</v>
      </c>
    </row>
    <row r="146" spans="2:16">
      <c r="B146" s="87">
        <f>IF(Table5[[#This Row],[Date]]=$C$3,"Current",0)</f>
        <v>0</v>
      </c>
      <c r="C146" s="84">
        <f>IFERROR(IF(WORKDAY.INTL(C145,5,7)&gt;Timeline[Forecast End Date],"",WORKDAY.INTL(C145,5,7)),"")</f>
        <v>44602</v>
      </c>
      <c r="D146" s="217">
        <v>0.8480367638828743</v>
      </c>
      <c r="E146" s="183">
        <v>0.84280667680352661</v>
      </c>
      <c r="F146" s="51"/>
      <c r="G146" s="48"/>
      <c r="H146" s="51"/>
      <c r="I146" s="48"/>
      <c r="J146" s="51"/>
      <c r="K146" s="72">
        <v>0.8128124627231248</v>
      </c>
    </row>
    <row r="147" spans="2:16">
      <c r="B147" s="87">
        <f>IF(Table5[[#This Row],[Date]]=$C$3,"Current",0)</f>
        <v>0</v>
      </c>
      <c r="C147" s="84">
        <f>IFERROR(IF(WORKDAY.INTL(C146,5,7)&gt;Timeline[Forecast End Date],"",WORKDAY.INTL(C146,5,7)),"")</f>
        <v>44609</v>
      </c>
      <c r="D147" s="217">
        <v>0.8480367638828743</v>
      </c>
      <c r="E147" s="183">
        <v>0.84313139129599557</v>
      </c>
      <c r="F147" s="51"/>
      <c r="G147" s="48"/>
      <c r="H147" s="51"/>
      <c r="I147" s="48"/>
      <c r="J147" s="51"/>
      <c r="K147" s="72">
        <v>0.81663702270369054</v>
      </c>
    </row>
    <row r="148" spans="2:16">
      <c r="B148" s="87">
        <f>IF(Table5[[#This Row],[Date]]=$C$3,"Current",0)</f>
        <v>0</v>
      </c>
      <c r="C148" s="84">
        <f>IFERROR(IF(WORKDAY.INTL(C147,5,7)&gt;Timeline[Forecast End Date],"",WORKDAY.INTL(C147,5,7)),"")</f>
        <v>44616</v>
      </c>
      <c r="D148" s="217">
        <v>0.8480367638828743</v>
      </c>
      <c r="E148" s="183">
        <v>0.84345610547417438</v>
      </c>
      <c r="F148" s="51"/>
      <c r="G148" s="48"/>
      <c r="H148" s="51"/>
      <c r="I148" s="48"/>
      <c r="J148" s="51"/>
      <c r="K148" s="72">
        <v>0.82046158268425617</v>
      </c>
    </row>
    <row r="149" spans="2:16">
      <c r="B149" s="87">
        <f>IF(Table5[[#This Row],[Date]]=$C$3,"Current",0)</f>
        <v>0</v>
      </c>
      <c r="C149" s="84">
        <f>IFERROR(IF(WORKDAY.INTL(C148,5,7)&gt;Timeline[Forecast End Date],"",WORKDAY.INTL(C148,5,7)),"")</f>
        <v>44623</v>
      </c>
      <c r="D149" s="217">
        <v>0.85381135639134997</v>
      </c>
      <c r="E149" s="183">
        <v>0.84378232855920909</v>
      </c>
      <c r="F149" s="51"/>
      <c r="G149" s="48"/>
      <c r="H149" s="51"/>
      <c r="I149" s="48"/>
      <c r="J149" s="51">
        <v>0.88156008614303116</v>
      </c>
      <c r="K149" s="72">
        <v>0.82428614266482181</v>
      </c>
    </row>
    <row r="150" spans="2:16">
      <c r="B150" s="87">
        <f>IF(Table5[[#This Row],[Date]]=$C$3,"Current",0)</f>
        <v>0</v>
      </c>
      <c r="C150" s="84">
        <f>IFERROR(IF(WORKDAY.INTL(C149,5,7)&gt;Timeline[Forecast End Date],"",WORKDAY.INTL(C149,5,7)),"")</f>
        <v>44630</v>
      </c>
      <c r="D150" s="217">
        <v>0.86151046169296563</v>
      </c>
      <c r="E150" s="183">
        <v>0.84410704273738801</v>
      </c>
      <c r="F150" s="51"/>
      <c r="G150" s="48"/>
      <c r="H150" s="51"/>
      <c r="I150" s="48"/>
      <c r="J150" s="51">
        <v>0.89437594650521812</v>
      </c>
      <c r="K150" s="72">
        <v>0.82811070264538755</v>
      </c>
      <c r="O150" s="247">
        <v>72876</v>
      </c>
    </row>
    <row r="151" spans="2:16">
      <c r="B151" s="87">
        <f>IF(Table5[[#This Row],[Date]]=$C$3,"Current",0)</f>
        <v>0</v>
      </c>
      <c r="C151" s="84">
        <f>IFERROR(IF(WORKDAY.INTL(C150,5,7)&gt;Timeline[Forecast End Date],"",WORKDAY.INTL(C150,5,7)),"")</f>
        <v>44637</v>
      </c>
      <c r="D151" s="217">
        <v>0.88348839405685908</v>
      </c>
      <c r="E151" s="183">
        <v>0.84749111286626699</v>
      </c>
      <c r="F151" s="51"/>
      <c r="G151" s="48"/>
      <c r="H151" s="51"/>
      <c r="I151" s="48"/>
      <c r="J151" s="51">
        <v>0.90719180686740508</v>
      </c>
      <c r="K151" s="72">
        <v>0.83193526262595319</v>
      </c>
      <c r="P151" s="303">
        <f>O150/O152</f>
        <v>0.8933270032100491</v>
      </c>
    </row>
    <row r="152" spans="2:16">
      <c r="B152" s="87">
        <f>IF(Table5[[#This Row],[Date]]=$C$3,"Current",0)</f>
        <v>0</v>
      </c>
      <c r="C152" s="84">
        <f>IFERROR(IF(WORKDAY.INTL(C151,5,7)&gt;Timeline[Forecast End Date],"",WORKDAY.INTL(C151,5,7)),"")</f>
        <v>44644</v>
      </c>
      <c r="D152" s="217">
        <v>0.90848830196199748</v>
      </c>
      <c r="E152" s="183">
        <v>0.85249919326362533</v>
      </c>
      <c r="F152" s="51"/>
      <c r="G152" s="48"/>
      <c r="H152" s="51"/>
      <c r="I152" s="48"/>
      <c r="J152" s="51">
        <v>0.92000766722959204</v>
      </c>
      <c r="K152" s="72">
        <v>0.83575982260651893</v>
      </c>
      <c r="O152" s="247">
        <v>81578.19</v>
      </c>
    </row>
    <row r="153" spans="2:16">
      <c r="B153" s="87">
        <f>IF(Table5[[#This Row],[Date]]=$C$3,"Current",0)</f>
        <v>0</v>
      </c>
      <c r="C153" s="84">
        <f>IFERROR(IF(WORKDAY.INTL(C152,5,7)&gt;Timeline[Forecast End Date],"",WORKDAY.INTL(C152,5,7)),"")</f>
        <v>44651</v>
      </c>
      <c r="D153" s="217">
        <v>0.92695536164893833</v>
      </c>
      <c r="E153" s="183">
        <v>0.85750727334669341</v>
      </c>
      <c r="F153" s="51"/>
      <c r="G153" s="48"/>
      <c r="H153" s="51"/>
      <c r="I153" s="48"/>
      <c r="J153" s="51">
        <v>0.932823527591779</v>
      </c>
      <c r="K153" s="72">
        <v>0.83958438258708445</v>
      </c>
    </row>
    <row r="154" spans="2:16">
      <c r="B154" s="87">
        <f>IF(Table5[[#This Row],[Date]]=$C$3,"Current",0)</f>
        <v>0</v>
      </c>
      <c r="C154" s="84">
        <f>IFERROR(IF(WORKDAY.INTL(C153,5,7)&gt;Timeline[Forecast End Date],"",WORKDAY.INTL(C153,5,7)),"")</f>
        <v>44658</v>
      </c>
      <c r="D154" s="217">
        <v>0.93947533258196769</v>
      </c>
      <c r="E154" s="183">
        <v>0.8617697764976836</v>
      </c>
      <c r="F154" s="51"/>
      <c r="G154" s="48"/>
      <c r="H154" s="51"/>
      <c r="I154" s="48"/>
      <c r="J154" s="51">
        <v>0.94563938795396596</v>
      </c>
      <c r="K154" s="72">
        <v>0.84216595976184361</v>
      </c>
    </row>
    <row r="155" spans="2:16">
      <c r="B155" s="87">
        <f>IF(Table5[[#This Row],[Date]]=$C$3,"Current",0)</f>
        <v>0</v>
      </c>
      <c r="C155" s="84">
        <f>IFERROR(IF(WORKDAY.INTL(C154,5,7)&gt;Timeline[Forecast End Date],"",WORKDAY.INTL(C154,5,7)),"")</f>
        <v>44665</v>
      </c>
      <c r="D155" s="217">
        <v>0.94966880203240445</v>
      </c>
      <c r="E155" s="183">
        <v>0.86606323565383048</v>
      </c>
      <c r="F155" s="51"/>
      <c r="G155" s="48"/>
      <c r="H155" s="51"/>
      <c r="I155" s="48"/>
      <c r="J155" s="51">
        <v>0.95429009394560993</v>
      </c>
      <c r="K155" s="72">
        <v>0.84446069518522804</v>
      </c>
    </row>
    <row r="156" spans="2:16">
      <c r="B156" s="87">
        <f>IF(Table5[[#This Row],[Date]]=$C$3,"Current",0)</f>
        <v>0</v>
      </c>
      <c r="C156" s="84">
        <f>IFERROR(IF(WORKDAY.INTL(C155,5,7)&gt;Timeline[Forecast End Date],"",WORKDAY.INTL(C155,5,7)),"")</f>
        <v>44672</v>
      </c>
      <c r="D156" s="217">
        <v>0.95829446131607399</v>
      </c>
      <c r="E156" s="183">
        <v>0.87014773179645843</v>
      </c>
      <c r="F156" s="51"/>
      <c r="G156" s="48"/>
      <c r="H156" s="51"/>
      <c r="I156" s="48"/>
      <c r="J156" s="51">
        <v>0.96197961101035456</v>
      </c>
      <c r="K156" s="72">
        <v>0.84675543202099979</v>
      </c>
    </row>
    <row r="157" spans="2:16">
      <c r="B157" s="87">
        <f>IF(Table5[[#This Row],[Date]]=$C$3,"Current",0)</f>
        <v>0</v>
      </c>
      <c r="C157" s="84">
        <f>IFERROR(IF(WORKDAY.INTL(C156,5,7)&gt;Timeline[Forecast End Date],"",WORKDAY.INTL(C156,5,7)),"")</f>
        <v>44679</v>
      </c>
      <c r="D157" s="217">
        <v>0.96771413906768411</v>
      </c>
      <c r="E157" s="183">
        <v>0.87792919273768266</v>
      </c>
      <c r="F157" s="51"/>
      <c r="G157" s="48"/>
      <c r="H157" s="51"/>
      <c r="I157" s="48"/>
      <c r="J157" s="51">
        <v>0.9696691280750992</v>
      </c>
      <c r="K157" s="72">
        <v>0.84905016744438433</v>
      </c>
    </row>
    <row r="158" spans="2:16">
      <c r="B158" s="87">
        <f>IF(Table5[[#This Row],[Date]]=$C$3,"Current",0)</f>
        <v>0</v>
      </c>
      <c r="C158" s="84">
        <f>IFERROR(IF(WORKDAY.INTL(C157,5,7)&gt;Timeline[Forecast End Date],"",WORKDAY.INTL(C157,5,7)),"")</f>
        <v>44686</v>
      </c>
      <c r="D158" s="217">
        <v>0.97210775368426339</v>
      </c>
      <c r="E158" s="183">
        <v>0.88426878867677161</v>
      </c>
      <c r="F158" s="51"/>
      <c r="G158" s="48"/>
      <c r="H158" s="51"/>
      <c r="I158" s="48"/>
      <c r="J158" s="51">
        <v>0.97735864513984383</v>
      </c>
      <c r="K158" s="72">
        <v>0.84943262358367955</v>
      </c>
    </row>
    <row r="159" spans="2:16">
      <c r="B159" s="87" t="str">
        <f>IF(Table5[[#This Row],[Date]]=$C$3,"Current",0)</f>
        <v>Current</v>
      </c>
      <c r="C159" s="84">
        <f>IFERROR(IF(WORKDAY.INTL(C158,5,7)&gt;Timeline[Forecast End Date],"",WORKDAY.INTL(C158,5,7)),"")</f>
        <v>44693</v>
      </c>
      <c r="D159" s="217">
        <v>0.98587219091079503</v>
      </c>
      <c r="E159" s="183">
        <v>0.89149956084508974</v>
      </c>
      <c r="F159" s="51"/>
      <c r="G159" s="48"/>
      <c r="H159" s="51"/>
      <c r="I159" s="48"/>
      <c r="J159" s="51">
        <v>0.98077620875052607</v>
      </c>
      <c r="K159" s="72">
        <v>0.85036016661860381</v>
      </c>
    </row>
    <row r="160" spans="2:16">
      <c r="B160" s="87">
        <f>IF(Table5[[#This Row],[Date]]=$C$3,"Current",0)</f>
        <v>0</v>
      </c>
      <c r="C160" s="84">
        <f>IFERROR(IF(WORKDAY.INTL(C159,5,7)&gt;Timeline[Forecast End Date],"",WORKDAY.INTL(C159,5,7)),"")</f>
        <v>44700</v>
      </c>
      <c r="D160" s="217">
        <v>0.99831508659248558</v>
      </c>
      <c r="E160" s="183"/>
      <c r="F160" s="51"/>
      <c r="G160" s="48"/>
      <c r="H160" s="51"/>
      <c r="I160" s="48"/>
      <c r="J160" s="51">
        <v>0.99359206911271303</v>
      </c>
      <c r="K160" s="72"/>
    </row>
    <row r="161" spans="2:11">
      <c r="B161" s="87">
        <f>IF(Table5[[#This Row],[Date]]=$C$3,"Current",0)</f>
        <v>0</v>
      </c>
      <c r="C161" s="84">
        <f>IFERROR(IF(WORKDAY.INTL(C160,5,7)&gt;Timeline[Forecast End Date],"",WORKDAY.INTL(C160,5,7)),"")</f>
        <v>44707</v>
      </c>
      <c r="D161" s="217">
        <v>0.99962017724968855</v>
      </c>
      <c r="E161" s="183"/>
      <c r="F161" s="51"/>
      <c r="G161" s="48"/>
      <c r="H161" s="51"/>
      <c r="I161" s="48"/>
      <c r="J161" s="51">
        <v>1.0000000000000002</v>
      </c>
      <c r="K161" s="72"/>
    </row>
    <row r="162" spans="2:11">
      <c r="B162" s="87">
        <f>IF(Table5[[#This Row],[Date]]=$C$3,"Current",0)</f>
        <v>0</v>
      </c>
      <c r="C162" s="84" t="str">
        <f>IFERROR(IF(WORKDAY.INTL(C161,5,7)&gt;Timeline[Forecast End Date],"",WORKDAY.INTL(C161,5,7)),"")</f>
        <v/>
      </c>
      <c r="D162" s="217">
        <v>1</v>
      </c>
      <c r="E162" s="183"/>
      <c r="F162" s="51"/>
      <c r="G162" s="48"/>
      <c r="H162" s="51"/>
      <c r="I162" s="48"/>
      <c r="J162" s="51"/>
      <c r="K162" s="72"/>
    </row>
    <row r="163" spans="2:11">
      <c r="B163" s="87">
        <f>IF(Table5[[#This Row],[Date]]=$C$3,"Current",0)</f>
        <v>0</v>
      </c>
      <c r="C163" s="84" t="str">
        <f>IFERROR(IF(WORKDAY.INTL(C162,5,7)&gt;Timeline[Forecast End Date],"",WORKDAY.INTL(C162,5,7)),"")</f>
        <v/>
      </c>
      <c r="D163" s="51"/>
      <c r="E163" s="183"/>
      <c r="F163" s="51"/>
      <c r="G163" s="48"/>
      <c r="H163" s="51"/>
      <c r="I163" s="48"/>
      <c r="J163" s="51"/>
      <c r="K163" s="72"/>
    </row>
    <row r="164" spans="2:11">
      <c r="B164" s="87">
        <f>IF(Table5[[#This Row],[Date]]=$C$3,"Current",0)</f>
        <v>0</v>
      </c>
      <c r="C164" s="84" t="str">
        <f>IFERROR(IF(WORKDAY.INTL(C163,5,7)&gt;Timeline[Forecast End Date],"",WORKDAY.INTL(C163,5,7)),"")</f>
        <v/>
      </c>
      <c r="D164" s="51"/>
      <c r="E164" s="183"/>
      <c r="F164" s="51"/>
      <c r="G164" s="48"/>
      <c r="H164" s="51"/>
      <c r="I164" s="48"/>
      <c r="J164" s="51"/>
      <c r="K164" s="72"/>
    </row>
    <row r="165" spans="2:11">
      <c r="B165" s="87">
        <f>IF(Table5[[#This Row],[Date]]=$C$3,"Current",0)</f>
        <v>0</v>
      </c>
      <c r="C165" s="84" t="str">
        <f>IFERROR(IF(WORKDAY.INTL(C164,5,7)&gt;Timeline[Forecast End Date],"",WORKDAY.INTL(C164,5,7)),"")</f>
        <v/>
      </c>
      <c r="D165" s="51"/>
      <c r="E165" s="183"/>
      <c r="F165" s="51"/>
      <c r="G165" s="48"/>
      <c r="H165" s="51"/>
      <c r="I165" s="48"/>
      <c r="J165" s="51"/>
      <c r="K165" s="72"/>
    </row>
    <row r="166" spans="2:11">
      <c r="B166" s="87">
        <f>IF(Table5[[#This Row],[Date]]=$C$3,"Current",0)</f>
        <v>0</v>
      </c>
      <c r="C166" s="84" t="str">
        <f>IFERROR(IF(WORKDAY.INTL(C165,5,7)&gt;Timeline[Forecast End Date],"",WORKDAY.INTL(C165,5,7)),"")</f>
        <v/>
      </c>
      <c r="D166" s="51"/>
      <c r="E166" s="183"/>
      <c r="F166" s="51"/>
      <c r="G166" s="48"/>
      <c r="H166" s="51"/>
      <c r="I166" s="48"/>
      <c r="J166" s="51"/>
      <c r="K166" s="72"/>
    </row>
    <row r="167" spans="2:11">
      <c r="B167" s="87">
        <f>IF(Table5[[#This Row],[Date]]=$C$3,"Current",0)</f>
        <v>0</v>
      </c>
      <c r="C167" s="84" t="str">
        <f>IFERROR(IF(WORKDAY.INTL(C166,5,7)&gt;Timeline[Forecast End Date],"",WORKDAY.INTL(C166,5,7)),"")</f>
        <v/>
      </c>
      <c r="D167" s="51"/>
      <c r="E167" s="183"/>
      <c r="F167" s="51"/>
      <c r="G167" s="48"/>
      <c r="H167" s="51"/>
      <c r="I167" s="48"/>
      <c r="J167" s="51"/>
      <c r="K167" s="72"/>
    </row>
    <row r="168" spans="2:11">
      <c r="B168" s="87">
        <f>IF(Table5[[#This Row],[Date]]=$C$3,"Current",0)</f>
        <v>0</v>
      </c>
      <c r="C168" s="84" t="str">
        <f>IFERROR(IF(WORKDAY.INTL(C167,5,7)&gt;Timeline[Forecast End Date],"",WORKDAY.INTL(C167,5,7)),"")</f>
        <v/>
      </c>
      <c r="D168" s="51"/>
      <c r="E168" s="183"/>
      <c r="F168" s="51"/>
      <c r="G168" s="48"/>
      <c r="H168" s="51"/>
      <c r="I168" s="48"/>
      <c r="J168" s="51"/>
      <c r="K168" s="72"/>
    </row>
    <row r="169" spans="2:11">
      <c r="B169" s="87">
        <f>IF(Table5[[#This Row],[Date]]=$C$3,"Current",0)</f>
        <v>0</v>
      </c>
      <c r="C169" s="84" t="str">
        <f>IFERROR(IF(WORKDAY.INTL(C168,5,7)&gt;Timeline[Forecast End Date],"",WORKDAY.INTL(C168,5,7)),"")</f>
        <v/>
      </c>
      <c r="D169" s="51"/>
      <c r="E169" s="183"/>
      <c r="F169" s="51"/>
      <c r="G169" s="48"/>
      <c r="H169" s="51"/>
      <c r="I169" s="48"/>
      <c r="J169" s="51"/>
      <c r="K169" s="72"/>
    </row>
    <row r="170" spans="2:11">
      <c r="B170" s="87">
        <f>IF(Table5[[#This Row],[Date]]=$C$3,"Current",0)</f>
        <v>0</v>
      </c>
      <c r="C170" s="84" t="str">
        <f>IFERROR(IF(WORKDAY.INTL(C169,5,7)&gt;Timeline[Forecast End Date],"",WORKDAY.INTL(C169,5,7)),"")</f>
        <v/>
      </c>
      <c r="D170" s="51"/>
      <c r="E170" s="183"/>
      <c r="F170" s="51"/>
      <c r="G170" s="48"/>
      <c r="H170" s="51"/>
      <c r="I170" s="48"/>
      <c r="J170" s="51"/>
      <c r="K170" s="72"/>
    </row>
    <row r="171" spans="2:11">
      <c r="B171" s="87">
        <f>IF(Table5[[#This Row],[Date]]=$C$3,"Current",0)</f>
        <v>0</v>
      </c>
      <c r="C171" s="84" t="str">
        <f>IFERROR(IF(WORKDAY.INTL(C170,5,7)&gt;Timeline[Forecast End Date],"",WORKDAY.INTL(C170,5,7)),"")</f>
        <v/>
      </c>
      <c r="D171" s="51"/>
      <c r="E171" s="183"/>
      <c r="F171" s="51"/>
      <c r="G171" s="48"/>
      <c r="H171" s="51"/>
      <c r="I171" s="48"/>
      <c r="J171" s="51"/>
      <c r="K171" s="72"/>
    </row>
    <row r="172" spans="2:11">
      <c r="B172" s="87">
        <f>IF(Table5[[#This Row],[Date]]=$C$3,"Current",0)</f>
        <v>0</v>
      </c>
      <c r="C172" s="84" t="str">
        <f>IFERROR(IF(WORKDAY.INTL(C171,5,7)&gt;Timeline[Forecast End Date],"",WORKDAY.INTL(C171,5,7)),"")</f>
        <v/>
      </c>
      <c r="D172" s="51"/>
      <c r="E172" s="183"/>
      <c r="F172" s="51"/>
      <c r="G172" s="48"/>
      <c r="H172" s="51"/>
      <c r="I172" s="48"/>
      <c r="J172" s="51"/>
      <c r="K172" s="72"/>
    </row>
    <row r="173" spans="2:11">
      <c r="B173" s="87">
        <f>IF(Table5[[#This Row],[Date]]=$C$3,"Current",0)</f>
        <v>0</v>
      </c>
      <c r="C173" s="84" t="str">
        <f>IFERROR(IF(WORKDAY.INTL(C172,5,7)&gt;Timeline[Forecast End Date],"",WORKDAY.INTL(C172,5,7)),"")</f>
        <v/>
      </c>
      <c r="D173" s="51"/>
      <c r="E173" s="183"/>
      <c r="F173" s="51"/>
      <c r="G173" s="48"/>
      <c r="H173" s="51"/>
      <c r="I173" s="48"/>
      <c r="J173" s="51"/>
      <c r="K173" s="72"/>
    </row>
    <row r="174" spans="2:11">
      <c r="B174" s="87">
        <f>IF(Table5[[#This Row],[Date]]=$C$3,"Current",0)</f>
        <v>0</v>
      </c>
      <c r="C174" s="84" t="str">
        <f>IFERROR(IF(WORKDAY.INTL(C173,5,7)&gt;Timeline[Forecast End Date],"",WORKDAY.INTL(C173,5,7)),"")</f>
        <v/>
      </c>
      <c r="D174" s="51"/>
      <c r="E174" s="183"/>
      <c r="F174" s="51"/>
      <c r="G174" s="48"/>
      <c r="H174" s="51"/>
      <c r="I174" s="48"/>
      <c r="J174" s="51"/>
      <c r="K174" s="72"/>
    </row>
    <row r="175" spans="2:11">
      <c r="B175" s="87">
        <f>IF(Table5[[#This Row],[Date]]=$C$3,"Current",0)</f>
        <v>0</v>
      </c>
      <c r="C175" s="84" t="str">
        <f>IFERROR(IF(WORKDAY.INTL(C174,5,7)&gt;Timeline[Forecast End Date],"",WORKDAY.INTL(C174,5,7)),"")</f>
        <v/>
      </c>
      <c r="D175" s="51"/>
      <c r="E175" s="183"/>
      <c r="F175" s="51"/>
      <c r="G175" s="48"/>
      <c r="H175" s="51"/>
      <c r="I175" s="48"/>
      <c r="J175" s="51"/>
      <c r="K175" s="72"/>
    </row>
    <row r="176" spans="2:11">
      <c r="B176" s="87">
        <f>IF(Table5[[#This Row],[Date]]=$C$3,"Current",0)</f>
        <v>0</v>
      </c>
      <c r="C176" s="84" t="str">
        <f>IFERROR(IF(WORKDAY.INTL(C175,5,7)&gt;Timeline[Forecast End Date],"",WORKDAY.INTL(C175,5,7)),"")</f>
        <v/>
      </c>
      <c r="D176" s="51"/>
      <c r="E176" s="183"/>
      <c r="F176" s="51"/>
      <c r="G176" s="48"/>
      <c r="H176" s="51"/>
      <c r="I176" s="48"/>
      <c r="J176" s="51"/>
      <c r="K176" s="72"/>
    </row>
    <row r="177" spans="2:11">
      <c r="B177" s="87">
        <f>IF(Table5[[#This Row],[Date]]=$C$3,"Current",0)</f>
        <v>0</v>
      </c>
      <c r="C177" s="84" t="str">
        <f>IFERROR(IF(WORKDAY.INTL(C176,5,7)&gt;Timeline[Forecast End Date],"",WORKDAY.INTL(C176,5,7)),"")</f>
        <v/>
      </c>
      <c r="D177" s="51"/>
      <c r="E177" s="183"/>
      <c r="F177" s="51"/>
      <c r="G177" s="48"/>
      <c r="H177" s="51"/>
      <c r="I177" s="48"/>
      <c r="J177" s="51"/>
      <c r="K177" s="72"/>
    </row>
    <row r="178" spans="2:11">
      <c r="B178" s="87">
        <f>IF(Table5[[#This Row],[Date]]=$C$3,"Current",0)</f>
        <v>0</v>
      </c>
      <c r="C178" s="84" t="str">
        <f>IFERROR(IF(WORKDAY.INTL(C177,5,7)&gt;Timeline[Forecast End Date],"",WORKDAY.INTL(C177,5,7)),"")</f>
        <v/>
      </c>
      <c r="D178" s="51"/>
      <c r="E178" s="183"/>
      <c r="F178" s="51"/>
      <c r="G178" s="48"/>
      <c r="H178" s="51"/>
      <c r="I178" s="48"/>
      <c r="J178" s="51"/>
      <c r="K178" s="72"/>
    </row>
    <row r="179" spans="2:11">
      <c r="B179" s="87">
        <f>IF(Table5[[#This Row],[Date]]=$C$3,"Current",0)</f>
        <v>0</v>
      </c>
      <c r="C179" s="84" t="str">
        <f>IFERROR(IF(WORKDAY.INTL(C178,5,7)&gt;Timeline[Forecast End Date],"",WORKDAY.INTL(C178,5,7)),"")</f>
        <v/>
      </c>
      <c r="D179" s="51"/>
      <c r="E179" s="183"/>
      <c r="F179" s="51"/>
      <c r="G179" s="48"/>
      <c r="H179" s="51"/>
      <c r="I179" s="48"/>
      <c r="J179" s="51"/>
      <c r="K179" s="72"/>
    </row>
    <row r="180" spans="2:11">
      <c r="B180" s="87">
        <f>IF(Table5[[#This Row],[Date]]=$C$3,"Current",0)</f>
        <v>0</v>
      </c>
      <c r="C180" s="84" t="str">
        <f>IFERROR(IF(WORKDAY.INTL(C179,5,7)&gt;Timeline[Forecast End Date],"",WORKDAY.INTL(C179,5,7)),"")</f>
        <v/>
      </c>
      <c r="D180" s="51"/>
      <c r="E180" s="183"/>
      <c r="F180" s="51"/>
      <c r="G180" s="48"/>
      <c r="H180" s="51"/>
      <c r="I180" s="48"/>
      <c r="J180" s="51"/>
      <c r="K180" s="72"/>
    </row>
    <row r="181" spans="2:11">
      <c r="B181" s="87">
        <f>IF(Table5[[#This Row],[Date]]=$C$3,"Current",0)</f>
        <v>0</v>
      </c>
      <c r="C181" s="84" t="str">
        <f>IFERROR(IF(WORKDAY.INTL(C180,5,7)&gt;Timeline[Forecast End Date],"",WORKDAY.INTL(C180,5,7)),"")</f>
        <v/>
      </c>
      <c r="D181" s="51"/>
      <c r="E181" s="183"/>
      <c r="F181" s="51"/>
      <c r="G181" s="48"/>
      <c r="H181" s="51"/>
      <c r="I181" s="48"/>
      <c r="J181" s="51"/>
      <c r="K181" s="72"/>
    </row>
    <row r="182" spans="2:11">
      <c r="B182" s="87">
        <f>IF(Table5[[#This Row],[Date]]=$C$3,"Current",0)</f>
        <v>0</v>
      </c>
      <c r="C182" s="84" t="str">
        <f>IFERROR(IF(WORKDAY.INTL(C181,5,7)&gt;Timeline[Forecast End Date],"",WORKDAY.INTL(C181,5,7)),"")</f>
        <v/>
      </c>
      <c r="D182" s="51"/>
      <c r="E182" s="183"/>
      <c r="F182" s="51"/>
      <c r="G182" s="48"/>
      <c r="H182" s="51"/>
      <c r="I182" s="48"/>
      <c r="J182" s="51"/>
      <c r="K182" s="72"/>
    </row>
    <row r="183" spans="2:11">
      <c r="B183" s="87">
        <f>IF(Table5[[#This Row],[Date]]=$C$3,"Current",0)</f>
        <v>0</v>
      </c>
      <c r="C183" s="84" t="str">
        <f>IFERROR(IF(WORKDAY.INTL(C182,5,7)&gt;Timeline[Forecast End Date],"",WORKDAY.INTL(C182,5,7)),"")</f>
        <v/>
      </c>
      <c r="D183" s="51"/>
      <c r="E183" s="183"/>
      <c r="F183" s="51"/>
      <c r="G183" s="48"/>
      <c r="H183" s="51"/>
      <c r="I183" s="48"/>
      <c r="J183" s="51"/>
      <c r="K183" s="72"/>
    </row>
    <row r="184" spans="2:11">
      <c r="B184" s="87">
        <f>IF(Table5[[#This Row],[Date]]=$C$3,"Current",0)</f>
        <v>0</v>
      </c>
      <c r="C184" s="84" t="str">
        <f>IFERROR(IF(WORKDAY.INTL(C183,5,7)&gt;Timeline[Forecast End Date],"",WORKDAY.INTL(C183,5,7)),"")</f>
        <v/>
      </c>
      <c r="D184" s="51"/>
      <c r="E184" s="183"/>
      <c r="F184" s="51"/>
      <c r="G184" s="48"/>
      <c r="H184" s="51"/>
      <c r="I184" s="48"/>
      <c r="J184" s="51"/>
      <c r="K184" s="72"/>
    </row>
    <row r="185" spans="2:11">
      <c r="B185" s="87">
        <f>IF(Table5[[#This Row],[Date]]=$C$3,"Current",0)</f>
        <v>0</v>
      </c>
      <c r="C185" s="84" t="str">
        <f>IFERROR(IF(WORKDAY.INTL(C184,5,7)&gt;Timeline[Forecast End Date],"",WORKDAY.INTL(C184,5,7)),"")</f>
        <v/>
      </c>
      <c r="D185" s="51"/>
      <c r="E185" s="183"/>
      <c r="F185" s="51"/>
      <c r="G185" s="48"/>
      <c r="H185" s="51"/>
      <c r="I185" s="48"/>
      <c r="J185" s="51"/>
      <c r="K185" s="72"/>
    </row>
    <row r="186" spans="2:11">
      <c r="B186" s="87">
        <f>IF(Table5[[#This Row],[Date]]=$C$3,"Current",0)</f>
        <v>0</v>
      </c>
      <c r="C186" s="84" t="str">
        <f>IFERROR(IF(WORKDAY.INTL(C185,5,7)&gt;Timeline[Forecast End Date],"",WORKDAY.INTL(C185,5,7)),"")</f>
        <v/>
      </c>
      <c r="D186" s="51"/>
      <c r="E186" s="183"/>
      <c r="F186" s="51"/>
      <c r="G186" s="48"/>
      <c r="H186" s="51"/>
      <c r="I186" s="48"/>
      <c r="J186" s="51"/>
      <c r="K186" s="72"/>
    </row>
    <row r="187" spans="2:11">
      <c r="B187" s="87">
        <f>IF(Table5[[#This Row],[Date]]=$C$3,"Current",0)</f>
        <v>0</v>
      </c>
      <c r="C187" s="84" t="str">
        <f>IFERROR(IF(WORKDAY.INTL(C186,5,7)&gt;Timeline[Forecast End Date],"",WORKDAY.INTL(C186,5,7)),"")</f>
        <v/>
      </c>
      <c r="D187" s="51"/>
      <c r="E187" s="183"/>
      <c r="F187" s="51"/>
      <c r="G187" s="48"/>
      <c r="H187" s="51"/>
      <c r="I187" s="48"/>
      <c r="J187" s="51"/>
      <c r="K187" s="72"/>
    </row>
    <row r="188" spans="2:11">
      <c r="B188" s="87">
        <f>IF(Table5[[#This Row],[Date]]=$C$3,"Current",0)</f>
        <v>0</v>
      </c>
      <c r="C188" s="84" t="str">
        <f>IFERROR(IF(WORKDAY.INTL(C187,5,7)&gt;Timeline[Forecast End Date],"",WORKDAY.INTL(C187,5,7)),"")</f>
        <v/>
      </c>
      <c r="D188" s="51"/>
      <c r="E188" s="183"/>
      <c r="F188" s="51"/>
      <c r="G188" s="48"/>
      <c r="H188" s="51"/>
      <c r="I188" s="48"/>
      <c r="J188" s="51"/>
      <c r="K188" s="72"/>
    </row>
    <row r="189" spans="2:11">
      <c r="B189" s="87">
        <f>IF(Table5[[#This Row],[Date]]=$C$3,"Current",0)</f>
        <v>0</v>
      </c>
      <c r="C189" s="84" t="str">
        <f>IFERROR(IF(WORKDAY.INTL(C188,5,7)&gt;Timeline[Forecast End Date],"",WORKDAY.INTL(C188,5,7)),"")</f>
        <v/>
      </c>
      <c r="D189" s="51"/>
      <c r="E189" s="183"/>
      <c r="F189" s="51"/>
      <c r="G189" s="48"/>
      <c r="H189" s="51"/>
      <c r="I189" s="48"/>
      <c r="J189" s="51"/>
      <c r="K189" s="72"/>
    </row>
    <row r="190" spans="2:11">
      <c r="B190" s="87">
        <f>IF(Table5[[#This Row],[Date]]=$C$3,"Current",0)</f>
        <v>0</v>
      </c>
      <c r="C190" s="84" t="str">
        <f>IFERROR(IF(WORKDAY.INTL(C189,5,7)&gt;Timeline[Forecast End Date],"",WORKDAY.INTL(C189,5,7)),"")</f>
        <v/>
      </c>
      <c r="D190" s="51"/>
      <c r="E190" s="183"/>
      <c r="F190" s="51"/>
      <c r="G190" s="48"/>
      <c r="H190" s="51"/>
      <c r="I190" s="48"/>
      <c r="J190" s="51"/>
      <c r="K190" s="72"/>
    </row>
    <row r="191" spans="2:11">
      <c r="B191" s="87">
        <f>IF(Table5[[#This Row],[Date]]=$C$3,"Current",0)</f>
        <v>0</v>
      </c>
      <c r="C191" s="84" t="str">
        <f>IFERROR(IF(WORKDAY.INTL(C190,5,7)&gt;Timeline[Forecast End Date],"",WORKDAY.INTL(C190,5,7)),"")</f>
        <v/>
      </c>
      <c r="D191" s="51"/>
      <c r="E191" s="183"/>
      <c r="F191" s="51"/>
      <c r="G191" s="48"/>
      <c r="H191" s="51"/>
      <c r="I191" s="48"/>
      <c r="J191" s="51"/>
      <c r="K191" s="72"/>
    </row>
    <row r="192" spans="2:11">
      <c r="B192" s="87">
        <f>IF(Table5[[#This Row],[Date]]=$C$3,"Current",0)</f>
        <v>0</v>
      </c>
      <c r="C192" s="84" t="str">
        <f>IFERROR(IF(WORKDAY.INTL(C191,5,7)&gt;Timeline[Forecast End Date],"",WORKDAY.INTL(C191,5,7)),"")</f>
        <v/>
      </c>
      <c r="D192" s="51"/>
      <c r="E192" s="183"/>
      <c r="F192" s="51"/>
      <c r="G192" s="48"/>
      <c r="H192" s="51"/>
      <c r="I192" s="48"/>
      <c r="J192" s="51"/>
      <c r="K192" s="72"/>
    </row>
    <row r="193" spans="2:2109">
      <c r="B193" s="87">
        <f>IF(Table5[[#This Row],[Date]]=$C$3,"Current",0)</f>
        <v>0</v>
      </c>
      <c r="C193" s="84" t="str">
        <f>IFERROR(IF(WORKDAY.INTL(C192,5,7)&gt;Timeline[Forecast End Date],"",WORKDAY.INTL(C192,5,7)),"")</f>
        <v/>
      </c>
      <c r="D193" s="51"/>
      <c r="E193" s="183"/>
      <c r="F193" s="51"/>
      <c r="G193" s="48"/>
      <c r="H193" s="51"/>
      <c r="I193" s="48"/>
      <c r="J193" s="51"/>
      <c r="K193" s="72"/>
    </row>
    <row r="194" spans="2:2109">
      <c r="B194" s="87">
        <f>IF(Table5[[#This Row],[Date]]=$C$3,"Current",0)</f>
        <v>0</v>
      </c>
      <c r="C194" s="84" t="str">
        <f>IFERROR(IF(WORKDAY.INTL(C193,5,7)&gt;Timeline[Forecast End Date],"",WORKDAY.INTL(C193,5,7)),"")</f>
        <v/>
      </c>
      <c r="D194" s="51"/>
      <c r="E194" s="183"/>
      <c r="F194" s="51"/>
      <c r="G194" s="48"/>
      <c r="H194" s="51"/>
      <c r="I194" s="48"/>
      <c r="J194" s="51"/>
      <c r="K194" s="72"/>
    </row>
    <row r="195" spans="2:2109">
      <c r="B195" s="87">
        <f>IF(Table5[[#This Row],[Date]]=$C$3,"Current",0)</f>
        <v>0</v>
      </c>
      <c r="C195" s="84" t="str">
        <f>IFERROR(IF(WORKDAY.INTL(C194,5,7)&gt;Timeline[Forecast End Date],"",WORKDAY.INTL(C194,5,7)),"")</f>
        <v/>
      </c>
      <c r="D195" s="51"/>
      <c r="E195" s="183"/>
      <c r="F195" s="51"/>
      <c r="G195" s="48"/>
      <c r="H195" s="51"/>
      <c r="I195" s="48"/>
      <c r="J195" s="51"/>
      <c r="K195" s="72"/>
    </row>
    <row r="196" spans="2:2109">
      <c r="B196" s="87">
        <f>IF(Table5[[#This Row],[Date]]=$C$3,"Current",0)</f>
        <v>0</v>
      </c>
      <c r="C196" s="84" t="str">
        <f>IFERROR(IF(WORKDAY.INTL(C195,5,7)&gt;Timeline[Forecast End Date],"",WORKDAY.INTL(C195,5,7)),"")</f>
        <v/>
      </c>
      <c r="D196" s="51"/>
      <c r="E196" s="183"/>
      <c r="F196" s="51"/>
      <c r="G196" s="48"/>
      <c r="H196" s="51"/>
      <c r="I196" s="48"/>
      <c r="J196" s="51"/>
      <c r="K196" s="72"/>
    </row>
    <row r="197" spans="2:2109">
      <c r="B197" s="87">
        <f>IF(Table5[[#This Row],[Date]]=$C$3,"Current",0)</f>
        <v>0</v>
      </c>
      <c r="C197" s="84" t="str">
        <f>IFERROR(IF(WORKDAY.INTL(C196,5,7)&gt;Timeline[Forecast End Date],"",WORKDAY.INTL(C196,5,7)),"")</f>
        <v/>
      </c>
      <c r="D197" s="51"/>
      <c r="E197" s="183"/>
      <c r="F197" s="51"/>
      <c r="G197" s="48"/>
      <c r="H197" s="51"/>
      <c r="I197" s="48"/>
      <c r="J197" s="51"/>
      <c r="K197" s="72"/>
    </row>
    <row r="198" spans="2:2109">
      <c r="B198" s="87">
        <f>IF(Table5[[#This Row],[Date]]=$C$3,"Current",0)</f>
        <v>0</v>
      </c>
      <c r="C198" s="84" t="str">
        <f>IFERROR(IF(WORKDAY.INTL(C197,5,7)&gt;Timeline[Forecast End Date],"",WORKDAY.INTL(C197,5,7)),"")</f>
        <v/>
      </c>
      <c r="D198" s="51"/>
      <c r="E198" s="183"/>
      <c r="F198" s="51"/>
      <c r="G198" s="48"/>
      <c r="H198" s="51"/>
      <c r="I198" s="48"/>
      <c r="J198" s="51"/>
      <c r="K198" s="72"/>
    </row>
    <row r="199" spans="2:2109">
      <c r="B199" s="87">
        <f>IF(Table5[[#This Row],[Date]]=$C$3,"Current",0)</f>
        <v>0</v>
      </c>
      <c r="C199" s="84" t="str">
        <f>IFERROR(IF(WORKDAY.INTL(C198,5,7)&gt;Timeline[Forecast End Date],"",WORKDAY.INTL(C198,5,7)),"")</f>
        <v/>
      </c>
      <c r="D199" s="51"/>
      <c r="E199" s="183"/>
      <c r="F199" s="51"/>
      <c r="G199" s="48"/>
      <c r="H199" s="51"/>
      <c r="I199" s="48"/>
      <c r="J199" s="51"/>
      <c r="K199" s="72"/>
    </row>
    <row r="200" spans="2:2109">
      <c r="B200" s="87">
        <f>IF(Table5[[#This Row],[Date]]=$C$3,"Current",0)</f>
        <v>0</v>
      </c>
      <c r="C200" s="84" t="str">
        <f>IFERROR(IF(WORKDAY.INTL(C199,5,7)&gt;Timeline[Forecast End Date],"",WORKDAY.INTL(C199,5,7)),"")</f>
        <v/>
      </c>
      <c r="D200" s="51"/>
      <c r="E200" s="183"/>
      <c r="F200" s="51"/>
      <c r="G200" s="48"/>
      <c r="H200" s="51"/>
      <c r="I200" s="48"/>
      <c r="J200" s="51"/>
      <c r="K200" s="72"/>
    </row>
    <row r="204" spans="2:2109">
      <c r="N204" s="247"/>
    </row>
    <row r="205" spans="2:2109">
      <c r="N205" s="247"/>
    </row>
    <row r="207" spans="2:2109">
      <c r="E207" s="116" t="s">
        <v>161</v>
      </c>
      <c r="F207" t="s">
        <v>162</v>
      </c>
      <c r="G207" t="s">
        <v>166</v>
      </c>
      <c r="H207" t="s">
        <v>167</v>
      </c>
      <c r="I207" t="s">
        <v>179</v>
      </c>
      <c r="J207" t="s">
        <v>172</v>
      </c>
      <c r="K207" t="s">
        <v>165</v>
      </c>
      <c r="L207" t="s">
        <v>184</v>
      </c>
      <c r="M207" t="s">
        <v>207</v>
      </c>
      <c r="N207" t="s">
        <v>206</v>
      </c>
      <c r="O207" t="s">
        <v>140</v>
      </c>
      <c r="P207" t="s">
        <v>141</v>
      </c>
      <c r="Q207" t="s">
        <v>180</v>
      </c>
      <c r="R207" t="s">
        <v>181</v>
      </c>
      <c r="S207" t="s">
        <v>185</v>
      </c>
      <c r="T207" t="s">
        <v>164</v>
      </c>
      <c r="U207" t="s">
        <v>163</v>
      </c>
      <c r="V207" t="s">
        <v>191</v>
      </c>
      <c r="W207" t="s">
        <v>183</v>
      </c>
      <c r="X207" t="s">
        <v>168</v>
      </c>
      <c r="Y207" s="289">
        <v>43637</v>
      </c>
      <c r="Z207" s="289">
        <v>43644</v>
      </c>
      <c r="AA207" s="289">
        <v>43651</v>
      </c>
      <c r="AB207" s="289">
        <v>43658</v>
      </c>
      <c r="AC207" s="289">
        <v>43665</v>
      </c>
      <c r="AD207" s="289">
        <v>43672</v>
      </c>
      <c r="AE207" s="289">
        <v>43679</v>
      </c>
      <c r="AF207" s="289">
        <v>43686</v>
      </c>
      <c r="AG207" s="289">
        <v>43693</v>
      </c>
      <c r="AH207" s="289">
        <v>43700</v>
      </c>
      <c r="AI207" s="289">
        <v>43707</v>
      </c>
      <c r="AJ207" s="289">
        <v>43714</v>
      </c>
      <c r="AK207" s="289">
        <v>43721</v>
      </c>
      <c r="AL207" s="289">
        <v>43728</v>
      </c>
      <c r="AM207" s="289">
        <v>43735</v>
      </c>
      <c r="AN207" s="289">
        <v>43742</v>
      </c>
      <c r="AO207" s="289">
        <v>43749</v>
      </c>
      <c r="AP207" s="289">
        <v>43756</v>
      </c>
      <c r="AQ207" s="289">
        <v>43763</v>
      </c>
      <c r="AR207" s="289">
        <v>43770</v>
      </c>
      <c r="AS207" s="289">
        <v>43777</v>
      </c>
      <c r="AT207" s="289">
        <v>43784</v>
      </c>
      <c r="AU207" s="289">
        <v>43791</v>
      </c>
      <c r="AV207" s="289">
        <v>43798</v>
      </c>
      <c r="AW207" s="289">
        <v>43805</v>
      </c>
      <c r="AX207" s="289">
        <v>43812</v>
      </c>
      <c r="AY207" s="289">
        <v>43819</v>
      </c>
      <c r="AZ207" s="289">
        <v>43826</v>
      </c>
      <c r="BA207" s="289">
        <v>43833</v>
      </c>
      <c r="BB207" s="289">
        <v>43840</v>
      </c>
      <c r="BC207" s="289">
        <v>43847</v>
      </c>
      <c r="BD207" s="289">
        <v>43854</v>
      </c>
      <c r="BE207" s="289">
        <v>43861</v>
      </c>
      <c r="BF207" s="289">
        <v>43868</v>
      </c>
      <c r="BG207" s="289">
        <v>43875</v>
      </c>
      <c r="BH207" s="289">
        <v>43882</v>
      </c>
      <c r="BI207" s="289">
        <v>43889</v>
      </c>
      <c r="BJ207" s="289">
        <v>43896</v>
      </c>
      <c r="BK207" s="289">
        <v>43903</v>
      </c>
      <c r="BL207" s="289">
        <v>43910</v>
      </c>
      <c r="BM207" s="289">
        <v>43917</v>
      </c>
      <c r="BN207" s="289">
        <v>43924</v>
      </c>
      <c r="BO207" s="289">
        <v>43931</v>
      </c>
      <c r="BP207" s="289">
        <v>43938</v>
      </c>
      <c r="BQ207" s="289">
        <v>43945</v>
      </c>
      <c r="BR207" s="289">
        <v>43952</v>
      </c>
      <c r="BS207" s="289">
        <v>43959</v>
      </c>
      <c r="BT207" s="289">
        <v>43966</v>
      </c>
      <c r="BU207" s="289">
        <v>43973</v>
      </c>
      <c r="BV207" s="289">
        <v>43980</v>
      </c>
      <c r="BW207" s="289">
        <v>43987</v>
      </c>
      <c r="BX207" s="289">
        <v>43994</v>
      </c>
      <c r="BY207" s="289">
        <v>44001</v>
      </c>
      <c r="BZ207" s="289">
        <v>44008</v>
      </c>
      <c r="CA207" s="289">
        <v>44015</v>
      </c>
      <c r="CB207" s="289">
        <v>44022</v>
      </c>
      <c r="CC207" s="289">
        <v>44029</v>
      </c>
      <c r="CD207" s="289">
        <v>44036</v>
      </c>
      <c r="CE207" s="289">
        <v>44043</v>
      </c>
      <c r="CF207" s="289">
        <v>44050</v>
      </c>
      <c r="CG207" s="289">
        <v>44057</v>
      </c>
      <c r="CH207" s="289">
        <v>44064</v>
      </c>
      <c r="CI207" s="289">
        <v>44071</v>
      </c>
      <c r="CJ207" s="289">
        <v>44078</v>
      </c>
      <c r="CK207" s="289">
        <v>44085</v>
      </c>
      <c r="CL207" s="289">
        <v>44092</v>
      </c>
      <c r="CM207" s="289">
        <v>44099</v>
      </c>
      <c r="CN207" s="289">
        <v>44106</v>
      </c>
      <c r="CO207" s="289">
        <v>44113</v>
      </c>
      <c r="CP207" s="289">
        <v>44120</v>
      </c>
      <c r="CQ207" s="289">
        <v>44127</v>
      </c>
      <c r="CR207" s="289">
        <v>44134</v>
      </c>
      <c r="CS207" s="289">
        <v>44141</v>
      </c>
      <c r="CT207" s="289">
        <v>44148</v>
      </c>
      <c r="CU207" s="289">
        <v>44155</v>
      </c>
      <c r="CV207" s="289">
        <v>44162</v>
      </c>
      <c r="CW207" s="289">
        <v>44169</v>
      </c>
      <c r="CX207" s="289">
        <v>44176</v>
      </c>
      <c r="CY207" s="289">
        <v>44183</v>
      </c>
      <c r="CZ207" s="289">
        <v>44190</v>
      </c>
      <c r="DA207" s="289">
        <v>44197</v>
      </c>
      <c r="DB207" s="289">
        <v>44204</v>
      </c>
      <c r="DC207" s="289">
        <v>44211</v>
      </c>
      <c r="DD207" s="289">
        <v>44218</v>
      </c>
      <c r="DE207" s="289">
        <v>44225</v>
      </c>
      <c r="DF207" s="289">
        <v>44232</v>
      </c>
      <c r="DG207" s="289">
        <v>44239</v>
      </c>
      <c r="DH207" s="289">
        <v>44246</v>
      </c>
      <c r="DI207" s="289">
        <v>44253</v>
      </c>
      <c r="DJ207" s="289">
        <v>44260</v>
      </c>
      <c r="DK207" s="289">
        <v>44267</v>
      </c>
      <c r="DL207" s="289">
        <v>44274</v>
      </c>
      <c r="DM207" s="289">
        <v>44281</v>
      </c>
      <c r="DN207" s="289">
        <v>44288</v>
      </c>
      <c r="DO207" s="289">
        <v>44295</v>
      </c>
      <c r="DP207" s="289">
        <v>44302</v>
      </c>
      <c r="DQ207" s="289">
        <v>44309</v>
      </c>
      <c r="DR207" s="289">
        <v>44316</v>
      </c>
      <c r="DS207" s="289">
        <v>44323</v>
      </c>
      <c r="DT207" s="289">
        <v>44330</v>
      </c>
      <c r="DU207" s="289">
        <v>44337</v>
      </c>
      <c r="DV207" s="289">
        <v>44344</v>
      </c>
      <c r="DW207" s="289">
        <v>44351</v>
      </c>
      <c r="DX207" s="289">
        <v>44358</v>
      </c>
      <c r="DY207" s="289">
        <v>44365</v>
      </c>
      <c r="DZ207" s="289">
        <v>44372</v>
      </c>
      <c r="EA207" s="289">
        <v>44379</v>
      </c>
      <c r="EB207" s="289">
        <v>44386</v>
      </c>
      <c r="EC207" s="289">
        <v>44393</v>
      </c>
      <c r="ED207" s="289">
        <v>44400</v>
      </c>
      <c r="EE207" s="289">
        <v>44407</v>
      </c>
      <c r="EF207" s="289">
        <v>44414</v>
      </c>
      <c r="EG207" s="289">
        <v>44421</v>
      </c>
      <c r="EH207" s="289">
        <v>44428</v>
      </c>
      <c r="EI207" s="289">
        <v>44435</v>
      </c>
      <c r="EJ207" s="289">
        <v>44442</v>
      </c>
      <c r="EK207" s="289">
        <v>44449</v>
      </c>
      <c r="EL207" s="289">
        <v>44456</v>
      </c>
      <c r="EM207" s="289">
        <v>44463</v>
      </c>
      <c r="EN207" s="289">
        <v>44470</v>
      </c>
      <c r="EO207" s="289">
        <v>44477</v>
      </c>
      <c r="EP207" s="289">
        <v>44484</v>
      </c>
      <c r="EQ207" s="289">
        <v>44491</v>
      </c>
      <c r="ER207" s="289">
        <v>44498</v>
      </c>
      <c r="ES207" s="289">
        <v>44505</v>
      </c>
      <c r="ET207" s="289">
        <v>44512</v>
      </c>
      <c r="EU207" s="289">
        <v>44519</v>
      </c>
      <c r="EV207" s="289">
        <v>44526</v>
      </c>
      <c r="EW207" s="289">
        <v>44533</v>
      </c>
      <c r="EX207" s="289">
        <v>44540</v>
      </c>
      <c r="EY207" s="289">
        <v>44547</v>
      </c>
      <c r="EZ207" s="289">
        <v>44554</v>
      </c>
      <c r="FA207" s="289">
        <v>44561</v>
      </c>
      <c r="FB207" s="289">
        <v>44568</v>
      </c>
      <c r="FC207" s="289">
        <v>44575</v>
      </c>
      <c r="FD207" s="289">
        <v>44582</v>
      </c>
      <c r="FE207" s="289">
        <v>44589</v>
      </c>
      <c r="FF207" s="289">
        <v>44596</v>
      </c>
      <c r="FG207" s="289">
        <v>44603</v>
      </c>
      <c r="FH207" s="289">
        <v>44610</v>
      </c>
      <c r="FI207" s="289">
        <v>44617</v>
      </c>
      <c r="FJ207" s="289">
        <v>44624</v>
      </c>
      <c r="FK207" s="289">
        <v>44631</v>
      </c>
      <c r="FL207" s="289">
        <v>44638</v>
      </c>
      <c r="FM207" s="289">
        <v>44645</v>
      </c>
      <c r="FN207" s="289">
        <v>44652</v>
      </c>
      <c r="FO207" s="289">
        <v>44659</v>
      </c>
      <c r="FP207" s="289">
        <v>44666</v>
      </c>
      <c r="FQ207" s="289">
        <v>44673</v>
      </c>
      <c r="FR207" s="289">
        <v>44680</v>
      </c>
      <c r="FS207" s="289">
        <v>44687</v>
      </c>
      <c r="FT207" s="289">
        <v>44694</v>
      </c>
      <c r="FU207" s="289">
        <v>44701</v>
      </c>
      <c r="FV207" s="289">
        <v>44708</v>
      </c>
      <c r="FW207" s="289">
        <v>44715</v>
      </c>
      <c r="FX207" s="289">
        <v>44722</v>
      </c>
      <c r="FY207" s="289">
        <v>44729</v>
      </c>
      <c r="FZ207" s="289">
        <v>44736</v>
      </c>
      <c r="GA207" s="289">
        <v>44743</v>
      </c>
      <c r="GB207" s="289">
        <v>44750</v>
      </c>
      <c r="GC207" s="289">
        <v>44757</v>
      </c>
      <c r="GD207" s="289">
        <v>44764</v>
      </c>
      <c r="GE207" s="289">
        <v>44771</v>
      </c>
      <c r="GF207" s="289">
        <v>44778</v>
      </c>
    </row>
    <row r="208" spans="2:2109">
      <c r="E208" s="116" t="s">
        <v>174</v>
      </c>
      <c r="G208" s="88">
        <v>0.96870000000000001</v>
      </c>
      <c r="H208" s="88">
        <v>0.88429999999999997</v>
      </c>
      <c r="I208" s="88">
        <v>0.88429999999999997</v>
      </c>
      <c r="J208">
        <v>0</v>
      </c>
      <c r="K208" s="247">
        <v>28135430.879999999</v>
      </c>
      <c r="L208" s="247">
        <v>28135414.09</v>
      </c>
      <c r="M208">
        <v>356759</v>
      </c>
      <c r="N208">
        <v>352596</v>
      </c>
      <c r="O208" t="s">
        <v>169</v>
      </c>
      <c r="P208" s="289">
        <v>44781</v>
      </c>
      <c r="Q208" s="289">
        <v>43639</v>
      </c>
      <c r="R208" s="289">
        <v>44712</v>
      </c>
      <c r="S208">
        <v>883</v>
      </c>
      <c r="T208" s="247">
        <v>31817736.010000002</v>
      </c>
      <c r="U208">
        <v>942</v>
      </c>
      <c r="V208" s="289"/>
      <c r="W208" s="289"/>
      <c r="X208" s="289" t="s">
        <v>165</v>
      </c>
      <c r="Y208" s="153">
        <v>2430.5</v>
      </c>
      <c r="Z208" s="153">
        <v>2986.95</v>
      </c>
      <c r="AA208" s="153">
        <v>2938.5</v>
      </c>
      <c r="AB208" s="153">
        <v>3250.68</v>
      </c>
      <c r="AC208" s="153">
        <v>4018.43</v>
      </c>
      <c r="AD208" s="153">
        <v>17236.59</v>
      </c>
      <c r="AE208" s="153">
        <v>17228.82</v>
      </c>
      <c r="AF208" s="153">
        <v>3324.9</v>
      </c>
      <c r="AG208" s="153">
        <v>30508.97</v>
      </c>
      <c r="AH208" s="153">
        <v>48306.7</v>
      </c>
      <c r="AI208" s="153">
        <v>186871.51</v>
      </c>
      <c r="AJ208" s="153">
        <v>261507.61</v>
      </c>
      <c r="AK208" s="153">
        <v>261285.28</v>
      </c>
      <c r="AL208" s="153">
        <v>105915.74</v>
      </c>
      <c r="AM208" s="153">
        <v>37641.29</v>
      </c>
      <c r="AN208" s="153">
        <v>37455.949999999997</v>
      </c>
      <c r="AO208" s="153">
        <v>37501.01</v>
      </c>
      <c r="AP208" s="153">
        <v>37502.589999999997</v>
      </c>
      <c r="AQ208" s="153">
        <v>37498.43</v>
      </c>
      <c r="AR208" s="153">
        <v>37495.449999999997</v>
      </c>
      <c r="AS208" s="153">
        <v>37495.449999999997</v>
      </c>
      <c r="AT208" s="153">
        <v>37498.129999999997</v>
      </c>
      <c r="AU208" s="153">
        <v>37503.19</v>
      </c>
      <c r="AV208" s="153">
        <v>33057.839999999997</v>
      </c>
      <c r="AW208" s="153">
        <v>10831.11</v>
      </c>
      <c r="AX208" s="153">
        <v>10831.11</v>
      </c>
      <c r="AY208" s="153">
        <v>10831.11</v>
      </c>
      <c r="AZ208" s="153">
        <v>10853.03</v>
      </c>
      <c r="BA208" s="153">
        <v>10904.39</v>
      </c>
      <c r="BB208" s="153">
        <v>24892.799999999999</v>
      </c>
      <c r="BC208" s="153">
        <v>62213.08</v>
      </c>
      <c r="BD208" s="153">
        <v>54893.36</v>
      </c>
      <c r="BE208" s="153">
        <v>18514.75</v>
      </c>
      <c r="BF208" s="153">
        <v>62029.43</v>
      </c>
      <c r="BG208" s="153">
        <v>279394.86</v>
      </c>
      <c r="BH208" s="153">
        <v>452571.62</v>
      </c>
      <c r="BI208" s="153">
        <v>279564.11</v>
      </c>
      <c r="BJ208" s="153">
        <v>62992.45</v>
      </c>
      <c r="BK208" s="153">
        <v>17441.57</v>
      </c>
      <c r="BL208" s="153">
        <v>17442.490000000002</v>
      </c>
      <c r="BM208" s="153">
        <v>17455.22</v>
      </c>
      <c r="BN208" s="153">
        <v>84093.38</v>
      </c>
      <c r="BO208" s="153">
        <v>152574.35999999999</v>
      </c>
      <c r="BP208" s="153">
        <v>96119.83</v>
      </c>
      <c r="BQ208" s="153">
        <v>46338.29</v>
      </c>
      <c r="BR208" s="153">
        <v>351444.24</v>
      </c>
      <c r="BS208" s="153">
        <v>734167.12</v>
      </c>
      <c r="BT208" s="153">
        <v>541120.48</v>
      </c>
      <c r="BU208" s="153">
        <v>265358.94</v>
      </c>
      <c r="BV208" s="153">
        <v>568621.41</v>
      </c>
      <c r="BW208" s="153">
        <v>568615.84</v>
      </c>
      <c r="BX208" s="153">
        <v>568623.5</v>
      </c>
      <c r="BY208" s="153">
        <v>568632.69999999995</v>
      </c>
      <c r="BZ208" s="153">
        <v>569357.86</v>
      </c>
      <c r="CA208" s="153">
        <v>532081.64</v>
      </c>
      <c r="CB208" s="153">
        <v>524446.65</v>
      </c>
      <c r="CC208" s="153">
        <v>532729.17000000004</v>
      </c>
      <c r="CD208" s="153">
        <v>457352.94</v>
      </c>
      <c r="CE208" s="153">
        <v>275290.53000000003</v>
      </c>
      <c r="CF208" s="153">
        <v>522802.32</v>
      </c>
      <c r="CG208" s="153">
        <v>562508.1</v>
      </c>
      <c r="CH208" s="153">
        <v>606578.15</v>
      </c>
      <c r="CI208" s="153">
        <v>610692.03</v>
      </c>
      <c r="CJ208" s="153">
        <v>611004.53</v>
      </c>
      <c r="CK208" s="153">
        <v>630618.18999999994</v>
      </c>
      <c r="CL208" s="153">
        <v>559614.93999999994</v>
      </c>
      <c r="CM208" s="153">
        <v>751243.76</v>
      </c>
      <c r="CN208" s="153">
        <v>751465.12</v>
      </c>
      <c r="CO208" s="153">
        <v>751329.38</v>
      </c>
      <c r="CP208" s="153">
        <v>738817.55</v>
      </c>
      <c r="CQ208" s="153">
        <v>676833.05</v>
      </c>
      <c r="CR208" s="153">
        <v>672769.87</v>
      </c>
      <c r="CS208" s="153">
        <v>672373.69</v>
      </c>
      <c r="CT208" s="153">
        <v>700865.71</v>
      </c>
      <c r="CU208" s="153">
        <v>596235.1</v>
      </c>
      <c r="CV208" s="153">
        <v>491116.27</v>
      </c>
      <c r="CW208" s="153">
        <v>491116.27</v>
      </c>
      <c r="CX208" s="153">
        <v>491116.27</v>
      </c>
      <c r="CY208" s="153">
        <v>456713.29</v>
      </c>
      <c r="CZ208" s="153">
        <v>435169.26</v>
      </c>
      <c r="DA208" s="153">
        <v>358008.71</v>
      </c>
      <c r="DB208" s="153">
        <v>345810.43</v>
      </c>
      <c r="DC208" s="153">
        <v>365633.36</v>
      </c>
      <c r="DD208" s="153">
        <v>316586.5</v>
      </c>
      <c r="DE208" s="153">
        <v>298731.21000000002</v>
      </c>
      <c r="DF208" s="153">
        <v>105525.56</v>
      </c>
      <c r="DG208" s="153">
        <v>237920.19</v>
      </c>
      <c r="DH208" s="153">
        <v>503495.61</v>
      </c>
      <c r="DI208" s="153">
        <v>10331.879999999999</v>
      </c>
      <c r="DJ208" s="153">
        <v>10331.879999999999</v>
      </c>
      <c r="DK208" s="153">
        <v>10331.879999999999</v>
      </c>
      <c r="DL208" s="153">
        <v>10331.879999999999</v>
      </c>
      <c r="DM208" s="153">
        <v>10331.879999999999</v>
      </c>
      <c r="DN208" s="153">
        <v>10331.879999999999</v>
      </c>
      <c r="DO208" s="153">
        <v>10331.74</v>
      </c>
      <c r="DP208" s="153">
        <v>10331.67</v>
      </c>
      <c r="DQ208" s="153">
        <v>19847.14</v>
      </c>
      <c r="DR208" s="153">
        <v>148000.19</v>
      </c>
      <c r="DS208" s="153">
        <v>148000.19</v>
      </c>
      <c r="DT208" s="153">
        <v>148000.19</v>
      </c>
      <c r="DU208" s="153">
        <v>148000.19</v>
      </c>
      <c r="DV208" s="153">
        <v>148000.19</v>
      </c>
      <c r="DW208" s="153">
        <v>139436.26999999999</v>
      </c>
      <c r="DX208" s="153">
        <v>19813.78</v>
      </c>
      <c r="DY208" s="153">
        <v>10331.67</v>
      </c>
      <c r="DZ208" s="153">
        <v>10331.67</v>
      </c>
      <c r="EA208" s="153">
        <v>10331.67</v>
      </c>
      <c r="EB208" s="153">
        <v>10331.67</v>
      </c>
      <c r="EC208" s="153">
        <v>3443.89</v>
      </c>
      <c r="ED208" s="153">
        <v>10331.67</v>
      </c>
      <c r="EE208" s="153">
        <v>10331.67</v>
      </c>
      <c r="EF208" s="153">
        <v>10331.67</v>
      </c>
      <c r="EG208" s="153">
        <v>10331.67</v>
      </c>
      <c r="EH208" s="153">
        <v>10331.67</v>
      </c>
      <c r="EI208" s="153">
        <v>10331.67</v>
      </c>
      <c r="EJ208" s="153">
        <v>10331.67</v>
      </c>
      <c r="EK208" s="153">
        <v>10331.67</v>
      </c>
      <c r="EL208" s="153">
        <v>8609.73</v>
      </c>
      <c r="EM208" s="153">
        <v>10331.67</v>
      </c>
      <c r="EN208" s="153">
        <v>10331.67</v>
      </c>
      <c r="EO208" s="153">
        <v>10331.67</v>
      </c>
      <c r="EP208" s="153">
        <v>10331.67</v>
      </c>
      <c r="EQ208" s="153">
        <v>10331.67</v>
      </c>
      <c r="ER208" s="153">
        <v>10331.67</v>
      </c>
      <c r="ES208" s="153">
        <v>10331.67</v>
      </c>
      <c r="ET208" s="153">
        <v>10331.67</v>
      </c>
      <c r="EU208" s="153">
        <v>10331.67</v>
      </c>
      <c r="EV208" s="153">
        <v>10331.67</v>
      </c>
      <c r="EW208" s="153">
        <v>10331.67</v>
      </c>
      <c r="EX208" s="153">
        <v>10331.67</v>
      </c>
      <c r="EY208" s="153">
        <v>10331.67</v>
      </c>
      <c r="EZ208" s="153">
        <v>10331.67</v>
      </c>
      <c r="FA208" s="153">
        <v>10331.67</v>
      </c>
      <c r="FB208" s="153">
        <v>10331.67</v>
      </c>
      <c r="FC208" s="153">
        <v>10331.67</v>
      </c>
      <c r="FD208" s="153">
        <v>10331.67</v>
      </c>
      <c r="FE208" s="153">
        <v>10331.67</v>
      </c>
      <c r="FF208" s="153">
        <v>10331.67</v>
      </c>
      <c r="FG208" s="153">
        <v>10331.67</v>
      </c>
      <c r="FH208" s="153">
        <v>10331.67</v>
      </c>
      <c r="FI208" s="153">
        <v>10379.67</v>
      </c>
      <c r="FJ208" s="153">
        <v>10331.67</v>
      </c>
      <c r="FK208" s="153">
        <v>107673.45</v>
      </c>
      <c r="FL208" s="153">
        <v>159345.78</v>
      </c>
      <c r="FM208" s="153">
        <v>159345.78</v>
      </c>
      <c r="FN208" s="153">
        <v>135623.20000000001</v>
      </c>
      <c r="FO208" s="153">
        <v>136608.15</v>
      </c>
      <c r="FP208" s="153">
        <v>129959.42</v>
      </c>
      <c r="FQ208" s="153">
        <v>247588.47</v>
      </c>
      <c r="FR208" s="153">
        <v>201711.59</v>
      </c>
      <c r="FS208" s="289"/>
      <c r="FT208" s="289"/>
      <c r="FU208" s="289"/>
      <c r="FV208" s="289"/>
      <c r="FW208" s="289"/>
      <c r="FX208" s="289"/>
      <c r="FY208" s="289"/>
      <c r="FZ208" s="289"/>
      <c r="GA208" s="289"/>
      <c r="GB208" s="289"/>
      <c r="GC208" s="289"/>
      <c r="GD208" s="289"/>
      <c r="GE208" s="289"/>
      <c r="GF208" s="289"/>
      <c r="GG208" s="289"/>
      <c r="GH208" s="289"/>
      <c r="GI208" s="289"/>
      <c r="GJ208" s="289"/>
      <c r="GK208" s="289"/>
      <c r="GL208" s="289"/>
      <c r="GM208" s="289"/>
      <c r="GN208" s="289"/>
      <c r="GO208" s="289"/>
      <c r="GP208" s="289"/>
      <c r="GQ208" s="289"/>
      <c r="GR208" s="289"/>
      <c r="GS208" s="289"/>
      <c r="GT208" s="289"/>
      <c r="GU208" s="289"/>
      <c r="GV208" s="289"/>
      <c r="GW208" s="289"/>
      <c r="GX208" s="289"/>
      <c r="GY208" s="289"/>
      <c r="GZ208" s="289"/>
      <c r="HA208" s="289"/>
      <c r="HB208" s="289"/>
      <c r="HC208" s="289"/>
      <c r="HD208" s="289"/>
      <c r="HE208" s="289"/>
      <c r="HF208" s="289"/>
      <c r="HG208" s="289"/>
      <c r="HH208" s="289"/>
      <c r="HI208" s="289"/>
      <c r="HJ208" s="289"/>
      <c r="HK208" s="289"/>
      <c r="HL208" s="289"/>
      <c r="HM208" s="289"/>
      <c r="HN208" s="289"/>
      <c r="HO208" s="289"/>
      <c r="HP208" s="289"/>
      <c r="HQ208" s="289"/>
      <c r="HR208" s="289"/>
      <c r="HS208" s="289"/>
      <c r="HT208" s="289"/>
      <c r="HU208" s="289"/>
      <c r="HV208" s="289"/>
      <c r="HW208" s="289"/>
      <c r="HX208" s="289"/>
      <c r="HY208" s="289"/>
      <c r="HZ208" s="289"/>
      <c r="IA208" s="289"/>
      <c r="IB208" s="289"/>
      <c r="IC208" s="289"/>
      <c r="ID208" s="289"/>
      <c r="IE208" s="289"/>
      <c r="IF208" s="289"/>
      <c r="IG208" s="289"/>
      <c r="IH208" s="289"/>
      <c r="II208" s="289"/>
      <c r="IJ208" s="289"/>
      <c r="IK208" s="289"/>
      <c r="IL208" s="289"/>
      <c r="IM208" s="289"/>
      <c r="IN208" s="289"/>
      <c r="IO208" s="289"/>
      <c r="IP208" s="289"/>
      <c r="IQ208" s="289"/>
      <c r="IR208" s="289"/>
      <c r="IS208" s="289"/>
      <c r="IT208" s="289"/>
      <c r="IU208" s="289"/>
      <c r="IV208" s="289"/>
      <c r="IW208" s="289"/>
      <c r="IX208" s="289"/>
      <c r="IY208" s="289"/>
      <c r="IZ208" s="289"/>
      <c r="JA208" s="289"/>
      <c r="JB208" s="289"/>
      <c r="JC208" s="289"/>
      <c r="JD208" s="289"/>
      <c r="JE208" s="289"/>
      <c r="JF208" s="289"/>
      <c r="JG208" s="289"/>
      <c r="JH208" s="289"/>
      <c r="JI208" s="289"/>
      <c r="JJ208" s="289"/>
      <c r="JK208" s="289"/>
      <c r="JL208" s="289"/>
      <c r="JM208" s="289"/>
      <c r="JN208" s="289"/>
      <c r="JO208" s="289"/>
      <c r="JP208" s="289"/>
      <c r="JQ208" s="289"/>
      <c r="JR208" s="289"/>
      <c r="JS208" s="289"/>
      <c r="JT208" s="289"/>
      <c r="JU208" s="289"/>
      <c r="JV208" s="289"/>
      <c r="JW208" s="289"/>
      <c r="JX208" s="289"/>
      <c r="JY208" s="289"/>
      <c r="JZ208" s="289"/>
      <c r="KA208" s="289"/>
      <c r="KB208" s="289"/>
      <c r="KC208" s="289"/>
      <c r="KD208" s="289"/>
      <c r="KE208" s="289"/>
      <c r="KF208" s="289"/>
      <c r="KG208" s="289"/>
      <c r="KH208" s="289"/>
      <c r="KI208" s="289"/>
      <c r="KJ208" s="289"/>
      <c r="KK208" s="289"/>
      <c r="KL208" s="289"/>
      <c r="KM208" s="289"/>
      <c r="KN208" s="289"/>
      <c r="KO208" s="289"/>
      <c r="KP208" s="289"/>
      <c r="KQ208" s="289"/>
      <c r="KR208" s="289"/>
      <c r="KS208" s="289"/>
      <c r="KT208" s="289"/>
      <c r="KU208" s="289"/>
      <c r="KV208" s="289"/>
      <c r="KW208" s="289"/>
      <c r="KX208" s="289"/>
      <c r="KY208" s="289"/>
      <c r="KZ208" s="289"/>
      <c r="LA208" s="289"/>
      <c r="LB208" s="289"/>
      <c r="LC208" s="289"/>
      <c r="LD208" s="289"/>
      <c r="LE208" s="289"/>
      <c r="LF208" s="289"/>
      <c r="LG208" s="289"/>
      <c r="LH208" s="289"/>
      <c r="LI208" s="289"/>
      <c r="LJ208" s="289"/>
      <c r="LK208" s="289"/>
      <c r="LL208" s="289"/>
      <c r="LM208" s="289"/>
      <c r="LN208" s="289"/>
      <c r="LO208" s="289"/>
      <c r="LP208" s="289"/>
      <c r="LQ208" s="289"/>
      <c r="LR208" s="289"/>
      <c r="LS208" s="289"/>
      <c r="LT208" s="289"/>
      <c r="LU208" s="289"/>
      <c r="LV208" s="289"/>
      <c r="LW208" s="289"/>
      <c r="LX208" s="289"/>
      <c r="LY208" s="289"/>
      <c r="LZ208" s="289"/>
      <c r="MA208" s="289"/>
      <c r="MB208" s="289"/>
      <c r="MC208" s="289"/>
      <c r="MD208" s="289"/>
      <c r="ME208" s="289"/>
      <c r="MF208" s="289"/>
      <c r="MG208" s="289"/>
      <c r="MH208" s="289"/>
      <c r="MI208" s="289"/>
      <c r="MJ208" s="289"/>
      <c r="MK208" s="289"/>
      <c r="ML208" s="289"/>
      <c r="MM208" s="289"/>
      <c r="MN208" s="289"/>
      <c r="MO208" s="289"/>
      <c r="MP208" s="289"/>
      <c r="MQ208" s="289"/>
      <c r="MR208" s="289"/>
      <c r="MS208" s="289"/>
      <c r="MT208" s="289"/>
      <c r="MU208" s="289"/>
      <c r="MV208" s="289"/>
      <c r="MW208" s="289"/>
      <c r="MX208" s="289"/>
      <c r="MY208" s="289"/>
      <c r="MZ208" s="289"/>
      <c r="NA208" s="289"/>
      <c r="NB208" s="289"/>
      <c r="NC208" s="289"/>
      <c r="ND208" s="289"/>
      <c r="NE208" s="289"/>
      <c r="NF208" s="289"/>
      <c r="NG208" s="289"/>
      <c r="NH208" s="289"/>
      <c r="NI208" s="289"/>
      <c r="NJ208" s="289"/>
      <c r="NK208" s="289"/>
      <c r="NL208" s="289"/>
      <c r="NM208" s="289"/>
      <c r="NN208" s="289"/>
      <c r="NO208" s="289"/>
      <c r="NP208" s="289"/>
      <c r="NQ208" s="289"/>
      <c r="NR208" s="289"/>
      <c r="NS208" s="289"/>
      <c r="NT208" s="289"/>
      <c r="NU208" s="289"/>
      <c r="NV208" s="289"/>
      <c r="NW208" s="289"/>
      <c r="NX208" s="289"/>
      <c r="NY208" s="289"/>
      <c r="NZ208" s="289"/>
      <c r="OA208" s="289"/>
      <c r="OB208" s="289"/>
      <c r="OC208" s="289"/>
      <c r="OD208" s="289"/>
      <c r="OE208" s="289"/>
      <c r="OF208" s="289"/>
      <c r="OG208" s="289"/>
      <c r="OH208" s="289"/>
      <c r="OI208" s="289"/>
      <c r="OJ208" s="289"/>
      <c r="OK208" s="289"/>
      <c r="OL208" s="289"/>
      <c r="OM208" s="289"/>
      <c r="ON208" s="289"/>
      <c r="OO208" s="289"/>
      <c r="OP208" s="289"/>
      <c r="OQ208" s="289"/>
      <c r="OR208" s="289"/>
      <c r="OS208" s="289"/>
      <c r="OT208" s="289"/>
      <c r="OU208" s="289"/>
      <c r="OV208" s="289"/>
      <c r="OW208" s="289"/>
      <c r="OX208" s="289"/>
      <c r="OY208" s="289"/>
      <c r="OZ208" s="289"/>
      <c r="PA208" s="289"/>
      <c r="PB208" s="289"/>
      <c r="PC208" s="289"/>
      <c r="PD208" s="289"/>
      <c r="PE208" s="289"/>
      <c r="PF208" s="289"/>
      <c r="PG208" s="289"/>
      <c r="PH208" s="289"/>
      <c r="PI208" s="289"/>
      <c r="PJ208" s="289"/>
      <c r="PK208" s="289"/>
      <c r="PL208" s="289"/>
      <c r="PM208" s="289"/>
      <c r="PN208" s="289"/>
      <c r="PO208" s="289"/>
      <c r="PP208" s="289"/>
      <c r="PQ208" s="289"/>
      <c r="PR208" s="289"/>
      <c r="PS208" s="289"/>
      <c r="PT208" s="289"/>
      <c r="PU208" s="289"/>
      <c r="PV208" s="289"/>
      <c r="PW208" s="289"/>
      <c r="PX208" s="289"/>
      <c r="PY208" s="289"/>
      <c r="PZ208" s="289"/>
      <c r="QA208" s="289"/>
      <c r="QB208" s="289"/>
      <c r="QC208" s="289"/>
      <c r="QD208" s="289"/>
      <c r="QE208" s="289"/>
      <c r="QF208" s="289"/>
      <c r="QG208" s="289"/>
      <c r="QH208" s="289"/>
      <c r="QI208" s="289"/>
      <c r="QJ208" s="289"/>
      <c r="QK208" s="289"/>
      <c r="QL208" s="289"/>
      <c r="QM208" s="289"/>
      <c r="QN208" s="289"/>
      <c r="QO208" s="289"/>
      <c r="QP208" s="289"/>
      <c r="QQ208" s="289"/>
      <c r="QR208" s="289"/>
      <c r="QS208" s="289"/>
      <c r="QT208" s="289"/>
      <c r="QU208" s="289"/>
      <c r="QV208" s="289"/>
      <c r="QW208" s="289"/>
      <c r="QX208" s="289"/>
      <c r="QY208" s="289"/>
      <c r="QZ208" s="289"/>
      <c r="RA208" s="289"/>
      <c r="RB208" s="289"/>
      <c r="RC208" s="289"/>
      <c r="RD208" s="289"/>
      <c r="RE208" s="289"/>
      <c r="RF208" s="289"/>
      <c r="RG208" s="289"/>
      <c r="RH208" s="289"/>
      <c r="RI208" s="289"/>
      <c r="RJ208" s="289"/>
      <c r="RK208" s="289"/>
      <c r="RL208" s="289"/>
      <c r="RM208" s="289"/>
      <c r="RN208" s="289"/>
      <c r="RO208" s="289"/>
      <c r="RP208" s="289"/>
      <c r="RQ208" s="289"/>
      <c r="RR208" s="289"/>
      <c r="RS208" s="289"/>
      <c r="RT208" s="289"/>
      <c r="RU208" s="289"/>
      <c r="RV208" s="289"/>
      <c r="RW208" s="289"/>
      <c r="RX208" s="289"/>
      <c r="RY208" s="289"/>
      <c r="RZ208" s="289"/>
      <c r="SA208" s="289"/>
      <c r="SB208" s="289"/>
      <c r="SC208" s="289"/>
      <c r="SD208" s="289"/>
      <c r="SE208" s="289"/>
      <c r="SF208" s="289"/>
      <c r="SG208" s="289"/>
      <c r="SH208" s="289"/>
      <c r="SI208" s="289"/>
      <c r="SJ208" s="289"/>
      <c r="SK208" s="289"/>
      <c r="SL208" s="289"/>
      <c r="SM208" s="289"/>
      <c r="SN208" s="289"/>
      <c r="SO208" s="289"/>
      <c r="SP208" s="289"/>
      <c r="SQ208" s="289"/>
      <c r="SR208" s="289"/>
      <c r="SS208" s="289"/>
      <c r="ST208" s="289"/>
      <c r="SU208" s="289"/>
      <c r="SV208" s="289"/>
      <c r="SW208" s="289"/>
      <c r="SX208" s="289"/>
      <c r="SY208" s="289"/>
      <c r="SZ208" s="289"/>
      <c r="TA208" s="289"/>
      <c r="TB208" s="289"/>
      <c r="TC208" s="289"/>
      <c r="TD208" s="289"/>
      <c r="TE208" s="289"/>
      <c r="TF208" s="289"/>
      <c r="TG208" s="289"/>
      <c r="TH208" s="289"/>
      <c r="TI208" s="289"/>
      <c r="TJ208" s="289"/>
      <c r="TK208" s="289"/>
      <c r="TL208" s="289"/>
      <c r="TM208" s="289"/>
      <c r="TN208" s="289"/>
      <c r="TO208" s="289"/>
      <c r="TP208" s="289"/>
      <c r="TQ208" s="289"/>
      <c r="TR208" s="289"/>
      <c r="TS208" s="289"/>
      <c r="TT208" s="289"/>
      <c r="TU208" s="289"/>
      <c r="TV208" s="289"/>
      <c r="TW208" s="289"/>
      <c r="TX208" s="289"/>
      <c r="TY208" s="289"/>
      <c r="TZ208" s="289"/>
      <c r="UA208" s="289"/>
      <c r="UB208" s="289"/>
      <c r="UC208" s="289"/>
      <c r="UD208" s="289"/>
      <c r="UE208" s="289"/>
      <c r="UF208" s="289"/>
      <c r="UG208" s="289"/>
      <c r="UH208" s="289"/>
      <c r="UI208" s="289"/>
      <c r="UJ208" s="289"/>
      <c r="UK208" s="289"/>
      <c r="UL208" s="289"/>
      <c r="UM208" s="289"/>
      <c r="UN208" s="289"/>
      <c r="UO208" s="289"/>
      <c r="UP208" s="289"/>
      <c r="UQ208" s="289"/>
      <c r="UR208" s="289"/>
      <c r="US208" s="289"/>
      <c r="UT208" s="289"/>
      <c r="UU208" s="289"/>
      <c r="UV208" s="289"/>
      <c r="UW208" s="289"/>
      <c r="UX208" s="289"/>
      <c r="UY208" s="289"/>
      <c r="UZ208" s="289"/>
      <c r="VA208" s="289"/>
      <c r="VB208" s="289"/>
      <c r="VC208" s="289"/>
      <c r="VD208" s="289"/>
      <c r="VE208" s="289"/>
      <c r="VF208" s="289"/>
      <c r="VG208" s="289"/>
      <c r="VH208" s="289"/>
      <c r="VI208" s="289"/>
      <c r="VJ208" s="289"/>
      <c r="VK208" s="289"/>
      <c r="VL208" s="289"/>
      <c r="VM208" s="289"/>
      <c r="VN208" s="289"/>
      <c r="VO208" s="289"/>
      <c r="VP208" s="289"/>
      <c r="VQ208" s="289"/>
      <c r="VR208" s="289"/>
      <c r="VS208" s="289"/>
      <c r="VT208" s="289"/>
      <c r="VU208" s="289"/>
      <c r="VV208" s="289"/>
      <c r="VW208" s="289"/>
      <c r="VX208" s="289"/>
      <c r="VY208" s="289"/>
      <c r="VZ208" s="289"/>
      <c r="WA208" s="289"/>
      <c r="WB208" s="289"/>
      <c r="WC208" s="289"/>
      <c r="WD208" s="289"/>
      <c r="WE208" s="289"/>
      <c r="WF208" s="289"/>
      <c r="WG208" s="289"/>
      <c r="WH208" s="289"/>
      <c r="WI208" s="289"/>
      <c r="WJ208" s="289"/>
      <c r="WK208" s="289"/>
      <c r="WL208" s="289"/>
      <c r="WM208" s="289"/>
      <c r="WN208" s="289"/>
      <c r="WO208" s="289"/>
      <c r="WP208" s="289"/>
      <c r="WQ208" s="289"/>
      <c r="WR208" s="289"/>
      <c r="WS208" s="289"/>
      <c r="WT208" s="289"/>
      <c r="WU208" s="289"/>
      <c r="WV208" s="289"/>
      <c r="WW208" s="289"/>
      <c r="WX208" s="289"/>
      <c r="WY208" s="289"/>
      <c r="WZ208" s="289"/>
      <c r="XA208" s="289"/>
      <c r="XB208" s="289"/>
      <c r="XC208" s="289"/>
      <c r="XD208" s="289"/>
      <c r="XE208" s="289"/>
      <c r="XF208" s="289"/>
      <c r="XG208" s="289"/>
      <c r="XH208" s="289"/>
      <c r="XI208" s="289"/>
      <c r="XJ208" s="289"/>
      <c r="XK208" s="289"/>
      <c r="XL208" s="289"/>
      <c r="XM208" s="289"/>
      <c r="XN208" s="289"/>
      <c r="XO208" s="289"/>
      <c r="XP208" s="289"/>
      <c r="XQ208" s="289"/>
      <c r="XR208" s="289"/>
      <c r="XS208" s="289"/>
      <c r="XT208" s="289"/>
      <c r="XU208" s="289"/>
      <c r="XV208" s="289"/>
      <c r="XW208" s="289"/>
      <c r="XX208" s="289"/>
      <c r="XY208" s="289"/>
      <c r="XZ208" s="289"/>
      <c r="YA208" s="289"/>
      <c r="YB208" s="289"/>
      <c r="YC208" s="289"/>
      <c r="YD208" s="289"/>
      <c r="YE208" s="289"/>
      <c r="YF208" s="289"/>
      <c r="YG208" s="289"/>
      <c r="YH208" s="289"/>
      <c r="YI208" s="289"/>
      <c r="YJ208" s="289"/>
      <c r="YK208" s="289"/>
      <c r="YL208" s="289"/>
      <c r="YM208" s="289"/>
      <c r="YN208" s="289"/>
      <c r="YO208" s="289"/>
      <c r="YP208" s="289"/>
      <c r="YQ208" s="289"/>
      <c r="YR208" s="289"/>
      <c r="YS208" s="289"/>
      <c r="YT208" s="289"/>
      <c r="YU208" s="289"/>
      <c r="YV208" s="289"/>
      <c r="YW208" s="289"/>
      <c r="YX208" s="289"/>
      <c r="YY208" s="289"/>
      <c r="YZ208" s="289"/>
      <c r="ZA208" s="289"/>
      <c r="ZB208" s="289"/>
      <c r="ZC208" s="289"/>
      <c r="ZD208" s="289"/>
      <c r="ZE208" s="289"/>
      <c r="ZF208" s="289"/>
      <c r="ZG208" s="289"/>
      <c r="ZH208" s="289"/>
      <c r="ZI208" s="289"/>
      <c r="ZJ208" s="289"/>
      <c r="ZK208" s="289"/>
      <c r="ZL208" s="289"/>
      <c r="ZM208" s="289"/>
      <c r="ZN208" s="289"/>
      <c r="ZO208" s="289"/>
      <c r="ZP208" s="289"/>
      <c r="ZQ208" s="289"/>
      <c r="ZR208" s="289"/>
      <c r="ZS208" s="289"/>
      <c r="ZT208" s="289"/>
      <c r="ZU208" s="289"/>
      <c r="ZV208" s="289"/>
      <c r="ZW208" s="289"/>
      <c r="ZX208" s="289"/>
      <c r="ZY208" s="289"/>
      <c r="ZZ208" s="289"/>
      <c r="AAA208" s="289"/>
      <c r="AAB208" s="289"/>
      <c r="AAC208" s="289"/>
      <c r="AAD208" s="289"/>
      <c r="AAE208" s="289"/>
      <c r="AAF208" s="289"/>
      <c r="AAG208" s="289"/>
      <c r="AAH208" s="289"/>
      <c r="AAI208" s="289"/>
      <c r="AAJ208" s="289"/>
      <c r="AAK208" s="289"/>
      <c r="AAL208" s="289"/>
      <c r="AAM208" s="289"/>
      <c r="AAN208" s="289"/>
      <c r="AAO208" s="289"/>
      <c r="AAP208" s="289"/>
      <c r="AAQ208" s="289"/>
      <c r="AAR208" s="289"/>
      <c r="AAS208" s="289"/>
      <c r="AAT208" s="289"/>
      <c r="AAU208" s="289"/>
      <c r="AAV208" s="289"/>
      <c r="AAW208" s="289"/>
      <c r="AAX208" s="289"/>
      <c r="AAY208" s="289"/>
      <c r="AAZ208" s="289"/>
      <c r="ABA208" s="289"/>
      <c r="ABB208" s="289"/>
      <c r="ABC208" s="289"/>
      <c r="ABD208" s="289"/>
      <c r="ABE208" s="289"/>
      <c r="ABF208" s="289"/>
      <c r="ABG208" s="289"/>
      <c r="ABH208" s="289"/>
      <c r="ABI208" s="289"/>
      <c r="ABJ208" s="289"/>
      <c r="ABK208" s="289"/>
      <c r="ABL208" s="289"/>
      <c r="ABM208" s="289"/>
      <c r="ABN208" s="289"/>
      <c r="ABO208" s="289"/>
      <c r="ABP208" s="289"/>
      <c r="ABQ208" s="289"/>
      <c r="ABR208" s="289"/>
      <c r="ABS208" s="289"/>
      <c r="ABT208" s="289"/>
      <c r="ABU208" s="289"/>
      <c r="ABV208" s="289"/>
      <c r="ABW208" s="289"/>
      <c r="ABX208" s="289"/>
      <c r="ABY208" s="289"/>
      <c r="ABZ208" s="289"/>
      <c r="ACA208" s="289"/>
      <c r="ACB208" s="289"/>
      <c r="ACC208" s="289"/>
      <c r="ACD208" s="289"/>
      <c r="ACE208" s="289"/>
      <c r="ACF208" s="289"/>
      <c r="ACG208" s="289"/>
      <c r="ACH208" s="289"/>
      <c r="ACI208" s="289"/>
      <c r="ACJ208" s="289"/>
      <c r="ACK208" s="289"/>
      <c r="ACL208" s="289"/>
      <c r="ACM208" s="289"/>
      <c r="ACN208" s="289"/>
      <c r="ACO208" s="289"/>
      <c r="ACP208" s="289"/>
      <c r="ACQ208" s="289"/>
      <c r="ACR208" s="289"/>
      <c r="ACS208" s="289"/>
      <c r="ACT208" s="289"/>
      <c r="ACU208" s="289"/>
      <c r="ACV208" s="289"/>
      <c r="ACW208" s="289"/>
      <c r="ACX208" s="289"/>
      <c r="ACY208" s="289"/>
      <c r="ACZ208" s="289"/>
      <c r="ADA208" s="289"/>
      <c r="ADB208" s="289"/>
      <c r="ADC208" s="289"/>
      <c r="ADD208" s="289"/>
      <c r="ADE208" s="289"/>
      <c r="ADF208" s="289"/>
      <c r="ADG208" s="289"/>
      <c r="ADH208" s="289"/>
      <c r="ADI208" s="289"/>
      <c r="ADJ208" s="289"/>
      <c r="ADK208" s="289"/>
      <c r="ADL208" s="289"/>
      <c r="ADM208" s="289"/>
      <c r="ADN208" s="289"/>
      <c r="ADO208" s="289"/>
      <c r="ADP208" s="289"/>
      <c r="ADQ208" s="289"/>
      <c r="ADR208" s="289"/>
      <c r="ADS208" s="289"/>
      <c r="ADT208" s="289"/>
      <c r="ADU208" s="289"/>
      <c r="ADV208" s="289"/>
      <c r="ADW208" s="289"/>
      <c r="ADX208" s="289"/>
      <c r="ADY208" s="289"/>
      <c r="ADZ208" s="289"/>
      <c r="AEA208" s="289"/>
      <c r="AEB208" s="289"/>
      <c r="AEC208" s="289"/>
      <c r="AED208" s="289"/>
      <c r="AEE208" s="289"/>
      <c r="AEF208" s="289"/>
      <c r="AEG208" s="289"/>
      <c r="AEH208" s="289"/>
      <c r="AEI208" s="289"/>
      <c r="AEJ208" s="289"/>
      <c r="AEK208" s="289"/>
      <c r="AEL208" s="289"/>
      <c r="AEM208" s="289"/>
      <c r="AEN208" s="289"/>
      <c r="AEO208" s="289"/>
      <c r="AEP208" s="289"/>
      <c r="AEQ208" s="289"/>
      <c r="AER208" s="289"/>
      <c r="AES208" s="289"/>
      <c r="AET208" s="289"/>
      <c r="AEU208" s="289"/>
      <c r="AEV208" s="289"/>
      <c r="AEW208" s="289"/>
      <c r="AEX208" s="289"/>
      <c r="AEY208" s="289"/>
      <c r="AEZ208" s="289"/>
      <c r="AFA208" s="289"/>
      <c r="AFB208" s="289"/>
      <c r="AFC208" s="289"/>
      <c r="AFD208" s="289"/>
      <c r="AFE208" s="289"/>
      <c r="AFF208" s="289"/>
      <c r="AFG208" s="289"/>
      <c r="AFH208" s="289"/>
      <c r="AFI208" s="289"/>
      <c r="AFJ208" s="289"/>
      <c r="AFK208" s="289"/>
      <c r="AFL208" s="289"/>
      <c r="AFM208" s="289"/>
      <c r="AFN208" s="289"/>
      <c r="AFO208" s="289"/>
      <c r="AFP208" s="289"/>
      <c r="AFQ208" s="289"/>
      <c r="AFR208" s="289"/>
      <c r="AFS208" s="289"/>
      <c r="AFT208" s="289"/>
      <c r="AFU208" s="289"/>
      <c r="AFV208" s="289"/>
      <c r="AFW208" s="289"/>
      <c r="AFX208" s="289"/>
      <c r="AFY208" s="289"/>
      <c r="AFZ208" s="289"/>
      <c r="AGA208" s="289"/>
      <c r="AGB208" s="289"/>
      <c r="AGC208" s="289"/>
      <c r="AGD208" s="289"/>
      <c r="AGE208" s="289"/>
      <c r="AGF208" s="289"/>
      <c r="AGG208" s="289"/>
      <c r="AGH208" s="289"/>
      <c r="AGI208" s="289"/>
      <c r="AGJ208" s="289"/>
      <c r="AGK208" s="289"/>
      <c r="AGL208" s="289"/>
      <c r="AGM208" s="289"/>
      <c r="AGN208" s="289"/>
      <c r="AGO208" s="289"/>
      <c r="AGP208" s="289"/>
      <c r="AGQ208" s="289"/>
      <c r="AGR208" s="289"/>
      <c r="AGS208" s="289"/>
      <c r="AGT208" s="289"/>
      <c r="AGU208" s="289"/>
      <c r="AGV208" s="289"/>
      <c r="AGW208" s="289"/>
      <c r="AGX208" s="289"/>
      <c r="AGY208" s="289"/>
      <c r="AGZ208" s="289"/>
      <c r="AHA208" s="289"/>
      <c r="AHB208" s="289"/>
      <c r="AHC208" s="289"/>
      <c r="AHD208" s="289"/>
      <c r="AHE208" s="289"/>
      <c r="AHF208" s="289"/>
      <c r="AHG208" s="289"/>
      <c r="AHH208" s="289"/>
      <c r="AHI208" s="289"/>
      <c r="AHJ208" s="289"/>
      <c r="AHK208" s="289"/>
      <c r="AHL208" s="289"/>
      <c r="AHM208" s="289"/>
      <c r="AHN208" s="289"/>
      <c r="AHO208" s="289"/>
      <c r="AHP208" s="289"/>
      <c r="AHQ208" s="289"/>
      <c r="AHR208" s="289"/>
      <c r="AHS208" s="289"/>
      <c r="AHT208" s="289"/>
      <c r="AHU208" s="289"/>
      <c r="AHV208" s="289"/>
      <c r="AHW208" s="289"/>
      <c r="AHX208" s="289"/>
      <c r="AHY208" s="289"/>
      <c r="AHZ208" s="289"/>
      <c r="AIA208" s="289"/>
      <c r="AIB208" s="289"/>
      <c r="AIC208" s="289"/>
      <c r="AID208" s="289"/>
      <c r="AIE208" s="289"/>
      <c r="AIF208" s="289"/>
      <c r="AIG208" s="289"/>
      <c r="AIH208" s="289"/>
      <c r="AII208" s="289"/>
      <c r="AIJ208" s="289"/>
      <c r="AIK208" s="289"/>
      <c r="AIL208" s="289"/>
      <c r="AIM208" s="289"/>
      <c r="AIN208" s="289"/>
      <c r="AIO208" s="289"/>
      <c r="AIP208" s="289"/>
      <c r="AIQ208" s="289"/>
      <c r="AIR208" s="289"/>
      <c r="AIS208" s="289"/>
      <c r="AIT208" s="289"/>
      <c r="AIU208" s="289"/>
      <c r="AIV208" s="289"/>
      <c r="AIW208" s="289"/>
      <c r="AIX208" s="289"/>
      <c r="AIY208" s="289"/>
      <c r="AIZ208" s="289"/>
      <c r="AJA208" s="289"/>
      <c r="AJB208" s="289"/>
      <c r="AJC208" s="289"/>
      <c r="AJD208" s="289"/>
      <c r="AJE208" s="289"/>
      <c r="AJF208" s="289"/>
      <c r="AJG208" s="289"/>
      <c r="AJH208" s="289"/>
      <c r="AJI208" s="289"/>
      <c r="AJJ208" s="289"/>
      <c r="AJK208" s="289"/>
      <c r="AJL208" s="289"/>
      <c r="AJM208" s="289"/>
      <c r="AJN208" s="289"/>
      <c r="AJO208" s="289"/>
      <c r="AJP208" s="289"/>
      <c r="AJQ208" s="289"/>
      <c r="AJR208" s="289"/>
      <c r="AJS208" s="289"/>
      <c r="AJT208" s="289"/>
      <c r="AJU208" s="289"/>
      <c r="AJV208" s="289"/>
      <c r="AJW208" s="289"/>
      <c r="AJX208" s="289"/>
      <c r="AJY208" s="289"/>
      <c r="AJZ208" s="289"/>
      <c r="AKA208" s="289"/>
      <c r="AKB208" s="289"/>
      <c r="AKC208" s="289"/>
      <c r="AKD208" s="289"/>
      <c r="AKE208" s="289"/>
      <c r="AKF208" s="289"/>
      <c r="AKG208" s="289"/>
      <c r="AKH208" s="289"/>
      <c r="AKI208" s="289"/>
      <c r="AKJ208" s="289"/>
      <c r="AKK208" s="289"/>
      <c r="AKL208" s="289"/>
      <c r="AKM208" s="289"/>
      <c r="AKN208" s="289"/>
      <c r="AKO208" s="289"/>
      <c r="AKP208" s="289"/>
      <c r="AKQ208" s="289"/>
      <c r="AKR208" s="289"/>
      <c r="AKS208" s="289"/>
      <c r="AKT208" s="289"/>
      <c r="AKU208" s="289"/>
      <c r="AKV208" s="289"/>
      <c r="AKW208" s="289"/>
      <c r="AKX208" s="289"/>
      <c r="AKY208" s="289"/>
      <c r="AKZ208" s="289"/>
      <c r="ALA208" s="289"/>
      <c r="ALB208" s="289"/>
      <c r="ALC208" s="289"/>
      <c r="ALD208" s="289"/>
      <c r="ALE208" s="289"/>
      <c r="ALF208" s="289"/>
      <c r="ALG208" s="289"/>
      <c r="ALH208" s="289"/>
      <c r="ALI208" s="289"/>
      <c r="ALJ208" s="289"/>
      <c r="ALK208" s="289"/>
      <c r="ALL208" s="289"/>
      <c r="ALM208" s="289"/>
      <c r="ALN208" s="289"/>
      <c r="ALO208" s="289"/>
      <c r="ALP208" s="289"/>
      <c r="ALQ208" s="289"/>
      <c r="ALR208" s="289"/>
      <c r="ALS208" s="289"/>
      <c r="ALT208" s="289"/>
      <c r="ALU208" s="289"/>
      <c r="ALV208" s="289"/>
      <c r="ALW208" s="289"/>
      <c r="ALX208" s="289"/>
      <c r="ALY208" s="289"/>
      <c r="ALZ208" s="289"/>
      <c r="AMA208" s="289"/>
      <c r="AMB208" s="289"/>
      <c r="AMC208" s="289"/>
      <c r="AMD208" s="289"/>
      <c r="AME208" s="289"/>
      <c r="AMF208" s="289"/>
      <c r="AMG208" s="289"/>
      <c r="AMH208" s="289"/>
      <c r="AMI208" s="289"/>
      <c r="AMJ208" s="289"/>
      <c r="AMK208" s="289"/>
      <c r="AML208" s="289"/>
      <c r="AMM208" s="289"/>
      <c r="AMN208" s="289"/>
      <c r="AMO208" s="289"/>
      <c r="AMP208" s="289"/>
      <c r="AMQ208" s="289"/>
      <c r="AMR208" s="289"/>
      <c r="AMS208" s="289"/>
      <c r="AMT208" s="289"/>
      <c r="AMU208" s="289"/>
      <c r="AMV208" s="289"/>
      <c r="AMW208" s="289"/>
      <c r="AMX208" s="289"/>
      <c r="AMY208" s="289"/>
      <c r="AMZ208" s="289"/>
      <c r="ANA208" s="289"/>
      <c r="ANB208" s="289"/>
      <c r="ANC208" s="289"/>
      <c r="AND208" s="289"/>
      <c r="ANE208" s="289"/>
      <c r="ANF208" s="289"/>
      <c r="ANG208" s="289"/>
      <c r="ANH208" s="289"/>
      <c r="ANI208" s="289"/>
      <c r="ANJ208" s="289"/>
      <c r="ANK208" s="289"/>
      <c r="ANL208" s="289"/>
      <c r="ANM208" s="289"/>
      <c r="ANN208" s="289"/>
      <c r="ANO208" s="289"/>
      <c r="ANP208" s="289"/>
      <c r="ANQ208" s="289"/>
      <c r="ANR208" s="289"/>
      <c r="ANS208" s="289"/>
      <c r="ANT208" s="289"/>
      <c r="ANU208" s="289"/>
      <c r="ANV208" s="289"/>
      <c r="ANW208" s="289"/>
      <c r="ANX208" s="289"/>
      <c r="ANY208" s="289"/>
      <c r="ANZ208" s="289"/>
      <c r="AOA208" s="289"/>
      <c r="AOB208" s="289"/>
      <c r="AOC208" s="289"/>
      <c r="AOD208" s="289"/>
      <c r="AOE208" s="289"/>
      <c r="AOF208" s="289"/>
      <c r="AOG208" s="289"/>
      <c r="AOH208" s="289"/>
      <c r="AOI208" s="289"/>
      <c r="AOJ208" s="289"/>
      <c r="AOK208" s="289"/>
      <c r="AOL208" s="289"/>
      <c r="AOM208" s="289"/>
      <c r="AON208" s="289"/>
      <c r="AOO208" s="289"/>
      <c r="AOP208" s="289"/>
      <c r="AOQ208" s="289"/>
      <c r="AOR208" s="289"/>
      <c r="AOS208" s="289"/>
      <c r="AOT208" s="289"/>
      <c r="AOU208" s="289"/>
      <c r="AOV208" s="289"/>
      <c r="AOW208" s="289"/>
      <c r="AOX208" s="289"/>
      <c r="AOY208" s="289"/>
      <c r="AOZ208" s="289"/>
      <c r="APA208" s="289"/>
      <c r="APB208" s="289"/>
      <c r="APC208" s="289"/>
      <c r="APD208" s="289"/>
      <c r="APE208" s="289"/>
      <c r="APF208" s="289"/>
      <c r="APG208" s="289"/>
      <c r="APH208" s="289"/>
      <c r="API208" s="289"/>
      <c r="APJ208" s="289"/>
      <c r="APK208" s="289"/>
      <c r="APL208" s="289"/>
      <c r="APM208" s="289"/>
      <c r="APN208" s="289"/>
      <c r="APO208" s="289"/>
      <c r="APP208" s="289"/>
      <c r="APQ208" s="289"/>
      <c r="APR208" s="289"/>
      <c r="APS208" s="289"/>
      <c r="APT208" s="289"/>
      <c r="APU208" s="289"/>
      <c r="APV208" s="289"/>
      <c r="APW208" s="289"/>
      <c r="APX208" s="289"/>
      <c r="APY208" s="289"/>
      <c r="APZ208" s="289"/>
      <c r="AQA208" s="289"/>
      <c r="AQB208" s="289"/>
      <c r="AQC208" s="289"/>
      <c r="AQD208" s="289"/>
      <c r="AQE208" s="289"/>
      <c r="AQF208" s="289"/>
      <c r="AQG208" s="289"/>
      <c r="AQH208" s="289"/>
      <c r="AQI208" s="289"/>
      <c r="AQJ208" s="289"/>
      <c r="AQK208" s="289"/>
      <c r="AQL208" s="289"/>
      <c r="AQM208" s="289"/>
      <c r="AQN208" s="289"/>
      <c r="AQO208" s="289"/>
      <c r="AQP208" s="289"/>
      <c r="AQQ208" s="289"/>
      <c r="AQR208" s="289"/>
      <c r="AQS208" s="289"/>
      <c r="AQT208" s="289"/>
      <c r="AQU208" s="289"/>
      <c r="AQV208" s="289"/>
      <c r="AQW208" s="289"/>
      <c r="AQX208" s="289"/>
      <c r="AQY208" s="289"/>
      <c r="AQZ208" s="289"/>
      <c r="ARA208" s="289"/>
      <c r="ARB208" s="289"/>
      <c r="ARC208" s="289"/>
      <c r="ARD208" s="289"/>
      <c r="ARE208" s="289"/>
      <c r="ARF208" s="289"/>
      <c r="ARG208" s="289"/>
      <c r="ARH208" s="289"/>
      <c r="ARI208" s="289"/>
      <c r="ARJ208" s="289"/>
      <c r="ARK208" s="289"/>
      <c r="ARL208" s="289"/>
      <c r="ARM208" s="289"/>
      <c r="ARN208" s="289"/>
      <c r="ARO208" s="289"/>
      <c r="ARP208" s="289"/>
      <c r="ARQ208" s="289"/>
      <c r="ARR208" s="289"/>
      <c r="ARS208" s="289"/>
      <c r="ART208" s="289"/>
      <c r="ARU208" s="289"/>
      <c r="ARV208" s="289"/>
      <c r="ARW208" s="289"/>
      <c r="ARX208" s="289"/>
      <c r="ARY208" s="289"/>
      <c r="ARZ208" s="289"/>
      <c r="ASA208" s="289"/>
      <c r="ASB208" s="289"/>
      <c r="ASC208" s="289"/>
      <c r="ASD208" s="289"/>
      <c r="ASE208" s="289"/>
      <c r="ASF208" s="289"/>
      <c r="ASG208" s="289"/>
      <c r="ASH208" s="289"/>
      <c r="ASI208" s="289"/>
      <c r="ASJ208" s="289"/>
      <c r="ASK208" s="289"/>
      <c r="ASL208" s="289"/>
      <c r="ASM208" s="289"/>
      <c r="ASN208" s="289"/>
      <c r="ASO208" s="289"/>
      <c r="ASP208" s="289"/>
      <c r="ASQ208" s="289"/>
      <c r="ASR208" s="289"/>
      <c r="ASS208" s="289"/>
      <c r="AST208" s="289"/>
      <c r="ASU208" s="289"/>
      <c r="ASV208" s="289"/>
      <c r="ASW208" s="289"/>
      <c r="ASX208" s="289"/>
      <c r="ASY208" s="289"/>
      <c r="ASZ208" s="289"/>
      <c r="ATA208" s="289"/>
      <c r="ATB208" s="289"/>
      <c r="ATC208" s="289"/>
      <c r="ATD208" s="289"/>
      <c r="ATE208" s="289"/>
      <c r="ATF208" s="289"/>
      <c r="ATG208" s="289"/>
      <c r="ATH208" s="289"/>
      <c r="ATI208" s="289"/>
      <c r="ATJ208" s="289"/>
      <c r="ATK208" s="289"/>
      <c r="ATL208" s="289"/>
      <c r="ATM208" s="289"/>
      <c r="ATN208" s="289"/>
      <c r="ATO208" s="289"/>
      <c r="ATP208" s="289"/>
      <c r="ATQ208" s="289"/>
      <c r="ATR208" s="289"/>
      <c r="ATS208" s="289"/>
      <c r="ATT208" s="289"/>
      <c r="ATU208" s="289"/>
      <c r="ATV208" s="289"/>
      <c r="ATW208" s="289"/>
      <c r="ATX208" s="289"/>
      <c r="ATY208" s="289"/>
      <c r="ATZ208" s="289"/>
      <c r="AUA208" s="289"/>
      <c r="AUB208" s="289"/>
      <c r="AUC208" s="289"/>
      <c r="AUD208" s="289"/>
      <c r="AUE208" s="289"/>
      <c r="AUF208" s="289"/>
      <c r="AUG208" s="289"/>
      <c r="AUH208" s="289"/>
      <c r="AUI208" s="289"/>
      <c r="AUJ208" s="289"/>
      <c r="AUK208" s="289"/>
      <c r="AUL208" s="289"/>
      <c r="AUM208" s="289"/>
      <c r="AUN208" s="289"/>
      <c r="AUO208" s="289"/>
      <c r="AUP208" s="289"/>
      <c r="AUQ208" s="289"/>
      <c r="AUR208" s="289"/>
      <c r="AUS208" s="289"/>
      <c r="AUT208" s="289"/>
      <c r="AUU208" s="289"/>
      <c r="AUV208" s="289"/>
      <c r="AUW208" s="289"/>
      <c r="AUX208" s="289"/>
      <c r="AUY208" s="289"/>
      <c r="AUZ208" s="289"/>
      <c r="AVA208" s="289"/>
      <c r="AVB208" s="289"/>
      <c r="AVC208" s="289"/>
      <c r="AVD208" s="289"/>
      <c r="AVE208" s="289"/>
      <c r="AVF208" s="289"/>
      <c r="AVG208" s="289"/>
      <c r="AVH208" s="289"/>
      <c r="AVI208" s="289"/>
      <c r="AVJ208" s="289"/>
      <c r="AVK208" s="289"/>
      <c r="AVL208" s="289"/>
      <c r="AVM208" s="289"/>
      <c r="AVN208" s="289"/>
      <c r="AVO208" s="289"/>
      <c r="AVP208" s="289"/>
      <c r="AVQ208" s="289"/>
      <c r="AVR208" s="289"/>
      <c r="AVS208" s="289"/>
      <c r="AVT208" s="289"/>
      <c r="AVU208" s="289"/>
      <c r="AVV208" s="289"/>
      <c r="AVW208" s="289"/>
      <c r="AVX208" s="289"/>
      <c r="AVY208" s="289"/>
      <c r="AVZ208" s="289"/>
      <c r="AWA208" s="289"/>
      <c r="AWB208" s="289"/>
      <c r="AWC208" s="289"/>
      <c r="AWD208" s="289"/>
      <c r="AWE208" s="289"/>
      <c r="AWF208" s="289"/>
      <c r="AWG208" s="289"/>
      <c r="AWH208" s="289"/>
      <c r="AWI208" s="289"/>
      <c r="AWJ208" s="289"/>
      <c r="AWK208" s="289"/>
      <c r="AWL208" s="289"/>
      <c r="AWM208" s="289"/>
      <c r="AWN208" s="289"/>
      <c r="AWO208" s="289"/>
      <c r="AWP208" s="289"/>
      <c r="AWQ208" s="289"/>
      <c r="AWR208" s="289"/>
      <c r="AWS208" s="289"/>
      <c r="AWT208" s="289"/>
      <c r="AWU208" s="289"/>
      <c r="AWV208" s="289"/>
      <c r="AWW208" s="289"/>
      <c r="AWX208" s="289"/>
      <c r="AWY208" s="289"/>
      <c r="AWZ208" s="289"/>
      <c r="AXA208" s="289"/>
      <c r="AXB208" s="289"/>
      <c r="AXC208" s="289"/>
      <c r="AXD208" s="289"/>
      <c r="AXE208" s="289"/>
      <c r="AXF208" s="289"/>
      <c r="AXG208" s="289"/>
      <c r="AXH208" s="289"/>
      <c r="AXI208" s="289"/>
      <c r="AXJ208" s="289"/>
      <c r="AXK208" s="289"/>
      <c r="AXL208" s="289"/>
      <c r="AXM208" s="289"/>
      <c r="AXN208" s="289"/>
      <c r="AXO208" s="289"/>
      <c r="AXP208" s="289"/>
      <c r="AXQ208" s="289"/>
      <c r="AXR208" s="289"/>
      <c r="AXS208" s="289"/>
      <c r="AXT208" s="289"/>
      <c r="AXU208" s="289"/>
      <c r="AXV208" s="289"/>
      <c r="AXW208" s="289"/>
      <c r="AXX208" s="289"/>
      <c r="AXY208" s="289"/>
      <c r="AXZ208" s="289"/>
      <c r="AYA208" s="289"/>
      <c r="AYB208" s="289"/>
      <c r="AYC208" s="289"/>
      <c r="AYD208" s="289"/>
      <c r="AYE208" s="289"/>
      <c r="AYF208" s="289"/>
      <c r="AYG208" s="289"/>
      <c r="AYH208" s="289"/>
      <c r="AYI208" s="289"/>
      <c r="AYJ208" s="289"/>
      <c r="AYK208" s="289"/>
      <c r="AYL208" s="289"/>
      <c r="AYM208" s="289"/>
      <c r="AYN208" s="289"/>
      <c r="AYO208" s="289"/>
      <c r="AYP208" s="289"/>
      <c r="AYQ208" s="289"/>
      <c r="AYR208" s="289"/>
      <c r="AYS208" s="289"/>
      <c r="AYT208" s="289"/>
      <c r="AYU208" s="289"/>
      <c r="AYV208" s="289"/>
      <c r="AYW208" s="289"/>
      <c r="AYX208" s="289"/>
      <c r="AYY208" s="289"/>
      <c r="AYZ208" s="289"/>
      <c r="AZA208" s="289"/>
      <c r="AZB208" s="289"/>
      <c r="AZC208" s="289"/>
      <c r="AZD208" s="289"/>
      <c r="AZE208" s="289"/>
      <c r="AZF208" s="289"/>
      <c r="AZG208" s="289"/>
      <c r="AZH208" s="289"/>
      <c r="AZI208" s="289"/>
      <c r="AZJ208" s="289"/>
      <c r="AZK208" s="289"/>
      <c r="AZL208" s="289"/>
      <c r="AZM208" s="289"/>
      <c r="AZN208" s="289"/>
      <c r="AZO208" s="289"/>
      <c r="AZP208" s="289"/>
      <c r="AZQ208" s="289"/>
      <c r="AZR208" s="289"/>
      <c r="AZS208" s="289"/>
      <c r="AZT208" s="289"/>
      <c r="AZU208" s="289"/>
      <c r="AZV208" s="289"/>
      <c r="AZW208" s="289"/>
      <c r="AZX208" s="289"/>
      <c r="AZY208" s="289"/>
      <c r="AZZ208" s="289"/>
      <c r="BAA208" s="289"/>
      <c r="BAB208" s="289"/>
      <c r="BAC208" s="289"/>
      <c r="BAD208" s="289"/>
      <c r="BAE208" s="289"/>
      <c r="BAF208" s="289"/>
      <c r="BAG208" s="289"/>
      <c r="BAH208" s="289"/>
      <c r="BAI208" s="289"/>
      <c r="BAJ208" s="289"/>
      <c r="BAK208" s="289"/>
      <c r="BAL208" s="289"/>
      <c r="BAM208" s="289"/>
      <c r="BAN208" s="289"/>
      <c r="BAO208" s="289"/>
      <c r="BAP208" s="289"/>
      <c r="BAQ208" s="289"/>
      <c r="BAR208" s="289"/>
      <c r="BAS208" s="289"/>
      <c r="BAT208" s="289"/>
      <c r="BAU208" s="289"/>
      <c r="BAV208" s="289"/>
      <c r="BAW208" s="289"/>
      <c r="BAX208" s="289"/>
      <c r="BAY208" s="289"/>
      <c r="BAZ208" s="289"/>
      <c r="BBA208" s="289"/>
      <c r="BBB208" s="289"/>
      <c r="BBC208" s="289"/>
      <c r="BBD208" s="289"/>
      <c r="BBE208" s="289"/>
      <c r="BBF208" s="289"/>
      <c r="BBG208" s="289"/>
      <c r="BBH208" s="289"/>
      <c r="BBI208" s="289"/>
      <c r="BBJ208" s="289"/>
      <c r="BBK208" s="289"/>
      <c r="BBL208" s="289"/>
      <c r="BBM208" s="289"/>
      <c r="BBN208" s="289"/>
      <c r="BBO208" s="289"/>
      <c r="BBP208" s="289"/>
      <c r="BBQ208" s="289"/>
      <c r="BBR208" s="289"/>
      <c r="BBS208" s="289"/>
      <c r="BBT208" s="289"/>
      <c r="BBU208" s="289"/>
      <c r="BBV208" s="289"/>
      <c r="BBW208" s="289"/>
      <c r="BBX208" s="289"/>
      <c r="BBY208" s="289"/>
      <c r="BBZ208" s="289"/>
      <c r="BCA208" s="289"/>
      <c r="BCB208" s="289"/>
      <c r="BCC208" s="289"/>
      <c r="BCD208" s="289"/>
      <c r="BCE208" s="289"/>
      <c r="BCF208" s="289"/>
      <c r="BCG208" s="289"/>
      <c r="BCH208" s="289"/>
      <c r="BCI208" s="289"/>
      <c r="BCJ208" s="289"/>
      <c r="BCK208" s="289"/>
      <c r="BCL208" s="289"/>
      <c r="BCM208" s="289"/>
      <c r="BCN208" s="289"/>
      <c r="BCO208" s="289"/>
      <c r="BCP208" s="289"/>
      <c r="BCQ208" s="289"/>
      <c r="BCR208" s="289"/>
      <c r="BCS208" s="289"/>
      <c r="BCT208" s="289"/>
      <c r="BCU208" s="289"/>
      <c r="BCV208" s="289"/>
      <c r="BCW208" s="289"/>
      <c r="BCX208" s="289"/>
      <c r="BCY208" s="289"/>
      <c r="BCZ208" s="289"/>
      <c r="BDA208" s="289"/>
      <c r="BDB208" s="289"/>
      <c r="BDC208" s="289"/>
      <c r="BDD208" s="289"/>
      <c r="BDE208" s="289"/>
      <c r="BDF208" s="289"/>
      <c r="BDG208" s="289"/>
      <c r="BDH208" s="289"/>
      <c r="BDI208" s="289"/>
      <c r="BDJ208" s="289"/>
      <c r="BDK208" s="289"/>
      <c r="BDL208" s="289"/>
      <c r="BDM208" s="289"/>
      <c r="BDN208" s="289"/>
      <c r="BDO208" s="289"/>
      <c r="BDP208" s="289"/>
      <c r="BDQ208" s="289"/>
      <c r="BDR208" s="289"/>
      <c r="BDS208" s="289"/>
      <c r="BDT208" s="289"/>
      <c r="BDU208" s="289"/>
      <c r="BDV208" s="289"/>
      <c r="BDW208" s="289"/>
      <c r="BDX208" s="289"/>
      <c r="BDY208" s="289"/>
      <c r="BDZ208" s="289"/>
      <c r="BEA208" s="289"/>
      <c r="BEB208" s="289"/>
      <c r="BEC208" s="289"/>
      <c r="BED208" s="289"/>
      <c r="BEE208" s="289"/>
      <c r="BEF208" s="289"/>
      <c r="BEG208" s="289"/>
      <c r="BEH208" s="289"/>
      <c r="BEI208" s="289"/>
      <c r="BEJ208" s="289"/>
      <c r="BEK208" s="289"/>
      <c r="BEL208" s="289"/>
      <c r="BEM208" s="289"/>
      <c r="BEN208" s="289"/>
      <c r="BEO208" s="289"/>
      <c r="BEP208" s="289"/>
      <c r="BEQ208" s="289"/>
      <c r="BER208" s="289"/>
      <c r="BES208" s="289"/>
      <c r="BET208" s="289"/>
      <c r="BEU208" s="289"/>
      <c r="BEV208" s="289"/>
      <c r="BEW208" s="289"/>
      <c r="BEX208" s="289"/>
      <c r="BEY208" s="289"/>
      <c r="BEZ208" s="289"/>
      <c r="BFA208" s="289"/>
      <c r="BFB208" s="289"/>
      <c r="BFC208" s="289"/>
      <c r="BFD208" s="289"/>
      <c r="BFE208" s="289"/>
      <c r="BFF208" s="289"/>
      <c r="BFG208" s="289"/>
      <c r="BFH208" s="289"/>
      <c r="BFI208" s="289"/>
      <c r="BFJ208" s="289"/>
      <c r="BFK208" s="289"/>
      <c r="BFL208" s="289"/>
      <c r="BFM208" s="289"/>
      <c r="BFN208" s="289"/>
      <c r="BFO208" s="289"/>
      <c r="BFP208" s="289"/>
      <c r="BFQ208" s="289"/>
      <c r="BFR208" s="289"/>
      <c r="BFS208" s="289"/>
      <c r="BFT208" s="289"/>
      <c r="BFU208" s="289"/>
      <c r="BFV208" s="289"/>
      <c r="BFW208" s="289"/>
      <c r="BFX208" s="289"/>
      <c r="BFY208" s="289"/>
      <c r="BFZ208" s="289"/>
      <c r="BGA208" s="289"/>
      <c r="BGB208" s="289"/>
      <c r="BGC208" s="289"/>
      <c r="BGD208" s="289"/>
      <c r="BGE208" s="289"/>
      <c r="BGF208" s="289"/>
      <c r="BGG208" s="289"/>
      <c r="BGH208" s="289"/>
      <c r="BGI208" s="289"/>
      <c r="BGJ208" s="289"/>
      <c r="BGK208" s="289"/>
      <c r="BGL208" s="289"/>
      <c r="BGM208" s="289"/>
      <c r="BGN208" s="289"/>
      <c r="BGO208" s="289"/>
      <c r="BGP208" s="289"/>
      <c r="BGQ208" s="289"/>
      <c r="BGR208" s="289"/>
      <c r="BGS208" s="289"/>
      <c r="BGT208" s="289"/>
      <c r="BGU208" s="289"/>
      <c r="BGV208" s="289"/>
      <c r="BGW208" s="289"/>
      <c r="BGX208" s="289"/>
      <c r="BGY208" s="289"/>
      <c r="BGZ208" s="289"/>
      <c r="BHA208" s="289"/>
      <c r="BHB208" s="289"/>
      <c r="BHC208" s="289"/>
      <c r="BHD208" s="289"/>
      <c r="BHE208" s="289"/>
      <c r="BHF208" s="289"/>
      <c r="BHG208" s="289"/>
      <c r="BHH208" s="289"/>
      <c r="BHI208" s="289"/>
      <c r="BHJ208" s="289"/>
      <c r="BHK208" s="289"/>
      <c r="BHL208" s="289"/>
      <c r="BHM208" s="289"/>
      <c r="BHN208" s="289"/>
      <c r="BHO208" s="289"/>
      <c r="BHP208" s="289"/>
      <c r="BHQ208" s="289"/>
      <c r="BHR208" s="289"/>
      <c r="BHS208" s="289"/>
      <c r="BHT208" s="289"/>
      <c r="BHU208" s="289"/>
      <c r="BHV208" s="289"/>
      <c r="BHW208" s="289"/>
      <c r="BHX208" s="289"/>
      <c r="BHY208" s="289"/>
      <c r="BHZ208" s="289"/>
      <c r="BIA208" s="289"/>
      <c r="BIB208" s="289"/>
      <c r="BIC208" s="289"/>
      <c r="BID208" s="289"/>
      <c r="BIE208" s="289"/>
      <c r="BIF208" s="289"/>
      <c r="BIG208" s="289"/>
      <c r="BIH208" s="289"/>
      <c r="BII208" s="289"/>
      <c r="BIJ208" s="289"/>
      <c r="BIK208" s="289"/>
      <c r="BIL208" s="289"/>
      <c r="BIM208" s="289"/>
      <c r="BIN208" s="289"/>
      <c r="BIO208" s="289"/>
      <c r="BIP208" s="289"/>
      <c r="BIQ208" s="289"/>
      <c r="BIR208" s="289"/>
      <c r="BIS208" s="289"/>
      <c r="BIT208" s="289"/>
      <c r="BIU208" s="289"/>
      <c r="BIV208" s="289"/>
      <c r="BIW208" s="289"/>
      <c r="BIX208" s="289"/>
      <c r="BIY208" s="289"/>
      <c r="BIZ208" s="289"/>
      <c r="BJA208" s="289"/>
      <c r="BJB208" s="289"/>
      <c r="BJC208" s="289"/>
      <c r="BJD208" s="289"/>
      <c r="BJE208" s="289"/>
      <c r="BJF208" s="289"/>
      <c r="BJG208" s="289"/>
      <c r="BJH208" s="289"/>
      <c r="BJI208" s="289"/>
      <c r="BJJ208" s="289"/>
      <c r="BJK208" s="289"/>
      <c r="BJL208" s="289"/>
      <c r="BJM208" s="289"/>
      <c r="BJN208" s="289"/>
      <c r="BJO208" s="289"/>
      <c r="BJP208" s="289"/>
      <c r="BJQ208" s="289"/>
      <c r="BJR208" s="289"/>
      <c r="BJS208" s="289"/>
      <c r="BJT208" s="289"/>
      <c r="BJU208" s="289"/>
      <c r="BJV208" s="289"/>
      <c r="BJW208" s="289"/>
      <c r="BJX208" s="289"/>
      <c r="BJY208" s="289"/>
      <c r="BJZ208" s="289"/>
      <c r="BKA208" s="289"/>
      <c r="BKB208" s="289"/>
      <c r="BKC208" s="289"/>
      <c r="BKD208" s="289"/>
      <c r="BKE208" s="289"/>
      <c r="BKF208" s="289"/>
      <c r="BKG208" s="289"/>
      <c r="BKH208" s="289"/>
      <c r="BKI208" s="289"/>
      <c r="BKJ208" s="289"/>
      <c r="BKK208" s="289"/>
      <c r="BKL208" s="289"/>
      <c r="BKM208" s="289"/>
      <c r="BKN208" s="289"/>
      <c r="BKO208" s="289"/>
      <c r="BKP208" s="289"/>
      <c r="BKQ208" s="289"/>
      <c r="BKR208" s="289"/>
      <c r="BKS208" s="289"/>
      <c r="BKT208" s="289"/>
      <c r="BKU208" s="289"/>
      <c r="BKV208" s="289"/>
      <c r="BKW208" s="289"/>
      <c r="BKX208" s="289"/>
      <c r="BKY208" s="289"/>
      <c r="BKZ208" s="289"/>
      <c r="BLA208" s="289"/>
      <c r="BLB208" s="289"/>
      <c r="BLC208" s="289"/>
      <c r="BLD208" s="289"/>
      <c r="BLE208" s="289"/>
      <c r="BLF208" s="289"/>
      <c r="BLG208" s="289"/>
      <c r="BLH208" s="289"/>
      <c r="BLI208" s="289"/>
      <c r="BLJ208" s="289"/>
      <c r="BLK208" s="289"/>
      <c r="BLL208" s="289"/>
      <c r="BLM208" s="289"/>
      <c r="BLN208" s="289"/>
      <c r="BLO208" s="289"/>
      <c r="BLP208" s="289"/>
      <c r="BLQ208" s="289"/>
      <c r="BLR208" s="289"/>
      <c r="BLS208" s="289"/>
      <c r="BLT208" s="289"/>
      <c r="BLU208" s="289"/>
      <c r="BLV208" s="289"/>
      <c r="BLW208" s="289"/>
      <c r="BLX208" s="289"/>
      <c r="BLY208" s="289"/>
      <c r="BLZ208" s="289"/>
      <c r="BMA208" s="289"/>
      <c r="BMB208" s="289"/>
      <c r="BMC208" s="289"/>
      <c r="BMD208" s="289"/>
      <c r="BME208" s="289"/>
      <c r="BMF208" s="289"/>
      <c r="BMG208" s="289"/>
      <c r="BMH208" s="289"/>
      <c r="BMI208" s="289"/>
      <c r="BMJ208" s="289"/>
      <c r="BMK208" s="289"/>
      <c r="BML208" s="289"/>
      <c r="BMM208" s="289"/>
      <c r="BMN208" s="289"/>
      <c r="BMO208" s="289"/>
      <c r="BMP208" s="289"/>
      <c r="BMQ208" s="289"/>
      <c r="BMR208" s="289"/>
      <c r="BMS208" s="289"/>
      <c r="BMT208" s="289"/>
      <c r="BMU208" s="289"/>
      <c r="BMV208" s="289"/>
      <c r="BMW208" s="289"/>
      <c r="BMX208" s="289"/>
      <c r="BMY208" s="289"/>
      <c r="BMZ208" s="289"/>
      <c r="BNA208" s="289"/>
      <c r="BNB208" s="289"/>
      <c r="BNC208" s="289"/>
      <c r="BND208" s="289"/>
      <c r="BNE208" s="289"/>
      <c r="BNF208" s="289"/>
      <c r="BNG208" s="289"/>
      <c r="BNH208" s="289"/>
      <c r="BNI208" s="289"/>
      <c r="BNJ208" s="289"/>
      <c r="BNK208" s="289"/>
      <c r="BNL208" s="289"/>
      <c r="BNM208" s="289"/>
      <c r="BNN208" s="289"/>
      <c r="BNO208" s="289"/>
      <c r="BNP208" s="289"/>
      <c r="BNQ208" s="289"/>
      <c r="BNR208" s="289"/>
      <c r="BNS208" s="289"/>
      <c r="BNT208" s="289"/>
      <c r="BNU208" s="289"/>
      <c r="BNV208" s="289"/>
      <c r="BNW208" s="289"/>
      <c r="BNX208" s="289"/>
      <c r="BNY208" s="289"/>
      <c r="BNZ208" s="289"/>
      <c r="BOA208" s="289"/>
      <c r="BOB208" s="289"/>
      <c r="BOC208" s="289"/>
      <c r="BOD208" s="289"/>
      <c r="BOE208" s="289"/>
      <c r="BOF208" s="289"/>
      <c r="BOG208" s="289"/>
      <c r="BOH208" s="289"/>
      <c r="BOI208" s="289"/>
      <c r="BOJ208" s="289"/>
      <c r="BOK208" s="289"/>
      <c r="BOL208" s="289"/>
      <c r="BOM208" s="289"/>
      <c r="BON208" s="289"/>
      <c r="BOO208" s="289"/>
      <c r="BOP208" s="289"/>
      <c r="BOQ208" s="289"/>
      <c r="BOR208" s="289"/>
      <c r="BOS208" s="289"/>
      <c r="BOT208" s="289"/>
      <c r="BOU208" s="289"/>
      <c r="BOV208" s="289"/>
      <c r="BOW208" s="289"/>
      <c r="BOX208" s="289"/>
      <c r="BOY208" s="289"/>
      <c r="BOZ208" s="289"/>
      <c r="BPA208" s="289"/>
      <c r="BPB208" s="289"/>
      <c r="BPC208" s="289"/>
      <c r="BPD208" s="289"/>
      <c r="BPE208" s="289"/>
      <c r="BPF208" s="289"/>
      <c r="BPG208" s="289"/>
      <c r="BPH208" s="289"/>
      <c r="BPI208" s="289"/>
      <c r="BPJ208" s="289"/>
      <c r="BPK208" s="289"/>
      <c r="BPL208" s="289"/>
      <c r="BPM208" s="289"/>
      <c r="BPN208" s="289"/>
      <c r="BPO208" s="289"/>
      <c r="BPP208" s="289"/>
      <c r="BPQ208" s="289"/>
      <c r="BPR208" s="289"/>
      <c r="BPS208" s="289"/>
      <c r="BPT208" s="289"/>
      <c r="BPU208" s="289"/>
      <c r="BPV208" s="289"/>
      <c r="BPW208" s="289"/>
      <c r="BPX208" s="289"/>
      <c r="BPY208" s="289"/>
      <c r="BPZ208" s="289"/>
      <c r="BQA208" s="289"/>
      <c r="BQB208" s="289"/>
      <c r="BQC208" s="289"/>
      <c r="BQD208" s="289"/>
      <c r="BQE208" s="289"/>
      <c r="BQF208" s="289"/>
      <c r="BQG208" s="289"/>
      <c r="BQH208" s="289"/>
      <c r="BQI208" s="289"/>
      <c r="BQJ208" s="289"/>
      <c r="BQK208" s="289"/>
      <c r="BQL208" s="289"/>
      <c r="BQM208" s="289"/>
      <c r="BQN208" s="289"/>
      <c r="BQO208" s="289"/>
      <c r="BQP208" s="289"/>
      <c r="BQQ208" s="289"/>
      <c r="BQR208" s="289"/>
      <c r="BQS208" s="289"/>
      <c r="BQT208" s="289"/>
      <c r="BQU208" s="289"/>
      <c r="BQV208" s="289"/>
      <c r="BQW208" s="289"/>
      <c r="BQX208" s="289"/>
      <c r="BQY208" s="289"/>
      <c r="BQZ208" s="289"/>
      <c r="BRA208" s="289"/>
      <c r="BRB208" s="289"/>
      <c r="BRC208" s="289"/>
      <c r="BRD208" s="289"/>
      <c r="BRE208" s="289"/>
      <c r="BRF208" s="289"/>
      <c r="BRG208" s="289"/>
      <c r="BRH208" s="289"/>
      <c r="BRI208" s="289"/>
      <c r="BRJ208" s="289"/>
      <c r="BRK208" s="289"/>
      <c r="BRL208" s="289"/>
      <c r="BRM208" s="289"/>
      <c r="BRN208" s="289"/>
      <c r="BRO208" s="289"/>
      <c r="BRP208" s="289"/>
      <c r="BRQ208" s="289"/>
      <c r="BRR208" s="289"/>
      <c r="BRS208" s="289"/>
      <c r="BRT208" s="289"/>
      <c r="BRU208" s="289"/>
      <c r="BRV208" s="289"/>
      <c r="BRW208" s="289"/>
      <c r="BRX208" s="289"/>
      <c r="BRY208" s="289"/>
      <c r="BRZ208" s="289"/>
      <c r="BSA208" s="289"/>
      <c r="BSB208" s="289"/>
      <c r="BSC208" s="289"/>
      <c r="BSD208" s="289"/>
      <c r="BSE208" s="289"/>
      <c r="BSF208" s="289"/>
      <c r="BSG208" s="289"/>
      <c r="BSH208" s="289"/>
      <c r="BSI208" s="289"/>
      <c r="BSJ208" s="289"/>
      <c r="BSK208" s="289"/>
      <c r="BSL208" s="289"/>
      <c r="BSM208" s="289"/>
      <c r="BSN208" s="289"/>
      <c r="BSO208" s="289"/>
      <c r="BSP208" s="289"/>
      <c r="BSQ208" s="289"/>
      <c r="BSR208" s="289"/>
      <c r="BSS208" s="289"/>
      <c r="BST208" s="289"/>
      <c r="BSU208" s="289"/>
      <c r="BSV208" s="289"/>
      <c r="BSW208" s="289"/>
      <c r="BSX208" s="289"/>
      <c r="BSY208" s="289"/>
      <c r="BSZ208" s="289"/>
      <c r="BTA208" s="289"/>
      <c r="BTB208" s="289"/>
      <c r="BTC208" s="289"/>
      <c r="BTD208" s="289"/>
      <c r="BTE208" s="289"/>
      <c r="BTF208" s="289"/>
      <c r="BTG208" s="289"/>
      <c r="BTH208" s="289"/>
      <c r="BTI208" s="289"/>
      <c r="BTJ208" s="289"/>
      <c r="BTK208" s="289"/>
      <c r="BTL208" s="289"/>
      <c r="BTM208" s="289"/>
      <c r="BTN208" s="289"/>
      <c r="BTO208" s="289"/>
      <c r="BTP208" s="289"/>
      <c r="BTQ208" s="289"/>
      <c r="BTR208" s="289"/>
      <c r="BTS208" s="289"/>
      <c r="BTT208" s="289"/>
      <c r="BTU208" s="289"/>
      <c r="BTV208" s="289"/>
      <c r="BTW208" s="289"/>
      <c r="BTX208" s="289"/>
      <c r="BTY208" s="289"/>
      <c r="BTZ208" s="289"/>
      <c r="BUA208" s="289"/>
      <c r="BUB208" s="289"/>
      <c r="BUC208" s="289"/>
      <c r="BUD208" s="289"/>
      <c r="BUE208" s="289"/>
      <c r="BUF208" s="289"/>
      <c r="BUG208" s="289"/>
      <c r="BUH208" s="289"/>
      <c r="BUI208" s="289"/>
      <c r="BUJ208" s="289"/>
      <c r="BUK208" s="289"/>
      <c r="BUL208" s="289"/>
      <c r="BUM208" s="289"/>
      <c r="BUN208" s="289"/>
      <c r="BUO208" s="289"/>
      <c r="BUP208" s="289"/>
      <c r="BUQ208" s="289"/>
      <c r="BUR208" s="289"/>
      <c r="BUS208" s="289"/>
      <c r="BUT208" s="289"/>
      <c r="BUU208" s="289"/>
      <c r="BUV208" s="289"/>
      <c r="BUW208" s="289"/>
      <c r="BUX208" s="289"/>
      <c r="BUY208" s="289"/>
      <c r="BUZ208" s="289"/>
      <c r="BVA208" s="289"/>
      <c r="BVB208" s="289"/>
      <c r="BVC208" s="289"/>
      <c r="BVD208" s="289"/>
      <c r="BVE208" s="289"/>
      <c r="BVF208" s="289"/>
      <c r="BVG208" s="289"/>
      <c r="BVH208" s="289"/>
      <c r="BVI208" s="289"/>
      <c r="BVJ208" s="289"/>
      <c r="BVK208" s="289"/>
      <c r="BVL208" s="289"/>
      <c r="BVM208" s="289"/>
      <c r="BVN208" s="289"/>
      <c r="BVO208" s="289"/>
      <c r="BVP208" s="289"/>
      <c r="BVQ208" s="289"/>
      <c r="BVR208" s="289"/>
      <c r="BVS208" s="289"/>
      <c r="BVT208" s="289"/>
      <c r="BVU208" s="289"/>
      <c r="BVV208" s="289"/>
      <c r="BVW208" s="289"/>
      <c r="BVX208" s="289"/>
      <c r="BVY208" s="289"/>
      <c r="BVZ208" s="289"/>
      <c r="BWA208" s="289"/>
      <c r="BWB208" s="289"/>
      <c r="BWC208" s="289"/>
      <c r="BWD208" s="289"/>
      <c r="BWE208" s="289"/>
      <c r="BWF208" s="289"/>
      <c r="BWG208" s="289"/>
      <c r="BWH208" s="289"/>
      <c r="BWI208" s="289"/>
      <c r="BWJ208" s="289"/>
      <c r="BWK208" s="289"/>
      <c r="BWL208" s="289"/>
      <c r="BWM208" s="289"/>
      <c r="BWN208" s="289"/>
      <c r="BWO208" s="289"/>
      <c r="BWP208" s="289"/>
      <c r="BWQ208" s="289"/>
      <c r="BWR208" s="289"/>
      <c r="BWS208" s="289"/>
      <c r="BWT208" s="289"/>
      <c r="BWU208" s="289"/>
      <c r="BWV208" s="289"/>
      <c r="BWW208" s="289"/>
      <c r="BWX208" s="289"/>
      <c r="BWY208" s="289"/>
      <c r="BWZ208" s="289"/>
      <c r="BXA208" s="289"/>
      <c r="BXB208" s="289"/>
      <c r="BXC208" s="289"/>
      <c r="BXD208" s="289"/>
      <c r="BXE208" s="289"/>
      <c r="BXF208" s="289"/>
      <c r="BXG208" s="289"/>
      <c r="BXH208" s="289"/>
      <c r="BXI208" s="289"/>
      <c r="BXJ208" s="289"/>
      <c r="BXK208" s="289"/>
      <c r="BXL208" s="289"/>
      <c r="BXM208" s="289"/>
      <c r="BXN208" s="289"/>
      <c r="BXO208" s="289"/>
      <c r="BXP208" s="289"/>
      <c r="BXQ208" s="289"/>
      <c r="BXR208" s="289"/>
      <c r="BXS208" s="289"/>
      <c r="BXT208" s="289"/>
      <c r="BXU208" s="289"/>
      <c r="BXV208" s="289"/>
      <c r="BXW208" s="289"/>
      <c r="BXX208" s="289"/>
      <c r="BXY208" s="289"/>
      <c r="BXZ208" s="289"/>
      <c r="BYA208" s="289"/>
      <c r="BYB208" s="289"/>
      <c r="BYC208" s="289"/>
      <c r="BYD208" s="289"/>
      <c r="BYE208" s="289"/>
      <c r="BYF208" s="289"/>
      <c r="BYG208" s="289"/>
      <c r="BYH208" s="289"/>
      <c r="BYI208" s="289"/>
      <c r="BYJ208" s="289"/>
      <c r="BYK208" s="289"/>
      <c r="BYL208" s="289"/>
      <c r="BYM208" s="289"/>
      <c r="BYN208" s="289"/>
      <c r="BYO208" s="289"/>
      <c r="BYP208" s="289"/>
      <c r="BYQ208" s="289"/>
      <c r="BYR208" s="289"/>
      <c r="BYS208" s="289"/>
      <c r="BYT208" s="289"/>
      <c r="BYU208" s="289"/>
      <c r="BYV208" s="289"/>
      <c r="BYW208" s="289"/>
      <c r="BYX208" s="289"/>
      <c r="BYY208" s="289"/>
      <c r="BYZ208" s="289"/>
      <c r="BZA208" s="289"/>
      <c r="BZB208" s="289"/>
      <c r="BZC208" s="289"/>
      <c r="BZD208" s="289"/>
      <c r="BZE208" s="289"/>
      <c r="BZF208" s="289"/>
      <c r="BZG208" s="289"/>
      <c r="BZH208" s="289"/>
      <c r="BZI208" s="289"/>
      <c r="BZJ208" s="289"/>
      <c r="BZK208" s="289"/>
      <c r="BZL208" s="289"/>
      <c r="BZM208" s="289"/>
      <c r="BZN208" s="289"/>
      <c r="BZO208" s="289"/>
      <c r="BZP208" s="289"/>
      <c r="BZQ208" s="289"/>
      <c r="BZR208" s="289"/>
      <c r="BZS208" s="289"/>
      <c r="BZT208" s="289"/>
      <c r="BZU208" s="289"/>
      <c r="BZV208" s="289"/>
      <c r="BZW208" s="289"/>
      <c r="BZX208" s="289"/>
      <c r="BZY208" s="289"/>
      <c r="BZZ208" s="289"/>
      <c r="CAA208" s="289"/>
      <c r="CAB208" s="289"/>
      <c r="CAC208" s="289"/>
      <c r="CAD208" s="289"/>
      <c r="CAE208" s="289"/>
      <c r="CAF208" s="289"/>
      <c r="CAG208" s="289"/>
      <c r="CAH208" s="289"/>
      <c r="CAI208" s="289"/>
      <c r="CAJ208" s="289"/>
      <c r="CAK208" s="289"/>
      <c r="CAL208" s="289"/>
      <c r="CAM208" s="289"/>
      <c r="CAN208" s="289"/>
      <c r="CAO208" s="289"/>
      <c r="CAP208" s="289"/>
      <c r="CAQ208" s="289"/>
      <c r="CAR208" s="289"/>
      <c r="CAS208" s="289"/>
      <c r="CAT208" s="289"/>
      <c r="CAU208" s="289"/>
      <c r="CAV208" s="289"/>
      <c r="CAW208" s="289"/>
      <c r="CAX208" s="289"/>
      <c r="CAY208" s="289"/>
      <c r="CAZ208" s="289"/>
      <c r="CBA208" s="289"/>
      <c r="CBB208" s="289"/>
      <c r="CBC208" s="289"/>
      <c r="CBD208" s="289"/>
      <c r="CBE208" s="289"/>
      <c r="CBF208" s="289"/>
      <c r="CBG208" s="289"/>
      <c r="CBH208" s="289"/>
      <c r="CBI208" s="289"/>
      <c r="CBJ208" s="289"/>
      <c r="CBK208" s="289"/>
      <c r="CBL208" s="289"/>
      <c r="CBM208" s="289"/>
      <c r="CBN208" s="289"/>
      <c r="CBO208" s="289"/>
      <c r="CBP208" s="289"/>
      <c r="CBQ208" s="289"/>
      <c r="CBR208" s="289"/>
      <c r="CBS208" s="289"/>
      <c r="CBT208" s="289"/>
      <c r="CBU208" s="289"/>
      <c r="CBV208" s="289"/>
      <c r="CBW208" s="289"/>
      <c r="CBX208" s="289"/>
      <c r="CBY208" s="289"/>
      <c r="CBZ208" s="289"/>
      <c r="CCA208" s="289"/>
      <c r="CCB208" s="289"/>
      <c r="CCC208" s="289"/>
    </row>
    <row r="209" spans="5:2109">
      <c r="E209" s="116" t="s">
        <v>174</v>
      </c>
      <c r="G209" s="88">
        <v>0.96870000000000001</v>
      </c>
      <c r="H209" s="88">
        <v>0.88429999999999997</v>
      </c>
      <c r="I209" s="88">
        <v>0.88429999999999997</v>
      </c>
      <c r="J209">
        <v>0</v>
      </c>
      <c r="K209" s="247">
        <v>28135430.879999999</v>
      </c>
      <c r="L209" s="247">
        <v>28135414.09</v>
      </c>
      <c r="M209">
        <v>356759</v>
      </c>
      <c r="N209">
        <v>352596</v>
      </c>
      <c r="O209" t="s">
        <v>169</v>
      </c>
      <c r="P209" s="289">
        <v>44781</v>
      </c>
      <c r="Q209" s="289">
        <v>43639</v>
      </c>
      <c r="R209" s="247">
        <v>44712</v>
      </c>
      <c r="S209" s="247">
        <v>883</v>
      </c>
      <c r="T209" s="247">
        <v>31817736.010000002</v>
      </c>
      <c r="U209" s="88">
        <v>942</v>
      </c>
      <c r="V209" s="88"/>
      <c r="W209" s="247"/>
      <c r="X209" s="247" t="s">
        <v>170</v>
      </c>
      <c r="Y209" s="247">
        <v>2430.5</v>
      </c>
      <c r="Z209" s="247">
        <v>5417.46</v>
      </c>
      <c r="AA209" s="247">
        <v>8355.9599999999991</v>
      </c>
      <c r="AB209" s="247">
        <v>11606.63</v>
      </c>
      <c r="AC209" s="247">
        <v>15625.07</v>
      </c>
      <c r="AD209" s="247">
        <v>32861.65</v>
      </c>
      <c r="AE209" s="247">
        <v>50090.48</v>
      </c>
      <c r="AF209" s="247">
        <v>53415.38</v>
      </c>
      <c r="AG209" s="247">
        <v>83924.34</v>
      </c>
      <c r="AH209" s="247">
        <v>132231.04999999999</v>
      </c>
      <c r="AI209" s="247">
        <v>319102.56</v>
      </c>
      <c r="AJ209" s="247">
        <v>580610.16</v>
      </c>
      <c r="AK209" s="247">
        <v>841895.44</v>
      </c>
      <c r="AL209" s="247">
        <v>947811.19</v>
      </c>
      <c r="AM209" s="247">
        <v>985452.48</v>
      </c>
      <c r="AN209" s="247">
        <v>1022908.43</v>
      </c>
      <c r="AO209" s="247">
        <v>1060409.44</v>
      </c>
      <c r="AP209" s="247">
        <v>1097912.04</v>
      </c>
      <c r="AQ209" s="247">
        <v>1135410.46</v>
      </c>
      <c r="AR209" s="247">
        <v>1172905.9099999999</v>
      </c>
      <c r="AS209" s="247">
        <v>1210401.3600000001</v>
      </c>
      <c r="AT209" s="247">
        <v>1247899.5</v>
      </c>
      <c r="AU209" s="247">
        <v>1285402.68</v>
      </c>
      <c r="AV209" s="247">
        <v>1318460.53</v>
      </c>
      <c r="AW209" s="247">
        <v>1329291.6399999999</v>
      </c>
      <c r="AX209" s="247">
        <v>1340122.75</v>
      </c>
      <c r="AY209" s="247">
        <v>1350953.86</v>
      </c>
      <c r="AZ209" s="247">
        <v>1361806.88</v>
      </c>
      <c r="BA209" s="247">
        <v>1372711.27</v>
      </c>
      <c r="BB209" s="247">
        <v>1397604.07</v>
      </c>
      <c r="BC209" s="247">
        <v>1459817.14</v>
      </c>
      <c r="BD209" s="247">
        <v>1514710.5</v>
      </c>
      <c r="BE209" s="247">
        <v>1533225.26</v>
      </c>
      <c r="BF209" s="247">
        <v>1595254.68</v>
      </c>
      <c r="BG209" s="247">
        <v>1874649.54</v>
      </c>
      <c r="BH209" s="247">
        <v>2327221.16</v>
      </c>
      <c r="BI209" s="247">
        <v>2606785.2799999998</v>
      </c>
      <c r="BJ209" s="247">
        <v>2669777.73</v>
      </c>
      <c r="BK209" s="247">
        <v>2687219.3</v>
      </c>
      <c r="BL209" s="247">
        <v>2704661.79</v>
      </c>
      <c r="BM209" s="247">
        <v>2722117.01</v>
      </c>
      <c r="BN209" s="247">
        <v>2806210.39</v>
      </c>
      <c r="BO209" s="247">
        <v>2958784.75</v>
      </c>
      <c r="BP209" s="247">
        <v>3054904.59</v>
      </c>
      <c r="BQ209" s="247">
        <v>3101242.88</v>
      </c>
      <c r="BR209" s="247">
        <v>3452687.12</v>
      </c>
      <c r="BS209" s="247">
        <v>4186854.24</v>
      </c>
      <c r="BT209" s="247">
        <v>4727974.72</v>
      </c>
      <c r="BU209" s="247">
        <v>4993333.66</v>
      </c>
      <c r="BV209" s="247">
        <v>5561955.0700000003</v>
      </c>
      <c r="BW209" s="247">
        <v>6130570.9100000001</v>
      </c>
      <c r="BX209" s="247">
        <v>6699194.4199999999</v>
      </c>
      <c r="BY209" s="247">
        <v>7267827.1100000003</v>
      </c>
      <c r="BZ209" s="247">
        <v>7837184.9699999997</v>
      </c>
      <c r="CA209" s="247">
        <v>8369266.6100000003</v>
      </c>
      <c r="CB209" s="247">
        <v>8893713.2599999998</v>
      </c>
      <c r="CC209" s="247">
        <v>9426442.4299999997</v>
      </c>
      <c r="CD209" s="247">
        <v>9883795.3599999994</v>
      </c>
      <c r="CE209" s="247">
        <v>10159085.890000001</v>
      </c>
      <c r="CF209" s="247">
        <v>10681888.210000001</v>
      </c>
      <c r="CG209" s="247">
        <v>11244396.310000001</v>
      </c>
      <c r="CH209" s="247">
        <v>11850974.460000001</v>
      </c>
      <c r="CI209" s="247">
        <v>12461666.49</v>
      </c>
      <c r="CJ209" s="247">
        <v>13072671.029999999</v>
      </c>
      <c r="CK209" s="247">
        <v>13703289.220000001</v>
      </c>
      <c r="CL209" s="247">
        <v>14262904.15</v>
      </c>
      <c r="CM209" s="247">
        <v>15014147.92</v>
      </c>
      <c r="CN209" s="247">
        <v>15765613.039999999</v>
      </c>
      <c r="CO209" s="247">
        <v>16516942.42</v>
      </c>
      <c r="CP209" s="247">
        <v>17255759.960000001</v>
      </c>
      <c r="CQ209" s="247">
        <v>17932593.010000002</v>
      </c>
      <c r="CR209" s="247">
        <v>18605362.879999999</v>
      </c>
      <c r="CS209" s="247">
        <v>19277736.57</v>
      </c>
      <c r="CT209" s="247">
        <v>19978602.280000001</v>
      </c>
      <c r="CU209" s="247">
        <v>20574837.370000001</v>
      </c>
      <c r="CV209" s="247">
        <v>21065953.649999999</v>
      </c>
      <c r="CW209" s="247">
        <v>21557069.920000002</v>
      </c>
      <c r="CX209" s="247">
        <v>22048186.190000001</v>
      </c>
      <c r="CY209" s="247">
        <v>22504899.48</v>
      </c>
      <c r="CZ209" s="247">
        <v>22940068.739999998</v>
      </c>
      <c r="DA209" s="247">
        <v>23298077.449999999</v>
      </c>
      <c r="DB209" s="247">
        <v>23643887.879999999</v>
      </c>
      <c r="DC209" s="247">
        <v>24009521.25</v>
      </c>
      <c r="DD209" s="247">
        <v>24326107.739999998</v>
      </c>
      <c r="DE209" s="247">
        <v>24624838.949999999</v>
      </c>
      <c r="DF209" s="247">
        <v>24730364.510000002</v>
      </c>
      <c r="DG209" s="247">
        <v>24968284.699999999</v>
      </c>
      <c r="DH209" s="247">
        <v>25471780.300000001</v>
      </c>
      <c r="DI209" s="247">
        <v>25482112.18</v>
      </c>
      <c r="DJ209" s="247">
        <v>25492444.059999999</v>
      </c>
      <c r="DK209" s="247">
        <v>25502775.93</v>
      </c>
      <c r="DL209" s="247">
        <v>25513107.809999999</v>
      </c>
      <c r="DM209" s="247">
        <v>25523439.690000001</v>
      </c>
      <c r="DN209" s="247">
        <v>25533771.559999999</v>
      </c>
      <c r="DO209" s="247">
        <v>25544103.309999999</v>
      </c>
      <c r="DP209" s="247">
        <v>25554434.98</v>
      </c>
      <c r="DQ209" s="247">
        <v>25574282.120000001</v>
      </c>
      <c r="DR209" s="247">
        <v>25722282.309999999</v>
      </c>
      <c r="DS209" s="247">
        <v>25870282.5</v>
      </c>
      <c r="DT209" s="247">
        <v>26018282.690000001</v>
      </c>
      <c r="DU209" s="247">
        <v>26166282.879999999</v>
      </c>
      <c r="DV209" s="247">
        <v>26314283.079999998</v>
      </c>
      <c r="DW209" s="247">
        <v>26453719.350000001</v>
      </c>
      <c r="DX209" s="247">
        <v>26473533.129999999</v>
      </c>
      <c r="DY209" s="247">
        <v>26483864.809999999</v>
      </c>
      <c r="DZ209" s="247">
        <v>26494196.48</v>
      </c>
      <c r="EA209" s="247">
        <v>26504528.16</v>
      </c>
      <c r="EB209" s="247">
        <v>26514859.829999998</v>
      </c>
      <c r="EC209" s="247">
        <v>26518303.719999999</v>
      </c>
      <c r="ED209" s="247">
        <v>26528635.399999999</v>
      </c>
      <c r="EE209" s="247">
        <v>26538967.07</v>
      </c>
      <c r="EF209" s="247">
        <v>26549298.75</v>
      </c>
      <c r="EG209" s="247">
        <v>26559630.420000002</v>
      </c>
      <c r="EH209" s="247">
        <v>26569962.100000001</v>
      </c>
      <c r="EI209" s="247">
        <v>26580293.77</v>
      </c>
      <c r="EJ209" s="247">
        <v>26590625.449999999</v>
      </c>
      <c r="EK209" s="247">
        <v>26600957.120000001</v>
      </c>
      <c r="EL209" s="247">
        <v>26609566.850000001</v>
      </c>
      <c r="EM209" s="247">
        <v>26619898.530000001</v>
      </c>
      <c r="EN209" s="247">
        <v>26630230.199999999</v>
      </c>
      <c r="EO209" s="247">
        <v>26640561.879999999</v>
      </c>
      <c r="EP209" s="247">
        <v>26650893.550000001</v>
      </c>
      <c r="EQ209" s="247">
        <v>26661225.23</v>
      </c>
      <c r="ER209" s="247">
        <v>26671556.899999999</v>
      </c>
      <c r="ES209" s="247">
        <v>26681888.579999998</v>
      </c>
      <c r="ET209" s="247">
        <v>26692220.25</v>
      </c>
      <c r="EU209" s="247">
        <v>26702551.93</v>
      </c>
      <c r="EV209" s="247">
        <v>26712883.600000001</v>
      </c>
      <c r="EW209" s="247">
        <v>26723215.280000001</v>
      </c>
      <c r="EX209" s="247">
        <v>26733546.949999999</v>
      </c>
      <c r="EY209" s="247">
        <v>26743878.629999999</v>
      </c>
      <c r="EZ209" s="247">
        <v>26754210.300000001</v>
      </c>
      <c r="FA209" s="247">
        <v>26764541.98</v>
      </c>
      <c r="FB209" s="247">
        <v>26774873.649999999</v>
      </c>
      <c r="FC209" s="247">
        <v>26785205.329999998</v>
      </c>
      <c r="FD209" s="247">
        <v>26795537</v>
      </c>
      <c r="FE209" s="247">
        <v>26805868.68</v>
      </c>
      <c r="FF209" s="247">
        <v>26816200.350000001</v>
      </c>
      <c r="FG209" s="247">
        <v>26826532.030000001</v>
      </c>
      <c r="FH209" s="247">
        <v>26836863.699999999</v>
      </c>
      <c r="FI209" s="247">
        <v>26847243.379999999</v>
      </c>
      <c r="FJ209" s="247">
        <v>26857575.050000001</v>
      </c>
      <c r="FK209" s="247">
        <v>26965248.5</v>
      </c>
      <c r="FL209" s="247">
        <v>27124594.280000001</v>
      </c>
      <c r="FM209" s="247">
        <v>27283940.050000001</v>
      </c>
      <c r="FN209" s="247">
        <v>27419563.25</v>
      </c>
      <c r="FO209" s="247">
        <v>27556171.399999999</v>
      </c>
      <c r="FP209" s="247">
        <v>27686130.82</v>
      </c>
      <c r="FQ209" s="247">
        <v>27933719.289999999</v>
      </c>
      <c r="FR209" s="247">
        <v>28135430.879999999</v>
      </c>
      <c r="FS209" s="247">
        <v>28135430.879999999</v>
      </c>
      <c r="FT209" s="247">
        <v>28135430.879999999</v>
      </c>
      <c r="FU209" s="247">
        <v>28135430.879999999</v>
      </c>
      <c r="FV209" s="247">
        <v>28135430.879999999</v>
      </c>
      <c r="FW209" s="247">
        <v>28135430.879999999</v>
      </c>
      <c r="FX209" s="247">
        <v>28135430.879999999</v>
      </c>
      <c r="FY209" s="247">
        <v>28135430.879999999</v>
      </c>
      <c r="FZ209" s="247">
        <v>28135430.879999999</v>
      </c>
      <c r="GA209" s="247">
        <v>28135430.879999999</v>
      </c>
      <c r="GB209" s="247">
        <v>28135430.879999999</v>
      </c>
      <c r="GC209" s="247">
        <v>28135430.879999999</v>
      </c>
      <c r="GD209" s="247">
        <v>28135430.879999999</v>
      </c>
      <c r="GE209" s="247">
        <v>28135430.879999999</v>
      </c>
      <c r="GF209" s="247">
        <v>28135430.879999999</v>
      </c>
      <c r="GG209" s="247"/>
      <c r="GH209" s="247"/>
      <c r="GI209" s="247"/>
      <c r="GJ209" s="247"/>
      <c r="GK209" s="247"/>
      <c r="GL209" s="247"/>
      <c r="GM209" s="247"/>
      <c r="GN209" s="247"/>
      <c r="GO209" s="247"/>
      <c r="GP209" s="247"/>
      <c r="GQ209" s="247"/>
      <c r="GR209" s="247"/>
      <c r="GS209" s="247"/>
      <c r="GT209" s="247"/>
      <c r="GU209" s="247"/>
      <c r="GV209" s="247"/>
      <c r="GW209" s="247"/>
      <c r="GX209" s="247"/>
      <c r="GY209" s="247"/>
      <c r="GZ209" s="247"/>
      <c r="HA209" s="247"/>
      <c r="HB209" s="247"/>
      <c r="HC209" s="247"/>
      <c r="HD209" s="247"/>
      <c r="HE209" s="247"/>
      <c r="HF209" s="247"/>
      <c r="HG209" s="247"/>
      <c r="HH209" s="247"/>
      <c r="HI209" s="247"/>
      <c r="HJ209" s="247"/>
      <c r="HK209" s="247"/>
      <c r="HL209" s="247"/>
      <c r="HM209" s="247"/>
      <c r="HN209" s="247"/>
      <c r="HO209" s="247"/>
      <c r="HP209" s="247"/>
      <c r="HQ209" s="247"/>
      <c r="HR209" s="247"/>
      <c r="HS209" s="247"/>
      <c r="HT209" s="247"/>
      <c r="HU209" s="247"/>
      <c r="HV209" s="247"/>
      <c r="HW209" s="247"/>
      <c r="HX209" s="247"/>
      <c r="HY209" s="247"/>
      <c r="HZ209" s="247"/>
      <c r="IA209" s="247"/>
      <c r="IB209" s="247"/>
      <c r="IC209" s="247"/>
      <c r="ID209" s="247"/>
      <c r="IE209" s="247"/>
      <c r="IF209" s="247"/>
      <c r="IG209" s="247"/>
      <c r="IH209" s="247"/>
      <c r="II209" s="247"/>
      <c r="IJ209" s="247"/>
      <c r="IK209" s="247"/>
      <c r="IL209" s="247"/>
      <c r="IM209" s="247"/>
      <c r="IN209" s="247"/>
      <c r="IO209" s="247"/>
      <c r="IP209" s="247"/>
      <c r="IQ209" s="247"/>
      <c r="IR209" s="247"/>
      <c r="IS209" s="247"/>
      <c r="IT209" s="247"/>
      <c r="IU209" s="247"/>
      <c r="IV209" s="247"/>
      <c r="IW209" s="247"/>
      <c r="IX209" s="247"/>
      <c r="IY209" s="247"/>
      <c r="IZ209" s="247"/>
      <c r="JA209" s="247"/>
      <c r="JB209" s="247"/>
      <c r="JC209" s="247"/>
      <c r="JD209" s="247"/>
      <c r="JE209" s="247"/>
      <c r="JF209" s="247"/>
      <c r="JG209" s="247"/>
      <c r="JH209" s="247"/>
      <c r="JI209" s="247"/>
      <c r="JJ209" s="247"/>
      <c r="JK209" s="247"/>
      <c r="JL209" s="247"/>
      <c r="JM209" s="247"/>
      <c r="JN209" s="247"/>
      <c r="JO209" s="247"/>
      <c r="JP209" s="247"/>
      <c r="JQ209" s="247"/>
      <c r="JR209" s="247"/>
      <c r="JS209" s="247"/>
      <c r="JT209" s="247"/>
      <c r="JU209" s="247"/>
      <c r="JV209" s="247"/>
      <c r="JW209" s="247"/>
      <c r="JX209" s="247"/>
      <c r="JY209" s="247"/>
      <c r="JZ209" s="247"/>
      <c r="KA209" s="247"/>
      <c r="KB209" s="247"/>
      <c r="KC209" s="247"/>
      <c r="KD209" s="247"/>
      <c r="KE209" s="247"/>
      <c r="KF209" s="247"/>
      <c r="KG209" s="247"/>
      <c r="KH209" s="247"/>
      <c r="KI209" s="247"/>
      <c r="KJ209" s="247"/>
      <c r="KK209" s="247"/>
      <c r="KL209" s="247"/>
      <c r="KM209" s="247"/>
      <c r="KN209" s="247"/>
      <c r="KO209" s="247"/>
      <c r="KP209" s="247"/>
      <c r="KQ209" s="247"/>
      <c r="KR209" s="247"/>
      <c r="KS209" s="247"/>
      <c r="KT209" s="247"/>
      <c r="KU209" s="247"/>
      <c r="KV209" s="247"/>
      <c r="KW209" s="247"/>
      <c r="KX209" s="247"/>
      <c r="KY209" s="247"/>
      <c r="KZ209" s="247"/>
      <c r="LA209" s="247"/>
      <c r="LB209" s="247"/>
      <c r="LC209" s="247"/>
      <c r="LD209" s="247"/>
      <c r="LE209" s="247"/>
      <c r="LF209" s="247"/>
      <c r="LG209" s="247"/>
      <c r="LH209" s="247"/>
      <c r="LI209" s="247"/>
      <c r="LJ209" s="247"/>
      <c r="LK209" s="247"/>
      <c r="LL209" s="247"/>
      <c r="LM209" s="247"/>
      <c r="LN209" s="247"/>
      <c r="LO209" s="247"/>
      <c r="LP209" s="247"/>
      <c r="LQ209" s="247"/>
      <c r="LR209" s="247"/>
      <c r="LS209" s="247"/>
      <c r="LT209" s="247"/>
      <c r="LU209" s="247"/>
      <c r="LV209" s="247"/>
      <c r="LW209" s="247"/>
      <c r="LX209" s="247"/>
      <c r="LY209" s="247"/>
      <c r="LZ209" s="247"/>
      <c r="MA209" s="247"/>
      <c r="MB209" s="247"/>
      <c r="MC209" s="247"/>
      <c r="MD209" s="247"/>
      <c r="ME209" s="247"/>
      <c r="MF209" s="247"/>
      <c r="MG209" s="247"/>
      <c r="MH209" s="247"/>
      <c r="MI209" s="247"/>
      <c r="MJ209" s="247"/>
      <c r="MK209" s="247"/>
      <c r="ML209" s="247"/>
      <c r="MM209" s="247"/>
      <c r="MN209" s="247"/>
      <c r="MO209" s="247"/>
      <c r="MP209" s="247"/>
      <c r="MQ209" s="247"/>
      <c r="MR209" s="247"/>
      <c r="MS209" s="247"/>
      <c r="MT209" s="247"/>
      <c r="MU209" s="247"/>
      <c r="MV209" s="247"/>
      <c r="MW209" s="247"/>
      <c r="MX209" s="247"/>
      <c r="MY209" s="247"/>
      <c r="MZ209" s="247"/>
      <c r="NA209" s="247"/>
      <c r="NB209" s="247"/>
      <c r="NC209" s="247"/>
      <c r="ND209" s="247"/>
      <c r="NE209" s="247"/>
      <c r="NF209" s="247"/>
      <c r="NG209" s="247"/>
      <c r="NH209" s="247"/>
      <c r="NI209" s="247"/>
      <c r="NJ209" s="247"/>
      <c r="NK209" s="247"/>
      <c r="NL209" s="247"/>
      <c r="NM209" s="247"/>
      <c r="NN209" s="247"/>
      <c r="NO209" s="247"/>
      <c r="NP209" s="247"/>
      <c r="NQ209" s="247"/>
      <c r="NR209" s="247"/>
      <c r="NS209" s="247"/>
      <c r="NT209" s="247"/>
      <c r="NU209" s="247"/>
      <c r="NV209" s="247"/>
      <c r="NW209" s="247"/>
      <c r="NX209" s="247"/>
      <c r="NY209" s="247"/>
      <c r="NZ209" s="247"/>
      <c r="OA209" s="247"/>
      <c r="OB209" s="247"/>
      <c r="OC209" s="247"/>
      <c r="OD209" s="247"/>
      <c r="OE209" s="247"/>
      <c r="OF209" s="247"/>
      <c r="OG209" s="247"/>
      <c r="OH209" s="247"/>
      <c r="OI209" s="247"/>
      <c r="OJ209" s="247"/>
      <c r="OK209" s="247"/>
      <c r="OL209" s="247"/>
      <c r="OM209" s="247"/>
      <c r="ON209" s="247"/>
      <c r="OO209" s="247"/>
      <c r="OP209" s="247"/>
      <c r="OQ209" s="247"/>
      <c r="OR209" s="247"/>
      <c r="OS209" s="247"/>
      <c r="OT209" s="247"/>
      <c r="OU209" s="247"/>
      <c r="OV209" s="247"/>
      <c r="OW209" s="247"/>
      <c r="OX209" s="247"/>
      <c r="OY209" s="247"/>
      <c r="OZ209" s="247"/>
      <c r="PA209" s="247"/>
      <c r="PB209" s="247"/>
      <c r="PC209" s="247"/>
      <c r="PD209" s="247"/>
      <c r="PE209" s="247"/>
      <c r="PF209" s="247"/>
      <c r="PG209" s="247"/>
      <c r="PH209" s="247"/>
      <c r="PI209" s="247"/>
      <c r="PJ209" s="247"/>
      <c r="PK209" s="247"/>
      <c r="PL209" s="247"/>
      <c r="PM209" s="247"/>
      <c r="PN209" s="247"/>
      <c r="PO209" s="247"/>
      <c r="PP209" s="247"/>
      <c r="PQ209" s="247"/>
      <c r="PR209" s="247"/>
      <c r="PS209" s="247"/>
      <c r="PT209" s="247"/>
      <c r="PU209" s="247"/>
      <c r="PV209" s="247"/>
      <c r="PW209" s="247"/>
      <c r="PX209" s="247"/>
      <c r="PY209" s="247"/>
      <c r="PZ209" s="247"/>
      <c r="QA209" s="247"/>
      <c r="QB209" s="247"/>
      <c r="QC209" s="247"/>
      <c r="QD209" s="247"/>
      <c r="QE209" s="247"/>
      <c r="QF209" s="247"/>
      <c r="QG209" s="247"/>
      <c r="QH209" s="247"/>
      <c r="QI209" s="247"/>
      <c r="QJ209" s="247"/>
      <c r="QK209" s="247"/>
      <c r="QL209" s="247"/>
      <c r="QM209" s="247"/>
      <c r="QN209" s="247"/>
      <c r="QO209" s="247"/>
      <c r="QP209" s="247"/>
      <c r="QQ209" s="247"/>
      <c r="QR209" s="247"/>
      <c r="QS209" s="247"/>
      <c r="QT209" s="247"/>
      <c r="QU209" s="247"/>
      <c r="QV209" s="247"/>
      <c r="QW209" s="247"/>
      <c r="QX209" s="247"/>
      <c r="QY209" s="247"/>
      <c r="QZ209" s="247"/>
      <c r="RA209" s="247"/>
      <c r="RB209" s="247"/>
      <c r="RC209" s="247"/>
      <c r="RD209" s="247"/>
      <c r="RE209" s="247"/>
      <c r="RF209" s="247"/>
      <c r="RG209" s="247"/>
      <c r="RH209" s="247"/>
      <c r="RI209" s="247"/>
      <c r="RJ209" s="247"/>
      <c r="RK209" s="247"/>
      <c r="RL209" s="247"/>
      <c r="RM209" s="247"/>
      <c r="RN209" s="247"/>
      <c r="RO209" s="247"/>
      <c r="RP209" s="247"/>
      <c r="RQ209" s="247"/>
      <c r="RR209" s="247"/>
      <c r="RS209" s="247"/>
      <c r="RT209" s="247"/>
      <c r="RU209" s="247"/>
      <c r="RV209" s="247"/>
      <c r="RW209" s="247"/>
      <c r="RX209" s="247"/>
      <c r="RY209" s="247"/>
      <c r="RZ209" s="247"/>
      <c r="SA209" s="247"/>
      <c r="SB209" s="247"/>
      <c r="SC209" s="247"/>
      <c r="SD209" s="247"/>
      <c r="SE209" s="247"/>
      <c r="SF209" s="247"/>
      <c r="SG209" s="247"/>
      <c r="SH209" s="247"/>
      <c r="SI209" s="247"/>
      <c r="SJ209" s="247"/>
      <c r="SK209" s="247"/>
      <c r="SL209" s="247"/>
      <c r="SM209" s="247"/>
      <c r="SN209" s="247"/>
      <c r="SO209" s="247"/>
      <c r="SP209" s="247"/>
      <c r="SQ209" s="247"/>
      <c r="SR209" s="247"/>
      <c r="SS209" s="247"/>
      <c r="ST209" s="247"/>
      <c r="SU209" s="247"/>
      <c r="SV209" s="247"/>
      <c r="SW209" s="247"/>
      <c r="SX209" s="247"/>
      <c r="SY209" s="247"/>
      <c r="SZ209" s="247"/>
      <c r="TA209" s="247"/>
      <c r="TB209" s="247"/>
      <c r="TC209" s="247"/>
      <c r="TD209" s="247"/>
      <c r="TE209" s="247"/>
      <c r="TF209" s="247"/>
      <c r="TG209" s="247"/>
      <c r="TH209" s="247"/>
      <c r="TI209" s="247"/>
      <c r="TJ209" s="247"/>
      <c r="TK209" s="247"/>
      <c r="TL209" s="247"/>
      <c r="TM209" s="247"/>
      <c r="TN209" s="247"/>
      <c r="TO209" s="247"/>
      <c r="TP209" s="247"/>
      <c r="TQ209" s="247"/>
      <c r="TR209" s="247"/>
      <c r="TS209" s="247"/>
      <c r="TT209" s="247"/>
      <c r="TU209" s="247"/>
      <c r="TV209" s="247"/>
      <c r="TW209" s="247"/>
      <c r="TX209" s="247"/>
      <c r="TY209" s="247"/>
      <c r="TZ209" s="247"/>
      <c r="UA209" s="247"/>
      <c r="UB209" s="247"/>
      <c r="UC209" s="247"/>
      <c r="UD209" s="247"/>
      <c r="UE209" s="247"/>
      <c r="UF209" s="247"/>
      <c r="UG209" s="247"/>
      <c r="UH209" s="247"/>
      <c r="UI209" s="247"/>
      <c r="UJ209" s="247"/>
      <c r="UK209" s="247"/>
      <c r="UL209" s="247"/>
      <c r="UM209" s="247"/>
      <c r="UN209" s="247"/>
      <c r="UO209" s="247"/>
      <c r="UP209" s="247"/>
      <c r="UQ209" s="247"/>
      <c r="UR209" s="247"/>
      <c r="US209" s="247"/>
      <c r="UT209" s="247"/>
      <c r="UU209" s="247"/>
      <c r="UV209" s="247"/>
      <c r="UW209" s="247"/>
      <c r="UX209" s="247"/>
      <c r="UY209" s="247"/>
      <c r="UZ209" s="247"/>
      <c r="VA209" s="247"/>
      <c r="VB209" s="247"/>
      <c r="VC209" s="247"/>
      <c r="VD209" s="247"/>
      <c r="VE209" s="247"/>
      <c r="VF209" s="247"/>
      <c r="VG209" s="247"/>
      <c r="VH209" s="247"/>
      <c r="VI209" s="247"/>
      <c r="VJ209" s="247"/>
      <c r="VK209" s="247"/>
      <c r="VL209" s="247"/>
      <c r="VM209" s="247"/>
      <c r="VN209" s="247"/>
      <c r="VO209" s="247"/>
      <c r="VP209" s="247"/>
      <c r="VQ209" s="247"/>
      <c r="VR209" s="247"/>
      <c r="VS209" s="247"/>
      <c r="VT209" s="247"/>
      <c r="VU209" s="247"/>
      <c r="VV209" s="247"/>
      <c r="VW209" s="247"/>
      <c r="VX209" s="247"/>
      <c r="VY209" s="247"/>
      <c r="VZ209" s="247"/>
      <c r="WA209" s="247"/>
      <c r="WB209" s="247"/>
      <c r="WC209" s="247"/>
      <c r="WD209" s="247"/>
      <c r="WE209" s="247"/>
      <c r="WF209" s="247"/>
      <c r="WG209" s="247"/>
      <c r="WH209" s="247"/>
      <c r="WI209" s="247"/>
      <c r="WJ209" s="247"/>
      <c r="WK209" s="247"/>
      <c r="WL209" s="247"/>
      <c r="WM209" s="247"/>
      <c r="WN209" s="247"/>
      <c r="WO209" s="247"/>
      <c r="WP209" s="247"/>
      <c r="WQ209" s="247"/>
      <c r="WR209" s="247"/>
      <c r="WS209" s="247"/>
      <c r="WT209" s="247"/>
      <c r="WU209" s="247"/>
      <c r="WV209" s="247"/>
      <c r="WW209" s="247"/>
      <c r="WX209" s="247"/>
      <c r="WY209" s="247"/>
      <c r="WZ209" s="247"/>
      <c r="XA209" s="247"/>
      <c r="XB209" s="247"/>
      <c r="XC209" s="247"/>
      <c r="XD209" s="247"/>
      <c r="XE209" s="247"/>
      <c r="XF209" s="247"/>
      <c r="XG209" s="247"/>
      <c r="XH209" s="247"/>
      <c r="XI209" s="247"/>
      <c r="XJ209" s="247"/>
      <c r="XK209" s="247"/>
      <c r="XL209" s="247"/>
      <c r="XM209" s="247"/>
      <c r="XN209" s="247"/>
      <c r="XO209" s="247"/>
      <c r="XP209" s="247"/>
      <c r="XQ209" s="247"/>
      <c r="XR209" s="247"/>
      <c r="XS209" s="247"/>
      <c r="XT209" s="247"/>
      <c r="XU209" s="247"/>
      <c r="XV209" s="247"/>
      <c r="XW209" s="247"/>
      <c r="XX209" s="247"/>
      <c r="XY209" s="247"/>
      <c r="XZ209" s="247"/>
      <c r="YA209" s="247"/>
      <c r="YB209" s="247"/>
      <c r="YC209" s="247"/>
      <c r="YD209" s="247"/>
      <c r="YE209" s="247"/>
      <c r="YF209" s="247"/>
      <c r="YG209" s="247"/>
      <c r="YH209" s="247"/>
      <c r="YI209" s="247"/>
      <c r="YJ209" s="247"/>
      <c r="YK209" s="247"/>
      <c r="YL209" s="247"/>
      <c r="YM209" s="247"/>
      <c r="YN209" s="247"/>
      <c r="YO209" s="247"/>
      <c r="YP209" s="247"/>
      <c r="YQ209" s="247"/>
      <c r="YR209" s="247"/>
      <c r="YS209" s="247"/>
      <c r="YT209" s="247"/>
      <c r="YU209" s="247"/>
      <c r="YV209" s="247"/>
      <c r="YW209" s="247"/>
      <c r="YX209" s="247"/>
      <c r="YY209" s="247"/>
      <c r="YZ209" s="247"/>
      <c r="ZA209" s="247"/>
      <c r="ZB209" s="247"/>
      <c r="ZC209" s="247"/>
      <c r="ZD209" s="247"/>
      <c r="ZE209" s="247"/>
      <c r="ZF209" s="247"/>
      <c r="ZG209" s="247"/>
      <c r="ZH209" s="247"/>
      <c r="ZI209" s="247"/>
      <c r="ZJ209" s="247"/>
      <c r="ZK209" s="247"/>
      <c r="ZL209" s="247"/>
      <c r="ZM209" s="247"/>
      <c r="ZN209" s="247"/>
      <c r="ZO209" s="247"/>
      <c r="ZP209" s="247"/>
      <c r="ZQ209" s="247"/>
      <c r="ZR209" s="247"/>
      <c r="ZS209" s="247"/>
      <c r="ZT209" s="247"/>
      <c r="ZU209" s="247"/>
      <c r="ZV209" s="247"/>
      <c r="ZW209" s="247"/>
      <c r="ZX209" s="247"/>
      <c r="ZY209" s="247"/>
      <c r="ZZ209" s="247"/>
      <c r="AAA209" s="247"/>
      <c r="AAB209" s="247"/>
      <c r="AAC209" s="247"/>
      <c r="AAD209" s="247"/>
      <c r="AAE209" s="247"/>
      <c r="AAF209" s="247"/>
      <c r="AAG209" s="247"/>
      <c r="AAH209" s="247"/>
      <c r="AAI209" s="247"/>
      <c r="AAJ209" s="247"/>
      <c r="AAK209" s="247"/>
      <c r="AAL209" s="247"/>
      <c r="AAM209" s="247"/>
      <c r="AAN209" s="247"/>
      <c r="AAO209" s="247"/>
      <c r="AAP209" s="247"/>
      <c r="AAQ209" s="247"/>
      <c r="AAR209" s="247"/>
      <c r="AAS209" s="247"/>
      <c r="AAT209" s="247"/>
      <c r="AAU209" s="247"/>
      <c r="AAV209" s="247"/>
      <c r="AAW209" s="247"/>
      <c r="AAX209" s="247"/>
      <c r="AAY209" s="247"/>
      <c r="AAZ209" s="247"/>
      <c r="ABA209" s="247"/>
      <c r="ABB209" s="247"/>
      <c r="ABC209" s="247"/>
      <c r="ABD209" s="247"/>
      <c r="ABE209" s="247"/>
      <c r="ABF209" s="247"/>
      <c r="ABG209" s="247"/>
      <c r="ABH209" s="247"/>
      <c r="ABI209" s="247"/>
      <c r="ABJ209" s="247"/>
      <c r="ABK209" s="247"/>
      <c r="ABL209" s="247"/>
      <c r="ABM209" s="247"/>
      <c r="ABN209" s="247"/>
      <c r="ABO209" s="247"/>
      <c r="ABP209" s="247"/>
      <c r="ABQ209" s="247"/>
      <c r="ABR209" s="247"/>
      <c r="ABS209" s="247"/>
      <c r="ABT209" s="247"/>
      <c r="ABU209" s="247"/>
      <c r="ABV209" s="247"/>
      <c r="ABW209" s="247"/>
      <c r="ABX209" s="247"/>
      <c r="ABY209" s="247"/>
      <c r="ABZ209" s="247"/>
      <c r="ACA209" s="247"/>
      <c r="ACB209" s="247"/>
      <c r="ACC209" s="247"/>
      <c r="ACD209" s="247"/>
      <c r="ACE209" s="247"/>
      <c r="ACF209" s="247"/>
      <c r="ACG209" s="247"/>
      <c r="ACH209" s="247"/>
      <c r="ACI209" s="247"/>
      <c r="ACJ209" s="247"/>
      <c r="ACK209" s="247"/>
      <c r="ACL209" s="247"/>
      <c r="ACM209" s="247"/>
      <c r="ACN209" s="247"/>
      <c r="ACO209" s="247"/>
      <c r="ACP209" s="247"/>
      <c r="ACQ209" s="247"/>
      <c r="ACR209" s="247"/>
      <c r="ACS209" s="247"/>
      <c r="ACT209" s="247"/>
      <c r="ACU209" s="247"/>
      <c r="ACV209" s="247"/>
      <c r="ACW209" s="247"/>
      <c r="ACX209" s="247"/>
      <c r="ACY209" s="247"/>
      <c r="ACZ209" s="247"/>
      <c r="ADA209" s="247"/>
      <c r="ADB209" s="247"/>
      <c r="ADC209" s="247"/>
      <c r="ADD209" s="247"/>
      <c r="ADE209" s="247"/>
      <c r="ADF209" s="247"/>
      <c r="ADG209" s="247"/>
      <c r="ADH209" s="247"/>
      <c r="ADI209" s="247"/>
      <c r="ADJ209" s="247"/>
      <c r="ADK209" s="247"/>
      <c r="ADL209" s="247"/>
      <c r="ADM209" s="247"/>
      <c r="ADN209" s="247"/>
      <c r="ADO209" s="247"/>
      <c r="ADP209" s="247"/>
      <c r="ADQ209" s="247"/>
      <c r="ADR209" s="247"/>
      <c r="ADS209" s="247"/>
      <c r="ADT209" s="247"/>
      <c r="ADU209" s="247"/>
      <c r="ADV209" s="247"/>
      <c r="ADW209" s="247"/>
      <c r="ADX209" s="247"/>
      <c r="ADY209" s="247"/>
      <c r="ADZ209" s="247"/>
      <c r="AEA209" s="247"/>
      <c r="AEB209" s="247"/>
      <c r="AEC209" s="247"/>
      <c r="AED209" s="247"/>
      <c r="AEE209" s="247"/>
      <c r="AEF209" s="247"/>
      <c r="AEG209" s="247"/>
      <c r="AEH209" s="247"/>
      <c r="AEI209" s="247"/>
      <c r="AEJ209" s="247"/>
      <c r="AEK209" s="247"/>
      <c r="AEL209" s="247"/>
      <c r="AEM209" s="247"/>
      <c r="AEN209" s="247"/>
      <c r="AEO209" s="247"/>
      <c r="AEP209" s="247"/>
      <c r="AEQ209" s="247"/>
      <c r="AER209" s="247"/>
      <c r="AES209" s="247"/>
      <c r="AET209" s="247"/>
      <c r="AEU209" s="247"/>
      <c r="AEV209" s="247"/>
      <c r="AEW209" s="247"/>
      <c r="AEX209" s="247"/>
      <c r="AEY209" s="247"/>
      <c r="AEZ209" s="247"/>
      <c r="AFA209" s="247"/>
      <c r="AFB209" s="247"/>
      <c r="AFC209" s="247"/>
      <c r="AFD209" s="247"/>
      <c r="AFE209" s="247"/>
      <c r="AFF209" s="247"/>
      <c r="AFG209" s="247"/>
      <c r="AFH209" s="247"/>
      <c r="AFI209" s="247"/>
      <c r="AFJ209" s="247"/>
      <c r="AFK209" s="247"/>
      <c r="AFL209" s="247"/>
      <c r="AFM209" s="247"/>
      <c r="AFN209" s="247"/>
      <c r="AFO209" s="247"/>
      <c r="AFP209" s="247"/>
      <c r="AFQ209" s="247"/>
      <c r="AFR209" s="247"/>
      <c r="AFS209" s="247"/>
      <c r="AFT209" s="247"/>
      <c r="AFU209" s="247"/>
      <c r="AFV209" s="247"/>
      <c r="AFW209" s="247"/>
      <c r="AFX209" s="247"/>
      <c r="AFY209" s="247"/>
      <c r="AFZ209" s="247"/>
      <c r="AGA209" s="247"/>
      <c r="AGB209" s="247"/>
      <c r="AGC209" s="247"/>
      <c r="AGD209" s="247"/>
      <c r="AGE209" s="247"/>
      <c r="AGF209" s="247"/>
      <c r="AGG209" s="247"/>
      <c r="AGH209" s="247"/>
      <c r="AGI209" s="247"/>
      <c r="AGJ209" s="247"/>
      <c r="AGK209" s="247"/>
      <c r="AGL209" s="247"/>
      <c r="AGM209" s="247"/>
      <c r="AGN209" s="247"/>
      <c r="AGO209" s="247"/>
      <c r="AGP209" s="247"/>
      <c r="AGQ209" s="247"/>
      <c r="AGR209" s="247"/>
      <c r="AGS209" s="247"/>
      <c r="AGT209" s="247"/>
      <c r="AGU209" s="247"/>
      <c r="AGV209" s="247"/>
      <c r="AGW209" s="247"/>
      <c r="AGX209" s="247"/>
      <c r="AGY209" s="247"/>
      <c r="AGZ209" s="247"/>
      <c r="AHA209" s="247"/>
      <c r="AHB209" s="247"/>
      <c r="AHC209" s="247"/>
      <c r="AHD209" s="247"/>
      <c r="AHE209" s="247"/>
      <c r="AHF209" s="247"/>
      <c r="AHG209" s="247"/>
      <c r="AHH209" s="247"/>
      <c r="AHI209" s="247"/>
      <c r="AHJ209" s="247"/>
      <c r="AHK209" s="247"/>
      <c r="AHL209" s="247"/>
      <c r="AHM209" s="247"/>
      <c r="AHN209" s="247"/>
      <c r="AHO209" s="247"/>
      <c r="AHP209" s="247"/>
      <c r="AHQ209" s="247"/>
      <c r="AHR209" s="247"/>
      <c r="AHS209" s="247"/>
      <c r="AHT209" s="247"/>
      <c r="AHU209" s="247"/>
      <c r="AHV209" s="247"/>
      <c r="AHW209" s="247"/>
      <c r="AHX209" s="247"/>
      <c r="AHY209" s="247"/>
      <c r="AHZ209" s="247"/>
      <c r="AIA209" s="247"/>
      <c r="AIB209" s="247"/>
      <c r="AIC209" s="247"/>
      <c r="AID209" s="247"/>
      <c r="AIE209" s="247"/>
      <c r="AIF209" s="247"/>
      <c r="AIG209" s="247"/>
      <c r="AIH209" s="247"/>
      <c r="AII209" s="247"/>
      <c r="AIJ209" s="247"/>
      <c r="AIK209" s="247"/>
      <c r="AIL209" s="247"/>
      <c r="AIM209" s="247"/>
      <c r="AIN209" s="247"/>
      <c r="AIO209" s="247"/>
      <c r="AIP209" s="247"/>
      <c r="AIQ209" s="247"/>
      <c r="AIR209" s="247"/>
      <c r="AIS209" s="247"/>
      <c r="AIT209" s="247"/>
      <c r="AIU209" s="247"/>
      <c r="AIV209" s="247"/>
      <c r="AIW209" s="247"/>
      <c r="AIX209" s="247"/>
      <c r="AIY209" s="247"/>
      <c r="AIZ209" s="247"/>
      <c r="AJA209" s="247"/>
      <c r="AJB209" s="247"/>
      <c r="AJC209" s="247"/>
      <c r="AJD209" s="247"/>
      <c r="AJE209" s="247"/>
      <c r="AJF209" s="247"/>
      <c r="AJG209" s="247"/>
      <c r="AJH209" s="247"/>
      <c r="AJI209" s="247"/>
      <c r="AJJ209" s="247"/>
      <c r="AJK209" s="247"/>
      <c r="AJL209" s="247"/>
      <c r="AJM209" s="247"/>
      <c r="AJN209" s="247"/>
      <c r="AJO209" s="247"/>
      <c r="AJP209" s="247"/>
      <c r="AJQ209" s="247"/>
      <c r="AJR209" s="247"/>
      <c r="AJS209" s="247"/>
      <c r="AJT209" s="247"/>
      <c r="AJU209" s="247"/>
      <c r="AJV209" s="247"/>
      <c r="AJW209" s="247"/>
      <c r="AJX209" s="247"/>
      <c r="AJY209" s="247"/>
      <c r="AJZ209" s="247"/>
      <c r="AKA209" s="247"/>
      <c r="AKB209" s="247"/>
      <c r="AKC209" s="247"/>
      <c r="AKD209" s="247"/>
      <c r="AKE209" s="247"/>
      <c r="AKF209" s="247"/>
      <c r="AKG209" s="247"/>
      <c r="AKH209" s="247"/>
      <c r="AKI209" s="247"/>
      <c r="AKJ209" s="247"/>
      <c r="AKK209" s="247"/>
      <c r="AKL209" s="247"/>
      <c r="AKM209" s="247"/>
      <c r="AKN209" s="247"/>
      <c r="AKO209" s="247"/>
      <c r="AKP209" s="247"/>
      <c r="AKQ209" s="247"/>
      <c r="AKR209" s="247"/>
      <c r="AKS209" s="247"/>
      <c r="AKT209" s="247"/>
      <c r="AKU209" s="247"/>
      <c r="AKV209" s="247"/>
      <c r="AKW209" s="247"/>
      <c r="AKX209" s="247"/>
      <c r="AKY209" s="247"/>
      <c r="AKZ209" s="247"/>
      <c r="ALA209" s="247"/>
      <c r="ALB209" s="247"/>
      <c r="ALC209" s="247"/>
      <c r="ALD209" s="247"/>
      <c r="ALE209" s="247"/>
      <c r="ALF209" s="247"/>
      <c r="ALG209" s="247"/>
      <c r="ALH209" s="247"/>
      <c r="ALI209" s="247"/>
      <c r="ALJ209" s="247"/>
      <c r="ALK209" s="247"/>
      <c r="ALL209" s="247"/>
      <c r="ALM209" s="247"/>
      <c r="ALN209" s="247"/>
      <c r="ALO209" s="247"/>
      <c r="ALP209" s="247"/>
      <c r="ALQ209" s="247"/>
      <c r="ALR209" s="247"/>
      <c r="ALS209" s="247"/>
      <c r="ALT209" s="247"/>
      <c r="ALU209" s="247"/>
      <c r="ALV209" s="247"/>
      <c r="ALW209" s="247"/>
      <c r="ALX209" s="247"/>
      <c r="ALY209" s="247"/>
      <c r="ALZ209" s="247"/>
      <c r="AMA209" s="247"/>
      <c r="AMB209" s="247"/>
      <c r="AMC209" s="247"/>
      <c r="AMD209" s="247"/>
      <c r="AME209" s="247"/>
      <c r="AMF209" s="247"/>
      <c r="AMG209" s="247"/>
      <c r="AMH209" s="247"/>
      <c r="AMI209" s="247"/>
      <c r="AMJ209" s="247"/>
      <c r="AMK209" s="247"/>
      <c r="AML209" s="247"/>
      <c r="AMM209" s="247"/>
      <c r="AMN209" s="247"/>
      <c r="AMO209" s="247"/>
      <c r="AMP209" s="247"/>
      <c r="AMQ209" s="247"/>
      <c r="AMR209" s="247"/>
      <c r="AMS209" s="247"/>
      <c r="AMT209" s="247"/>
      <c r="AMU209" s="247"/>
      <c r="AMV209" s="247"/>
      <c r="AMW209" s="247"/>
      <c r="AMX209" s="247"/>
      <c r="AMY209" s="247"/>
      <c r="AMZ209" s="247"/>
      <c r="ANA209" s="247"/>
      <c r="ANB209" s="247"/>
      <c r="ANC209" s="247"/>
      <c r="AND209" s="247"/>
      <c r="ANE209" s="247"/>
      <c r="ANF209" s="247"/>
      <c r="ANG209" s="247"/>
      <c r="ANH209" s="247"/>
      <c r="ANI209" s="247"/>
      <c r="ANJ209" s="247"/>
      <c r="ANK209" s="247"/>
      <c r="ANL209" s="247"/>
      <c r="ANM209" s="247"/>
      <c r="ANN209" s="247"/>
      <c r="ANO209" s="247"/>
      <c r="ANP209" s="247"/>
      <c r="ANQ209" s="247"/>
      <c r="ANR209" s="247"/>
      <c r="ANS209" s="247"/>
      <c r="ANT209" s="247"/>
      <c r="ANU209" s="247"/>
      <c r="ANV209" s="247"/>
      <c r="ANW209" s="247"/>
      <c r="ANX209" s="247"/>
      <c r="ANY209" s="247"/>
      <c r="ANZ209" s="247"/>
      <c r="AOA209" s="247"/>
      <c r="AOB209" s="247"/>
      <c r="AOC209" s="247"/>
      <c r="AOD209" s="247"/>
      <c r="AOE209" s="247"/>
      <c r="AOF209" s="247"/>
      <c r="AOG209" s="247"/>
      <c r="AOH209" s="247"/>
      <c r="AOI209" s="247"/>
      <c r="AOJ209" s="247"/>
      <c r="AOK209" s="247"/>
      <c r="AOL209" s="247"/>
      <c r="AOM209" s="247"/>
      <c r="AON209" s="247"/>
      <c r="AOO209" s="247"/>
      <c r="AOP209" s="247"/>
      <c r="AOQ209" s="247"/>
      <c r="AOR209" s="247"/>
      <c r="AOS209" s="247"/>
      <c r="AOT209" s="247"/>
      <c r="AOU209" s="247"/>
      <c r="AOV209" s="247"/>
      <c r="AOW209" s="247"/>
      <c r="AOX209" s="247"/>
      <c r="AOY209" s="247"/>
      <c r="AOZ209" s="247"/>
      <c r="APA209" s="247"/>
      <c r="APB209" s="247"/>
      <c r="APC209" s="247"/>
      <c r="APD209" s="247"/>
      <c r="APE209" s="247"/>
      <c r="APF209" s="247"/>
      <c r="APG209" s="247"/>
      <c r="APH209" s="247"/>
      <c r="API209" s="247"/>
      <c r="APJ209" s="247"/>
      <c r="APK209" s="247"/>
      <c r="APL209" s="247"/>
      <c r="APM209" s="247"/>
      <c r="APN209" s="247"/>
      <c r="APO209" s="247"/>
      <c r="APP209" s="247"/>
      <c r="APQ209" s="247"/>
      <c r="APR209" s="247"/>
      <c r="APS209" s="247"/>
      <c r="APT209" s="247"/>
      <c r="APU209" s="247"/>
      <c r="APV209" s="247"/>
      <c r="APW209" s="247"/>
      <c r="APX209" s="247"/>
      <c r="APY209" s="247"/>
      <c r="APZ209" s="247"/>
      <c r="AQA209" s="247"/>
      <c r="AQB209" s="247"/>
      <c r="AQC209" s="247"/>
      <c r="AQD209" s="247"/>
      <c r="AQE209" s="247"/>
      <c r="AQF209" s="247"/>
      <c r="AQG209" s="247"/>
      <c r="AQH209" s="247"/>
      <c r="AQI209" s="247"/>
      <c r="AQJ209" s="247"/>
      <c r="AQK209" s="247"/>
      <c r="AQL209" s="247"/>
      <c r="AQM209" s="247"/>
      <c r="AQN209" s="247"/>
      <c r="AQO209" s="247"/>
      <c r="AQP209" s="247"/>
      <c r="AQQ209" s="247"/>
      <c r="AQR209" s="247"/>
      <c r="AQS209" s="247"/>
      <c r="AQT209" s="247"/>
      <c r="AQU209" s="247"/>
      <c r="AQV209" s="247"/>
      <c r="AQW209" s="247"/>
      <c r="AQX209" s="247"/>
      <c r="AQY209" s="247"/>
      <c r="AQZ209" s="247"/>
      <c r="ARA209" s="247"/>
      <c r="ARB209" s="247"/>
      <c r="ARC209" s="247"/>
      <c r="ARD209" s="247"/>
      <c r="ARE209" s="247"/>
      <c r="ARF209" s="247"/>
      <c r="ARG209" s="247"/>
      <c r="ARH209" s="247"/>
      <c r="ARI209" s="247"/>
      <c r="ARJ209" s="247"/>
      <c r="ARK209" s="247"/>
      <c r="ARL209" s="247"/>
      <c r="ARM209" s="247"/>
      <c r="ARN209" s="247"/>
      <c r="ARO209" s="247"/>
      <c r="ARP209" s="247"/>
      <c r="ARQ209" s="247"/>
      <c r="ARR209" s="247"/>
      <c r="ARS209" s="247"/>
      <c r="ART209" s="247"/>
      <c r="ARU209" s="247"/>
      <c r="ARV209" s="247"/>
      <c r="ARW209" s="247"/>
      <c r="ARX209" s="247"/>
      <c r="ARY209" s="247"/>
      <c r="ARZ209" s="247"/>
      <c r="ASA209" s="247"/>
      <c r="ASB209" s="247"/>
      <c r="ASC209" s="247"/>
      <c r="ASD209" s="247"/>
      <c r="ASE209" s="247"/>
      <c r="ASF209" s="247"/>
      <c r="ASG209" s="247"/>
      <c r="ASH209" s="247"/>
      <c r="ASI209" s="247"/>
      <c r="ASJ209" s="247"/>
      <c r="ASK209" s="247"/>
      <c r="ASL209" s="247"/>
      <c r="ASM209" s="247"/>
      <c r="ASN209" s="247"/>
      <c r="ASO209" s="247"/>
      <c r="ASP209" s="247"/>
      <c r="ASQ209" s="247"/>
      <c r="ASR209" s="247"/>
      <c r="ASS209" s="247"/>
      <c r="AST209" s="247"/>
      <c r="ASU209" s="247"/>
      <c r="ASV209" s="247"/>
      <c r="ASW209" s="247"/>
      <c r="ASX209" s="247"/>
      <c r="ASY209" s="247"/>
      <c r="ASZ209" s="247"/>
      <c r="ATA209" s="247"/>
      <c r="ATB209" s="247"/>
      <c r="ATC209" s="247"/>
      <c r="ATD209" s="247"/>
      <c r="ATE209" s="247"/>
      <c r="ATF209" s="247"/>
      <c r="ATG209" s="247"/>
      <c r="ATH209" s="247"/>
      <c r="ATI209" s="247"/>
      <c r="ATJ209" s="247"/>
      <c r="ATK209" s="247"/>
      <c r="ATL209" s="247"/>
      <c r="ATM209" s="247"/>
      <c r="ATN209" s="247"/>
      <c r="ATO209" s="247"/>
      <c r="ATP209" s="247"/>
      <c r="ATQ209" s="247"/>
      <c r="ATR209" s="247"/>
      <c r="ATS209" s="247"/>
      <c r="ATT209" s="247"/>
      <c r="ATU209" s="247"/>
      <c r="ATV209" s="247"/>
      <c r="ATW209" s="247"/>
      <c r="ATX209" s="247"/>
      <c r="ATY209" s="247"/>
      <c r="ATZ209" s="247"/>
      <c r="AUA209" s="247"/>
      <c r="AUB209" s="247"/>
      <c r="AUC209" s="247"/>
      <c r="AUD209" s="247"/>
      <c r="AUE209" s="247"/>
      <c r="AUF209" s="247"/>
      <c r="AUG209" s="247"/>
      <c r="AUH209" s="247"/>
      <c r="AUI209" s="247"/>
      <c r="AUJ209" s="247"/>
      <c r="AUK209" s="247"/>
      <c r="AUL209" s="247"/>
      <c r="AUM209" s="247"/>
      <c r="AUN209" s="247"/>
      <c r="AUO209" s="247"/>
      <c r="AUP209" s="247"/>
      <c r="AUQ209" s="247"/>
      <c r="AUR209" s="247"/>
      <c r="AUS209" s="247"/>
      <c r="AUT209" s="247"/>
      <c r="AUU209" s="247"/>
      <c r="AUV209" s="247"/>
      <c r="AUW209" s="247"/>
      <c r="AUX209" s="247"/>
      <c r="AUY209" s="247"/>
      <c r="AUZ209" s="247"/>
      <c r="AVA209" s="247"/>
      <c r="AVB209" s="247"/>
      <c r="AVC209" s="247"/>
      <c r="AVD209" s="247"/>
      <c r="AVE209" s="247"/>
      <c r="AVF209" s="247"/>
      <c r="AVG209" s="247"/>
      <c r="AVH209" s="247"/>
      <c r="AVI209" s="247"/>
      <c r="AVJ209" s="247"/>
      <c r="AVK209" s="247"/>
      <c r="AVL209" s="247"/>
      <c r="AVM209" s="247"/>
      <c r="AVN209" s="247"/>
      <c r="AVO209" s="247"/>
      <c r="AVP209" s="247"/>
      <c r="AVQ209" s="247"/>
      <c r="AVR209" s="247"/>
      <c r="AVS209" s="247"/>
      <c r="AVT209" s="247"/>
      <c r="AVU209" s="247"/>
      <c r="AVV209" s="247"/>
      <c r="AVW209" s="247"/>
      <c r="AVX209" s="247"/>
      <c r="AVY209" s="247"/>
      <c r="AVZ209" s="247"/>
      <c r="AWA209" s="247"/>
      <c r="AWB209" s="247"/>
      <c r="AWC209" s="247"/>
      <c r="AWD209" s="247"/>
      <c r="AWE209" s="247"/>
      <c r="AWF209" s="247"/>
      <c r="AWG209" s="247"/>
      <c r="AWH209" s="247"/>
      <c r="AWI209" s="247"/>
      <c r="AWJ209" s="247"/>
      <c r="AWK209" s="247"/>
      <c r="AWL209" s="247"/>
      <c r="AWM209" s="247"/>
      <c r="AWN209" s="247"/>
      <c r="AWO209" s="247"/>
      <c r="AWP209" s="247"/>
      <c r="AWQ209" s="247"/>
      <c r="AWR209" s="247"/>
      <c r="AWS209" s="247"/>
      <c r="AWT209" s="247"/>
      <c r="AWU209" s="247"/>
      <c r="AWV209" s="247"/>
      <c r="AWW209" s="247"/>
      <c r="AWX209" s="247"/>
      <c r="AWY209" s="247"/>
      <c r="AWZ209" s="247"/>
      <c r="AXA209" s="247"/>
      <c r="AXB209" s="247"/>
      <c r="AXC209" s="247"/>
      <c r="AXD209" s="247"/>
      <c r="AXE209" s="247"/>
      <c r="AXF209" s="247"/>
      <c r="AXG209" s="247"/>
      <c r="AXH209" s="247"/>
      <c r="AXI209" s="247"/>
      <c r="AXJ209" s="247"/>
      <c r="AXK209" s="247"/>
      <c r="AXL209" s="247"/>
      <c r="AXM209" s="247"/>
      <c r="AXN209" s="247"/>
      <c r="AXO209" s="247"/>
      <c r="AXP209" s="247"/>
      <c r="AXQ209" s="247"/>
      <c r="AXR209" s="247"/>
      <c r="AXS209" s="247"/>
      <c r="AXT209" s="247"/>
      <c r="AXU209" s="247"/>
      <c r="AXV209" s="247"/>
      <c r="AXW209" s="247"/>
      <c r="AXX209" s="247"/>
      <c r="AXY209" s="247"/>
      <c r="AXZ209" s="247"/>
      <c r="AYA209" s="247"/>
      <c r="AYB209" s="247"/>
      <c r="AYC209" s="247"/>
      <c r="AYD209" s="247"/>
      <c r="AYE209" s="247"/>
      <c r="AYF209" s="247"/>
      <c r="AYG209" s="247"/>
      <c r="AYH209" s="247"/>
      <c r="AYI209" s="247"/>
      <c r="AYJ209" s="247"/>
      <c r="AYK209" s="247"/>
      <c r="AYL209" s="247"/>
      <c r="AYM209" s="247"/>
      <c r="AYN209" s="247"/>
      <c r="AYO209" s="247"/>
      <c r="AYP209" s="247"/>
      <c r="AYQ209" s="247"/>
      <c r="AYR209" s="247"/>
      <c r="AYS209" s="247"/>
      <c r="AYT209" s="247"/>
      <c r="AYU209" s="247"/>
      <c r="AYV209" s="247"/>
      <c r="AYW209" s="247"/>
      <c r="AYX209" s="247"/>
      <c r="AYY209" s="247"/>
      <c r="AYZ209" s="247"/>
      <c r="AZA209" s="247"/>
      <c r="AZB209" s="247"/>
      <c r="AZC209" s="247"/>
      <c r="AZD209" s="247"/>
      <c r="AZE209" s="247"/>
      <c r="AZF209" s="247"/>
      <c r="AZG209" s="247"/>
      <c r="AZH209" s="247"/>
      <c r="AZI209" s="247"/>
      <c r="AZJ209" s="247"/>
      <c r="AZK209" s="247"/>
      <c r="AZL209" s="247"/>
      <c r="AZM209" s="247"/>
      <c r="AZN209" s="247"/>
      <c r="AZO209" s="247"/>
      <c r="AZP209" s="247"/>
      <c r="AZQ209" s="247"/>
      <c r="AZR209" s="247"/>
      <c r="AZS209" s="247"/>
      <c r="AZT209" s="247"/>
      <c r="AZU209" s="247"/>
      <c r="AZV209" s="247"/>
      <c r="AZW209" s="247"/>
      <c r="AZX209" s="247"/>
      <c r="AZY209" s="247"/>
      <c r="AZZ209" s="247"/>
      <c r="BAA209" s="247"/>
      <c r="BAB209" s="247"/>
      <c r="BAC209" s="247"/>
      <c r="BAD209" s="247"/>
      <c r="BAE209" s="247"/>
      <c r="BAF209" s="247"/>
      <c r="BAG209" s="247"/>
      <c r="BAH209" s="247"/>
      <c r="BAI209" s="247"/>
      <c r="BAJ209" s="247"/>
      <c r="BAK209" s="247"/>
      <c r="BAL209" s="247"/>
      <c r="BAM209" s="247"/>
      <c r="BAN209" s="247"/>
      <c r="BAO209" s="247"/>
      <c r="BAP209" s="247"/>
      <c r="BAQ209" s="247"/>
      <c r="BAR209" s="247"/>
      <c r="BAS209" s="247"/>
      <c r="BAT209" s="247"/>
      <c r="BAU209" s="247"/>
      <c r="BAV209" s="247"/>
      <c r="BAW209" s="247"/>
      <c r="BAX209" s="247"/>
      <c r="BAY209" s="247"/>
      <c r="BAZ209" s="247"/>
      <c r="BBA209" s="247"/>
      <c r="BBB209" s="247"/>
      <c r="BBC209" s="247"/>
      <c r="BBD209" s="247"/>
      <c r="BBE209" s="247"/>
      <c r="BBF209" s="247"/>
      <c r="BBG209" s="247"/>
      <c r="BBH209" s="247"/>
      <c r="BBI209" s="247"/>
      <c r="BBJ209" s="247"/>
      <c r="BBK209" s="247"/>
      <c r="BBL209" s="247"/>
      <c r="BBM209" s="247"/>
      <c r="BBN209" s="247"/>
      <c r="BBO209" s="247"/>
      <c r="BBP209" s="247"/>
      <c r="BBQ209" s="247"/>
      <c r="BBR209" s="247"/>
      <c r="BBS209" s="247"/>
      <c r="BBT209" s="247"/>
      <c r="BBU209" s="247"/>
      <c r="BBV209" s="247"/>
      <c r="BBW209" s="247"/>
      <c r="BBX209" s="247"/>
      <c r="BBY209" s="247"/>
      <c r="BBZ209" s="247"/>
      <c r="BCA209" s="247"/>
      <c r="BCB209" s="247"/>
      <c r="BCC209" s="247"/>
      <c r="BCD209" s="247"/>
      <c r="BCE209" s="247"/>
      <c r="BCF209" s="247"/>
      <c r="BCG209" s="247"/>
      <c r="BCH209" s="247"/>
      <c r="BCI209" s="247"/>
      <c r="BCJ209" s="247"/>
      <c r="BCK209" s="247"/>
      <c r="BCL209" s="247"/>
      <c r="BCM209" s="247"/>
      <c r="BCN209" s="247"/>
      <c r="BCO209" s="247"/>
      <c r="BCP209" s="247"/>
      <c r="BCQ209" s="247"/>
      <c r="BCR209" s="247"/>
      <c r="BCS209" s="247"/>
      <c r="BCT209" s="247"/>
      <c r="BCU209" s="247"/>
      <c r="BCV209" s="247"/>
      <c r="BCW209" s="247"/>
      <c r="BCX209" s="247"/>
      <c r="BCY209" s="247"/>
      <c r="BCZ209" s="247"/>
      <c r="BDA209" s="247"/>
      <c r="BDB209" s="247"/>
      <c r="BDC209" s="247"/>
      <c r="BDD209" s="247"/>
      <c r="BDE209" s="247"/>
      <c r="BDF209" s="247"/>
      <c r="BDG209" s="247"/>
      <c r="BDH209" s="247"/>
      <c r="BDI209" s="247"/>
      <c r="BDJ209" s="247"/>
      <c r="BDK209" s="247"/>
      <c r="BDL209" s="247"/>
      <c r="BDM209" s="247"/>
      <c r="BDN209" s="247"/>
      <c r="BDO209" s="247"/>
      <c r="BDP209" s="247"/>
      <c r="BDQ209" s="247"/>
      <c r="BDR209" s="247"/>
      <c r="BDS209" s="247"/>
      <c r="BDT209" s="247"/>
      <c r="BDU209" s="247"/>
      <c r="BDV209" s="247"/>
      <c r="BDW209" s="247"/>
      <c r="BDX209" s="247"/>
      <c r="BDY209" s="247"/>
      <c r="BDZ209" s="247"/>
      <c r="BEA209" s="247"/>
      <c r="BEB209" s="247"/>
      <c r="BEC209" s="247"/>
      <c r="BED209" s="247"/>
      <c r="BEE209" s="247"/>
      <c r="BEF209" s="247"/>
      <c r="BEG209" s="247"/>
      <c r="BEH209" s="247"/>
      <c r="BEI209" s="247"/>
      <c r="BEJ209" s="247"/>
      <c r="BEK209" s="247"/>
      <c r="BEL209" s="247"/>
      <c r="BEM209" s="247"/>
      <c r="BEN209" s="247"/>
      <c r="BEO209" s="247"/>
      <c r="BEP209" s="247"/>
      <c r="BEQ209" s="247"/>
      <c r="BER209" s="247"/>
      <c r="BES209" s="247"/>
      <c r="BET209" s="247"/>
      <c r="BEU209" s="247"/>
      <c r="BEV209" s="247"/>
      <c r="BEW209" s="247"/>
      <c r="BEX209" s="247"/>
      <c r="BEY209" s="247"/>
      <c r="BEZ209" s="247"/>
      <c r="BFA209" s="247"/>
      <c r="BFB209" s="247"/>
      <c r="BFC209" s="247"/>
      <c r="BFD209" s="247"/>
      <c r="BFE209" s="247"/>
      <c r="BFF209" s="247"/>
      <c r="BFG209" s="247"/>
      <c r="BFH209" s="247"/>
      <c r="BFI209" s="247"/>
      <c r="BFJ209" s="247"/>
      <c r="BFK209" s="247"/>
      <c r="BFL209" s="247"/>
      <c r="BFM209" s="247"/>
      <c r="BFN209" s="247"/>
      <c r="BFO209" s="247"/>
      <c r="BFP209" s="247"/>
      <c r="BFQ209" s="247"/>
      <c r="BFR209" s="247"/>
      <c r="BFS209" s="247"/>
      <c r="BFT209" s="247"/>
      <c r="BFU209" s="247"/>
      <c r="BFV209" s="247"/>
      <c r="BFW209" s="247"/>
      <c r="BFX209" s="247"/>
      <c r="BFY209" s="247"/>
      <c r="BFZ209" s="247"/>
      <c r="BGA209" s="247"/>
      <c r="BGB209" s="247"/>
      <c r="BGC209" s="247"/>
      <c r="BGD209" s="247"/>
      <c r="BGE209" s="247"/>
      <c r="BGF209" s="247"/>
      <c r="BGG209" s="247"/>
      <c r="BGH209" s="247"/>
      <c r="BGI209" s="247"/>
      <c r="BGJ209" s="247"/>
      <c r="BGK209" s="247"/>
      <c r="BGL209" s="247"/>
      <c r="BGM209" s="247"/>
      <c r="BGN209" s="247"/>
      <c r="BGO209" s="247"/>
      <c r="BGP209" s="247"/>
      <c r="BGQ209" s="247"/>
      <c r="BGR209" s="247"/>
      <c r="BGS209" s="247"/>
      <c r="BGT209" s="247"/>
      <c r="BGU209" s="247"/>
      <c r="BGV209" s="247"/>
      <c r="BGW209" s="247"/>
      <c r="BGX209" s="247"/>
      <c r="BGY209" s="247"/>
      <c r="BGZ209" s="247"/>
      <c r="BHA209" s="247"/>
      <c r="BHB209" s="247"/>
      <c r="BHC209" s="247"/>
      <c r="BHD209" s="247"/>
      <c r="BHE209" s="247"/>
      <c r="BHF209" s="247"/>
      <c r="BHG209" s="247"/>
      <c r="BHH209" s="247"/>
      <c r="BHI209" s="247"/>
      <c r="BHJ209" s="247"/>
      <c r="BHK209" s="247"/>
      <c r="BHL209" s="247"/>
      <c r="BHM209" s="247"/>
      <c r="BHN209" s="247"/>
      <c r="BHO209" s="247"/>
      <c r="BHP209" s="247"/>
      <c r="BHQ209" s="247"/>
      <c r="BHR209" s="247"/>
      <c r="BHS209" s="247"/>
      <c r="BHT209" s="247"/>
      <c r="BHU209" s="247"/>
      <c r="BHV209" s="247"/>
      <c r="BHW209" s="247"/>
      <c r="BHX209" s="247"/>
      <c r="BHY209" s="247"/>
      <c r="BHZ209" s="247"/>
      <c r="BIA209" s="247"/>
      <c r="BIB209" s="247"/>
      <c r="BIC209" s="247"/>
      <c r="BID209" s="247"/>
      <c r="BIE209" s="247"/>
      <c r="BIF209" s="247"/>
      <c r="BIG209" s="247"/>
      <c r="BIH209" s="247"/>
      <c r="BII209" s="247"/>
      <c r="BIJ209" s="247"/>
      <c r="BIK209" s="247"/>
      <c r="BIL209" s="247"/>
      <c r="BIM209" s="247"/>
      <c r="BIN209" s="247"/>
      <c r="BIO209" s="247"/>
      <c r="BIP209" s="247"/>
      <c r="BIQ209" s="247"/>
      <c r="BIR209" s="247"/>
      <c r="BIS209" s="247"/>
      <c r="BIT209" s="247"/>
      <c r="BIU209" s="247"/>
      <c r="BIV209" s="247"/>
      <c r="BIW209" s="247"/>
      <c r="BIX209" s="247"/>
      <c r="BIY209" s="247"/>
      <c r="BIZ209" s="247"/>
      <c r="BJA209" s="247"/>
      <c r="BJB209" s="247"/>
      <c r="BJC209" s="247"/>
      <c r="BJD209" s="247"/>
      <c r="BJE209" s="247"/>
      <c r="BJF209" s="247"/>
      <c r="BJG209" s="247"/>
      <c r="BJH209" s="247"/>
      <c r="BJI209" s="247"/>
      <c r="BJJ209" s="247"/>
      <c r="BJK209" s="247"/>
      <c r="BJL209" s="247"/>
      <c r="BJM209" s="247"/>
      <c r="BJN209" s="247"/>
      <c r="BJO209" s="247"/>
      <c r="BJP209" s="247"/>
      <c r="BJQ209" s="247"/>
      <c r="BJR209" s="247"/>
      <c r="BJS209" s="247"/>
      <c r="BJT209" s="247"/>
      <c r="BJU209" s="247"/>
      <c r="BJV209" s="247"/>
      <c r="BJW209" s="247"/>
      <c r="BJX209" s="247"/>
      <c r="BJY209" s="247"/>
      <c r="BJZ209" s="247"/>
      <c r="BKA209" s="247"/>
      <c r="BKB209" s="247"/>
      <c r="BKC209" s="247"/>
      <c r="BKD209" s="247"/>
      <c r="BKE209" s="247"/>
      <c r="BKF209" s="247"/>
      <c r="BKG209" s="247"/>
      <c r="BKH209" s="247"/>
      <c r="BKI209" s="247"/>
      <c r="BKJ209" s="247"/>
      <c r="BKK209" s="247"/>
      <c r="BKL209" s="247"/>
      <c r="BKM209" s="247"/>
      <c r="BKN209" s="247"/>
      <c r="BKO209" s="247"/>
      <c r="BKP209" s="247"/>
      <c r="BKQ209" s="247"/>
      <c r="BKR209" s="247"/>
      <c r="BKS209" s="247"/>
      <c r="BKT209" s="247"/>
      <c r="BKU209" s="247"/>
      <c r="BKV209" s="247"/>
      <c r="BKW209" s="247"/>
      <c r="BKX209" s="247"/>
      <c r="BKY209" s="247"/>
      <c r="BKZ209" s="247"/>
      <c r="BLA209" s="247"/>
      <c r="BLB209" s="247"/>
      <c r="BLC209" s="247"/>
      <c r="BLD209" s="247"/>
      <c r="BLE209" s="247"/>
      <c r="BLF209" s="247"/>
      <c r="BLG209" s="247"/>
      <c r="BLH209" s="247"/>
      <c r="BLI209" s="247"/>
      <c r="BLJ209" s="247"/>
      <c r="BLK209" s="247"/>
      <c r="BLL209" s="247"/>
      <c r="BLM209" s="247"/>
      <c r="BLN209" s="247"/>
      <c r="BLO209" s="247"/>
      <c r="BLP209" s="247"/>
      <c r="BLQ209" s="247"/>
      <c r="BLR209" s="247"/>
      <c r="BLS209" s="247"/>
      <c r="BLT209" s="247"/>
      <c r="BLU209" s="247"/>
      <c r="BLV209" s="247"/>
      <c r="BLW209" s="247"/>
      <c r="BLX209" s="247"/>
      <c r="BLY209" s="247"/>
      <c r="BLZ209" s="247"/>
      <c r="BMA209" s="247"/>
      <c r="BMB209" s="247"/>
      <c r="BMC209" s="247"/>
      <c r="BMD209" s="247"/>
      <c r="BME209" s="247"/>
      <c r="BMF209" s="247"/>
      <c r="BMG209" s="247"/>
      <c r="BMH209" s="247"/>
      <c r="BMI209" s="247"/>
      <c r="BMJ209" s="247"/>
      <c r="BMK209" s="247"/>
      <c r="BML209" s="247"/>
      <c r="BMM209" s="247"/>
      <c r="BMN209" s="247"/>
      <c r="BMO209" s="247"/>
      <c r="BMP209" s="247"/>
      <c r="BMQ209" s="247"/>
      <c r="BMR209" s="247"/>
      <c r="BMS209" s="247"/>
      <c r="BMT209" s="247"/>
      <c r="BMU209" s="247"/>
      <c r="BMV209" s="247"/>
      <c r="BMW209" s="247"/>
      <c r="BMX209" s="247"/>
      <c r="BMY209" s="247"/>
      <c r="BMZ209" s="247"/>
      <c r="BNA209" s="247"/>
      <c r="BNB209" s="247"/>
      <c r="BNC209" s="247"/>
      <c r="BND209" s="247"/>
      <c r="BNE209" s="247"/>
      <c r="BNF209" s="247"/>
      <c r="BNG209" s="247"/>
      <c r="BNH209" s="247"/>
      <c r="BNI209" s="247"/>
      <c r="BNJ209" s="247"/>
      <c r="BNK209" s="247"/>
      <c r="BNL209" s="247"/>
      <c r="BNM209" s="247"/>
      <c r="BNN209" s="247"/>
      <c r="BNO209" s="247"/>
      <c r="BNP209" s="247"/>
      <c r="BNQ209" s="247"/>
      <c r="BNR209" s="247"/>
      <c r="BNS209" s="247"/>
      <c r="BNT209" s="247"/>
      <c r="BNU209" s="247"/>
      <c r="BNV209" s="247"/>
      <c r="BNW209" s="247"/>
      <c r="BNX209" s="247"/>
      <c r="BNY209" s="247"/>
      <c r="BNZ209" s="247"/>
      <c r="BOA209" s="247"/>
      <c r="BOB209" s="247"/>
      <c r="BOC209" s="247"/>
      <c r="BOD209" s="247"/>
      <c r="BOE209" s="247"/>
      <c r="BOF209" s="247"/>
      <c r="BOG209" s="247"/>
      <c r="BOH209" s="247"/>
      <c r="BOI209" s="247"/>
      <c r="BOJ209" s="247"/>
      <c r="BOK209" s="247"/>
      <c r="BOL209" s="247"/>
      <c r="BOM209" s="247"/>
      <c r="BON209" s="247"/>
      <c r="BOO209" s="247"/>
      <c r="BOP209" s="247"/>
      <c r="BOQ209" s="247"/>
      <c r="BOR209" s="247"/>
      <c r="BOS209" s="247"/>
      <c r="BOT209" s="247"/>
      <c r="BOU209" s="247"/>
      <c r="BOV209" s="247"/>
      <c r="BOW209" s="247"/>
      <c r="BOX209" s="247"/>
      <c r="BOY209" s="247"/>
      <c r="BOZ209" s="247"/>
      <c r="BPA209" s="247"/>
      <c r="BPB209" s="247"/>
      <c r="BPC209" s="247"/>
      <c r="BPD209" s="247"/>
      <c r="BPE209" s="247"/>
      <c r="BPF209" s="247"/>
      <c r="BPG209" s="247"/>
      <c r="BPH209" s="247"/>
      <c r="BPI209" s="247"/>
      <c r="BPJ209" s="247"/>
      <c r="BPK209" s="247"/>
      <c r="BPL209" s="247"/>
      <c r="BPM209" s="247"/>
      <c r="BPN209" s="247"/>
      <c r="BPO209" s="247"/>
      <c r="BPP209" s="247"/>
      <c r="BPQ209" s="247"/>
      <c r="BPR209" s="247"/>
      <c r="BPS209" s="247"/>
      <c r="BPT209" s="247"/>
      <c r="BPU209" s="247"/>
      <c r="BPV209" s="247"/>
      <c r="BPW209" s="247"/>
      <c r="BPX209" s="247"/>
      <c r="BPY209" s="247"/>
      <c r="BPZ209" s="247"/>
      <c r="BQA209" s="247"/>
      <c r="BQB209" s="247"/>
      <c r="BQC209" s="247"/>
      <c r="BQD209" s="247"/>
      <c r="BQE209" s="247"/>
      <c r="BQF209" s="247"/>
      <c r="BQG209" s="247"/>
      <c r="BQH209" s="247"/>
      <c r="BQI209" s="247"/>
      <c r="BQJ209" s="247"/>
      <c r="BQK209" s="247"/>
      <c r="BQL209" s="247"/>
      <c r="BQM209" s="247"/>
      <c r="BQN209" s="247"/>
      <c r="BQO209" s="247"/>
      <c r="BQP209" s="247"/>
      <c r="BQQ209" s="247"/>
      <c r="BQR209" s="247"/>
      <c r="BQS209" s="247"/>
      <c r="BQT209" s="247"/>
      <c r="BQU209" s="247"/>
      <c r="BQV209" s="247"/>
      <c r="BQW209" s="247"/>
      <c r="BQX209" s="247"/>
      <c r="BQY209" s="247"/>
      <c r="BQZ209" s="247"/>
      <c r="BRA209" s="247"/>
      <c r="BRB209" s="247"/>
      <c r="BRC209" s="247"/>
      <c r="BRD209" s="247"/>
      <c r="BRE209" s="247"/>
      <c r="BRF209" s="247"/>
      <c r="BRG209" s="247"/>
      <c r="BRH209" s="247"/>
      <c r="BRI209" s="247"/>
      <c r="BRJ209" s="247"/>
      <c r="BRK209" s="247"/>
      <c r="BRL209" s="247"/>
      <c r="BRM209" s="247"/>
      <c r="BRN209" s="247"/>
      <c r="BRO209" s="247"/>
      <c r="BRP209" s="247"/>
      <c r="BRQ209" s="247"/>
      <c r="BRR209" s="247"/>
      <c r="BRS209" s="247"/>
      <c r="BRT209" s="247"/>
      <c r="BRU209" s="247"/>
      <c r="BRV209" s="247"/>
      <c r="BRW209" s="247"/>
      <c r="BRX209" s="247"/>
      <c r="BRY209" s="247"/>
      <c r="BRZ209" s="247"/>
      <c r="BSA209" s="247"/>
      <c r="BSB209" s="247"/>
      <c r="BSC209" s="247"/>
      <c r="BSD209" s="247"/>
      <c r="BSE209" s="247"/>
      <c r="BSF209" s="247"/>
      <c r="BSG209" s="247"/>
      <c r="BSH209" s="247"/>
      <c r="BSI209" s="247"/>
      <c r="BSJ209" s="247"/>
      <c r="BSK209" s="247"/>
      <c r="BSL209" s="247"/>
      <c r="BSM209" s="247"/>
      <c r="BSN209" s="247"/>
      <c r="BSO209" s="247"/>
      <c r="BSP209" s="247"/>
      <c r="BSQ209" s="247"/>
      <c r="BSR209" s="247"/>
      <c r="BSS209" s="247"/>
      <c r="BST209" s="247"/>
      <c r="BSU209" s="247"/>
      <c r="BSV209" s="247"/>
      <c r="BSW209" s="247"/>
      <c r="BSX209" s="247"/>
      <c r="BSY209" s="247"/>
      <c r="BSZ209" s="247"/>
      <c r="BTA209" s="247"/>
      <c r="BTB209" s="247"/>
      <c r="BTC209" s="247"/>
      <c r="BTD209" s="247"/>
      <c r="BTE209" s="247"/>
      <c r="BTF209" s="247"/>
      <c r="BTG209" s="247"/>
      <c r="BTH209" s="247"/>
      <c r="BTI209" s="247"/>
      <c r="BTJ209" s="247"/>
      <c r="BTK209" s="247"/>
      <c r="BTL209" s="247"/>
      <c r="BTM209" s="247"/>
      <c r="BTN209" s="247"/>
      <c r="BTO209" s="247"/>
      <c r="BTP209" s="247"/>
      <c r="BTQ209" s="247"/>
      <c r="BTR209" s="247"/>
      <c r="BTS209" s="247"/>
      <c r="BTT209" s="247"/>
      <c r="BTU209" s="247"/>
      <c r="BTV209" s="247"/>
      <c r="BTW209" s="247"/>
      <c r="BTX209" s="247"/>
      <c r="BTY209" s="247"/>
      <c r="BTZ209" s="247"/>
      <c r="BUA209" s="247"/>
      <c r="BUB209" s="247"/>
      <c r="BUC209" s="247"/>
      <c r="BUD209" s="247"/>
      <c r="BUE209" s="247"/>
      <c r="BUF209" s="247"/>
      <c r="BUG209" s="247"/>
      <c r="BUH209" s="247"/>
      <c r="BUI209" s="247"/>
      <c r="BUJ209" s="247"/>
      <c r="BUK209" s="247"/>
      <c r="BUL209" s="247"/>
      <c r="BUM209" s="247"/>
      <c r="BUN209" s="247"/>
      <c r="BUO209" s="247"/>
      <c r="BUP209" s="247"/>
      <c r="BUQ209" s="247"/>
      <c r="BUR209" s="247"/>
      <c r="BUS209" s="247"/>
      <c r="BUT209" s="247"/>
      <c r="BUU209" s="247"/>
      <c r="BUV209" s="247"/>
      <c r="BUW209" s="247"/>
      <c r="BUX209" s="247"/>
      <c r="BUY209" s="247"/>
      <c r="BUZ209" s="247"/>
      <c r="BVA209" s="247"/>
      <c r="BVB209" s="247"/>
      <c r="BVC209" s="247"/>
      <c r="BVD209" s="247"/>
      <c r="BVE209" s="247"/>
      <c r="BVF209" s="247"/>
      <c r="BVG209" s="247"/>
      <c r="BVH209" s="247"/>
      <c r="BVI209" s="247"/>
      <c r="BVJ209" s="247"/>
      <c r="BVK209" s="247"/>
      <c r="BVL209" s="247"/>
      <c r="BVM209" s="247"/>
      <c r="BVN209" s="247"/>
      <c r="BVO209" s="247"/>
      <c r="BVP209" s="247"/>
      <c r="BVQ209" s="247"/>
      <c r="BVR209" s="247"/>
      <c r="BVS209" s="247"/>
      <c r="BVT209" s="247"/>
      <c r="BVU209" s="247"/>
      <c r="BVV209" s="247"/>
      <c r="BVW209" s="247"/>
      <c r="BVX209" s="247"/>
      <c r="BVY209" s="247"/>
      <c r="BVZ209" s="247"/>
      <c r="BWA209" s="247"/>
      <c r="BWB209" s="247"/>
      <c r="BWC209" s="247"/>
      <c r="BWD209" s="247"/>
      <c r="BWE209" s="247"/>
      <c r="BWF209" s="247"/>
      <c r="BWG209" s="247"/>
      <c r="BWH209" s="247"/>
      <c r="BWI209" s="247"/>
      <c r="BWJ209" s="247"/>
      <c r="BWK209" s="247"/>
      <c r="BWL209" s="247"/>
      <c r="BWM209" s="247"/>
      <c r="BWN209" s="247"/>
      <c r="BWO209" s="247"/>
      <c r="BWP209" s="247"/>
      <c r="BWQ209" s="247"/>
      <c r="BWR209" s="247"/>
      <c r="BWS209" s="247"/>
      <c r="BWT209" s="247"/>
      <c r="BWU209" s="247"/>
      <c r="BWV209" s="247"/>
      <c r="BWW209" s="247"/>
      <c r="BWX209" s="247"/>
      <c r="BWY209" s="247"/>
      <c r="BWZ209" s="247"/>
      <c r="BXA209" s="247"/>
      <c r="BXB209" s="247"/>
      <c r="BXC209" s="247"/>
      <c r="BXD209" s="247"/>
      <c r="BXE209" s="247"/>
      <c r="BXF209" s="247"/>
      <c r="BXG209" s="247"/>
      <c r="BXH209" s="247"/>
      <c r="BXI209" s="247"/>
      <c r="BXJ209" s="247"/>
      <c r="BXK209" s="247"/>
      <c r="BXL209" s="247"/>
      <c r="BXM209" s="247"/>
      <c r="BXN209" s="247"/>
      <c r="BXO209" s="247"/>
      <c r="BXP209" s="247"/>
      <c r="BXQ209" s="247"/>
      <c r="BXR209" s="247"/>
      <c r="BXS209" s="247"/>
      <c r="BXT209" s="247"/>
      <c r="BXU209" s="247"/>
      <c r="BXV209" s="247"/>
      <c r="BXW209" s="247"/>
      <c r="BXX209" s="247"/>
      <c r="BXY209" s="247"/>
      <c r="BXZ209" s="247"/>
      <c r="BYA209" s="247"/>
      <c r="BYB209" s="247"/>
      <c r="BYC209" s="247"/>
      <c r="BYD209" s="247"/>
      <c r="BYE209" s="247"/>
      <c r="BYF209" s="247"/>
      <c r="BYG209" s="247"/>
      <c r="BYH209" s="247"/>
      <c r="BYI209" s="247"/>
      <c r="BYJ209" s="247"/>
      <c r="BYK209" s="247"/>
      <c r="BYL209" s="247"/>
      <c r="BYM209" s="247"/>
      <c r="BYN209" s="247"/>
      <c r="BYO209" s="247"/>
      <c r="BYP209" s="247"/>
      <c r="BYQ209" s="247"/>
      <c r="BYR209" s="247"/>
      <c r="BYS209" s="247"/>
      <c r="BYT209" s="247"/>
      <c r="BYU209" s="247"/>
      <c r="BYV209" s="247"/>
      <c r="BYW209" s="247"/>
      <c r="BYX209" s="247"/>
      <c r="BYY209" s="247"/>
      <c r="BYZ209" s="247"/>
      <c r="BZA209" s="247"/>
      <c r="BZB209" s="247"/>
      <c r="BZC209" s="247"/>
      <c r="BZD209" s="247"/>
      <c r="BZE209" s="247"/>
      <c r="BZF209" s="247"/>
      <c r="BZG209" s="247"/>
      <c r="BZH209" s="247"/>
      <c r="BZI209" s="247"/>
      <c r="BZJ209" s="247"/>
      <c r="BZK209" s="247"/>
      <c r="BZL209" s="247"/>
      <c r="BZM209" s="247"/>
      <c r="BZN209" s="247"/>
      <c r="BZO209" s="247"/>
      <c r="BZP209" s="247"/>
      <c r="BZQ209" s="247"/>
      <c r="BZR209" s="247"/>
      <c r="BZS209" s="247"/>
      <c r="BZT209" s="247"/>
      <c r="BZU209" s="247"/>
      <c r="BZV209" s="247"/>
      <c r="BZW209" s="247"/>
      <c r="BZX209" s="247"/>
      <c r="BZY209" s="247"/>
      <c r="BZZ209" s="247"/>
      <c r="CAA209" s="247"/>
      <c r="CAB209" s="247"/>
      <c r="CAC209" s="247"/>
      <c r="CAD209" s="247"/>
      <c r="CAE209" s="247"/>
      <c r="CAF209" s="247"/>
      <c r="CAG209" s="247"/>
      <c r="CAH209" s="247"/>
      <c r="CAI209" s="247"/>
      <c r="CAJ209" s="247"/>
      <c r="CAK209" s="247"/>
      <c r="CAL209" s="247"/>
      <c r="CAM209" s="247"/>
      <c r="CAN209" s="247"/>
      <c r="CAO209" s="247"/>
      <c r="CAP209" s="247"/>
      <c r="CAQ209" s="247"/>
      <c r="CAR209" s="247"/>
      <c r="CAS209" s="247"/>
      <c r="CAT209" s="247"/>
      <c r="CAU209" s="247"/>
      <c r="CAV209" s="247"/>
      <c r="CAW209" s="247"/>
      <c r="CAX209" s="247"/>
      <c r="CAY209" s="247"/>
      <c r="CAZ209" s="247"/>
      <c r="CBA209" s="247"/>
      <c r="CBB209" s="247"/>
      <c r="CBC209" s="247"/>
      <c r="CBD209" s="247"/>
      <c r="CBE209" s="247"/>
      <c r="CBF209" s="247"/>
      <c r="CBG209" s="247"/>
      <c r="CBH209" s="247"/>
      <c r="CBI209" s="247"/>
      <c r="CBJ209" s="247"/>
      <c r="CBK209" s="247"/>
      <c r="CBL209" s="247"/>
      <c r="CBM209" s="247"/>
      <c r="CBN209" s="247"/>
      <c r="CBO209" s="247"/>
      <c r="CBP209" s="247"/>
      <c r="CBQ209" s="247"/>
      <c r="CBR209" s="247"/>
      <c r="CBS209" s="247"/>
      <c r="CBT209" s="247"/>
      <c r="CBU209" s="247"/>
      <c r="CBV209" s="247"/>
      <c r="CBW209" s="247"/>
      <c r="CBX209" s="247"/>
      <c r="CBY209" s="247"/>
      <c r="CBZ209" s="247"/>
      <c r="CCA209" s="247"/>
      <c r="CCB209" s="247"/>
      <c r="CCC209" s="247"/>
    </row>
    <row r="210" spans="5:2109">
      <c r="Q210" s="289"/>
      <c r="R210" s="247"/>
      <c r="S210" s="247"/>
      <c r="T210" s="247"/>
      <c r="U210" s="88"/>
      <c r="V210" s="88"/>
      <c r="X210" s="247"/>
      <c r="Y210" s="247"/>
      <c r="Z210" s="247"/>
      <c r="AA210" s="247"/>
      <c r="AB210" s="247"/>
      <c r="AC210" s="247"/>
      <c r="AD210" s="247"/>
      <c r="AE210" s="247"/>
      <c r="AF210" s="247"/>
      <c r="AG210" s="247"/>
      <c r="AH210" s="247"/>
      <c r="AI210" s="247"/>
      <c r="AJ210" s="247"/>
      <c r="AK210" s="247"/>
      <c r="AL210" s="247"/>
      <c r="AM210" s="247"/>
      <c r="AN210" s="247"/>
      <c r="AO210" s="247"/>
      <c r="AP210" s="247"/>
      <c r="AQ210" s="247"/>
      <c r="AR210" s="247"/>
      <c r="AS210" s="247"/>
      <c r="AT210" s="247"/>
      <c r="AU210" s="247"/>
      <c r="AV210" s="247"/>
      <c r="AW210" s="247"/>
      <c r="AX210" s="247"/>
      <c r="AY210" s="247"/>
      <c r="AZ210" s="247"/>
      <c r="BA210" s="247"/>
      <c r="BB210" s="247"/>
      <c r="BC210" s="247"/>
      <c r="BD210" s="247"/>
      <c r="BE210" s="247"/>
      <c r="BF210" s="247"/>
      <c r="BG210" s="247"/>
      <c r="BH210" s="247"/>
      <c r="BI210" s="247"/>
      <c r="BJ210" s="247"/>
      <c r="BK210" s="247"/>
      <c r="BL210" s="247"/>
      <c r="BM210" s="247"/>
      <c r="BN210" s="247"/>
      <c r="BO210" s="247"/>
      <c r="BP210" s="247"/>
      <c r="BQ210" s="247"/>
      <c r="BR210" s="247"/>
      <c r="BS210" s="247"/>
      <c r="BT210" s="247"/>
      <c r="BU210" s="247"/>
      <c r="BV210" s="247"/>
      <c r="BW210" s="247"/>
      <c r="BX210" s="247"/>
      <c r="BY210" s="247"/>
      <c r="BZ210" s="247"/>
      <c r="CA210" s="247"/>
      <c r="CB210" s="247"/>
      <c r="CC210" s="247"/>
      <c r="CD210" s="247"/>
      <c r="CE210" s="247"/>
      <c r="CF210" s="247"/>
      <c r="CG210" s="247"/>
      <c r="CH210" s="247"/>
      <c r="CI210" s="247"/>
      <c r="CJ210" s="247"/>
      <c r="CK210" s="247"/>
      <c r="CL210" s="247"/>
      <c r="CM210" s="247"/>
      <c r="CN210" s="247"/>
      <c r="CO210" s="247"/>
      <c r="CP210" s="247"/>
      <c r="CQ210" s="247"/>
      <c r="CR210" s="247"/>
      <c r="CS210" s="247"/>
      <c r="CT210" s="247"/>
      <c r="CU210" s="247"/>
      <c r="CV210" s="247"/>
      <c r="CW210" s="247"/>
      <c r="CX210" s="247"/>
      <c r="CY210" s="247"/>
      <c r="CZ210" s="247"/>
      <c r="DA210" s="247"/>
      <c r="DB210" s="247"/>
      <c r="DC210" s="247"/>
      <c r="DD210" s="247"/>
      <c r="DE210" s="247"/>
      <c r="DF210" s="247"/>
      <c r="DG210" s="247"/>
      <c r="DH210" s="247"/>
      <c r="DI210" s="247"/>
      <c r="DJ210" s="247"/>
      <c r="DK210" s="247"/>
      <c r="DL210" s="247"/>
      <c r="DM210" s="247"/>
      <c r="DN210" s="247"/>
      <c r="DO210" s="247"/>
      <c r="DP210" s="247"/>
      <c r="DQ210" s="247"/>
      <c r="DR210" s="247"/>
      <c r="DS210" s="247"/>
      <c r="DT210" s="247"/>
      <c r="DU210" s="247"/>
      <c r="DV210" s="247"/>
      <c r="DW210" s="247"/>
      <c r="DX210" s="247"/>
      <c r="DY210" s="247"/>
      <c r="DZ210" s="247"/>
      <c r="EA210" s="247"/>
      <c r="EB210" s="247"/>
      <c r="EC210" s="247"/>
      <c r="ED210" s="247"/>
      <c r="EE210" s="247"/>
      <c r="EF210" s="247"/>
      <c r="EG210" s="247"/>
      <c r="EH210" s="247"/>
      <c r="EI210" s="247"/>
      <c r="EJ210" s="247"/>
      <c r="EK210" s="247"/>
      <c r="EL210" s="247"/>
      <c r="EM210" s="247"/>
      <c r="EN210" s="247"/>
      <c r="EO210" s="247"/>
      <c r="EP210" s="247"/>
      <c r="EQ210" s="247"/>
      <c r="ER210" s="247"/>
      <c r="ES210" s="247"/>
      <c r="ET210" s="247"/>
      <c r="EU210" s="247"/>
      <c r="EV210" s="247"/>
      <c r="EW210" s="247"/>
      <c r="EX210" s="247"/>
      <c r="EY210" s="247"/>
      <c r="EZ210" s="247"/>
      <c r="FA210" s="247"/>
      <c r="FB210" s="247"/>
      <c r="FC210" s="247"/>
      <c r="FD210" s="247"/>
      <c r="FE210" s="247"/>
      <c r="FF210" s="247"/>
      <c r="FG210" s="247"/>
      <c r="FH210" s="247"/>
      <c r="FI210" s="247"/>
      <c r="FJ210" s="247"/>
      <c r="FK210" s="247"/>
      <c r="FL210" s="247"/>
      <c r="FM210" s="247"/>
      <c r="FN210" s="247"/>
      <c r="FO210" s="247"/>
      <c r="FP210" s="247"/>
      <c r="FQ210" s="247"/>
      <c r="FR210" s="247"/>
      <c r="FS210" s="247"/>
      <c r="FT210" s="247"/>
    </row>
    <row r="211" spans="5:2109"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72"/>
      <c r="AS211" s="172"/>
      <c r="AT211" s="172"/>
      <c r="AU211" s="172"/>
      <c r="AV211" s="172"/>
      <c r="AW211" s="172"/>
      <c r="AX211" s="172"/>
      <c r="AY211" s="172"/>
      <c r="AZ211" s="172"/>
      <c r="BA211" s="172"/>
      <c r="BB211" s="172"/>
      <c r="BC211" s="172"/>
      <c r="BD211" s="172"/>
      <c r="BE211" s="172"/>
      <c r="BF211" s="172"/>
      <c r="BG211" s="172"/>
      <c r="BH211" s="172"/>
      <c r="BI211" s="172"/>
      <c r="BJ211" s="172"/>
      <c r="BK211" s="172"/>
      <c r="BL211" s="172"/>
      <c r="BM211" s="172"/>
      <c r="BN211" s="172"/>
      <c r="BO211" s="172"/>
      <c r="BP211" s="172"/>
      <c r="BQ211" s="172"/>
      <c r="BR211" s="172"/>
      <c r="BS211" s="172"/>
      <c r="BT211" s="172"/>
      <c r="BU211" s="172"/>
      <c r="BV211" s="172"/>
      <c r="BW211" s="172"/>
      <c r="BX211" s="172"/>
      <c r="BY211" s="172"/>
      <c r="BZ211" s="172"/>
      <c r="CA211" s="172"/>
      <c r="CB211" s="172"/>
      <c r="CC211" s="172"/>
      <c r="CD211" s="172"/>
      <c r="CE211" s="172"/>
      <c r="CF211" s="172"/>
      <c r="CG211" s="172"/>
      <c r="CH211" s="172"/>
      <c r="CI211" s="172"/>
      <c r="CJ211" s="172"/>
      <c r="CK211" s="172"/>
      <c r="CL211" s="172"/>
      <c r="CM211" s="172"/>
      <c r="CN211" s="172"/>
      <c r="CO211" s="172"/>
      <c r="CP211" s="172"/>
      <c r="CQ211" s="172"/>
      <c r="CR211" s="172"/>
      <c r="CS211" s="172"/>
      <c r="CT211" s="172"/>
      <c r="CU211" s="172"/>
      <c r="CV211" s="172"/>
      <c r="CW211" s="172"/>
      <c r="CX211" s="172"/>
      <c r="CY211" s="172"/>
      <c r="CZ211" s="172"/>
      <c r="DA211" s="172"/>
      <c r="DB211" s="172"/>
      <c r="DC211" s="172"/>
      <c r="DD211" s="172"/>
      <c r="DE211" s="172"/>
      <c r="DF211" s="172"/>
      <c r="DG211" s="172"/>
      <c r="DH211" s="172"/>
      <c r="DI211" s="172"/>
      <c r="DJ211" s="172"/>
      <c r="DK211" s="172"/>
      <c r="DL211" s="172"/>
      <c r="DM211" s="172"/>
      <c r="DN211" s="172"/>
      <c r="DO211" s="172"/>
      <c r="DP211" s="172"/>
      <c r="DQ211" s="172"/>
      <c r="DR211" s="172"/>
      <c r="DS211" s="172"/>
      <c r="DT211" s="172"/>
      <c r="DU211" s="172"/>
      <c r="DV211" s="172"/>
      <c r="DW211" s="172"/>
      <c r="DX211" s="172"/>
      <c r="DY211" s="172"/>
      <c r="DZ211" s="172"/>
      <c r="EA211" s="172"/>
      <c r="EB211" s="172"/>
      <c r="EC211" s="172"/>
      <c r="ED211" s="172"/>
      <c r="EE211" s="172"/>
      <c r="EF211" s="172"/>
      <c r="EG211" s="172"/>
      <c r="EH211" s="172"/>
      <c r="EI211" s="172"/>
      <c r="EJ211" s="172"/>
      <c r="EK211" s="172"/>
      <c r="EL211" s="172"/>
      <c r="EM211" s="172"/>
      <c r="EN211" s="172"/>
      <c r="EO211" s="172"/>
      <c r="EP211" s="172"/>
      <c r="EQ211" s="172"/>
      <c r="ER211" s="172"/>
      <c r="ES211" s="172"/>
      <c r="ET211" s="172"/>
      <c r="EU211" s="172"/>
      <c r="EV211" s="172"/>
      <c r="EW211" s="172"/>
      <c r="EX211" s="172"/>
      <c r="EY211" s="172"/>
      <c r="EZ211" s="172"/>
      <c r="FA211" s="172"/>
    </row>
    <row r="212" spans="5:2109">
      <c r="X212" s="172"/>
      <c r="Y212" s="172">
        <f>Y208/$T$208</f>
        <v>7.6388213141127253E-5</v>
      </c>
      <c r="Z212" s="172">
        <f t="shared" ref="Z212:CK212" si="0">Z208/$T$208</f>
        <v>9.387688674836043E-5</v>
      </c>
      <c r="AA212" s="172">
        <f t="shared" si="0"/>
        <v>9.2354151127423351E-5</v>
      </c>
      <c r="AB212" s="172">
        <f t="shared" si="0"/>
        <v>1.0216566002616726E-4</v>
      </c>
      <c r="AC212" s="172">
        <f t="shared" si="0"/>
        <v>1.2629528382336968E-4</v>
      </c>
      <c r="AD212" s="172">
        <f t="shared" si="0"/>
        <v>5.417289902267939E-4</v>
      </c>
      <c r="AE212" s="172">
        <f t="shared" si="0"/>
        <v>5.4148478680523182E-4</v>
      </c>
      <c r="AF212" s="172">
        <f t="shared" si="0"/>
        <v>1.0449832128077927E-4</v>
      </c>
      <c r="AG212" s="172">
        <f t="shared" si="0"/>
        <v>9.5886677764914924E-4</v>
      </c>
      <c r="AH212" s="172">
        <f t="shared" si="0"/>
        <v>1.5182318435484434E-3</v>
      </c>
      <c r="AI212" s="172">
        <f t="shared" si="0"/>
        <v>5.8731868898927357E-3</v>
      </c>
      <c r="AJ212" s="172">
        <f t="shared" si="0"/>
        <v>8.2189257563080771E-3</v>
      </c>
      <c r="AK212" s="172">
        <f t="shared" si="0"/>
        <v>8.2119381441181291E-3</v>
      </c>
      <c r="AL212" s="172">
        <f t="shared" si="0"/>
        <v>3.3288270405761027E-3</v>
      </c>
      <c r="AM212" s="172">
        <f t="shared" si="0"/>
        <v>1.1830285469767463E-3</v>
      </c>
      <c r="AN212" s="172">
        <f t="shared" si="0"/>
        <v>1.1772034939326909E-3</v>
      </c>
      <c r="AO212" s="172">
        <f t="shared" si="0"/>
        <v>1.1786196852036801E-3</v>
      </c>
      <c r="AP212" s="172">
        <f t="shared" si="0"/>
        <v>1.1786693430422988E-3</v>
      </c>
      <c r="AQ212" s="172">
        <f t="shared" si="0"/>
        <v>1.1785385983532773E-3</v>
      </c>
      <c r="AR212" s="172">
        <f t="shared" si="0"/>
        <v>1.1784449398981607E-3</v>
      </c>
      <c r="AS212" s="172">
        <f t="shared" si="0"/>
        <v>1.1784449398981607E-3</v>
      </c>
      <c r="AT212" s="172">
        <f t="shared" si="0"/>
        <v>1.1785291696497419E-3</v>
      </c>
      <c r="AU212" s="172">
        <f t="shared" si="0"/>
        <v>1.1786882004493693E-3</v>
      </c>
      <c r="AV212" s="172">
        <f t="shared" si="0"/>
        <v>1.0389752429151541E-3</v>
      </c>
      <c r="AW212" s="172">
        <f t="shared" si="0"/>
        <v>3.4041108382431385E-4</v>
      </c>
      <c r="AX212" s="172">
        <f t="shared" si="0"/>
        <v>3.4041108382431385E-4</v>
      </c>
      <c r="AY212" s="172">
        <f t="shared" si="0"/>
        <v>3.4041108382431385E-4</v>
      </c>
      <c r="AZ212" s="172">
        <f t="shared" si="0"/>
        <v>3.4110000776262019E-4</v>
      </c>
      <c r="BA212" s="172">
        <f t="shared" si="0"/>
        <v>3.4271420180784885E-4</v>
      </c>
      <c r="BB212" s="172">
        <f t="shared" si="0"/>
        <v>7.823561045379356E-4</v>
      </c>
      <c r="BC212" s="172">
        <f t="shared" si="0"/>
        <v>1.955295624441885E-3</v>
      </c>
      <c r="BD212" s="172">
        <f t="shared" si="0"/>
        <v>1.7252440583059574E-3</v>
      </c>
      <c r="BE212" s="172">
        <f t="shared" si="0"/>
        <v>5.8190029592869203E-4</v>
      </c>
      <c r="BF212" s="172">
        <f t="shared" si="0"/>
        <v>1.9495236864277446E-3</v>
      </c>
      <c r="BG212" s="172">
        <f t="shared" si="0"/>
        <v>8.7811043473422796E-3</v>
      </c>
      <c r="BH212" s="172">
        <f t="shared" si="0"/>
        <v>1.4223878778105431E-2</v>
      </c>
      <c r="BI212" s="172">
        <f t="shared" si="0"/>
        <v>8.7864237075867286E-3</v>
      </c>
      <c r="BJ212" s="172">
        <f t="shared" si="0"/>
        <v>1.979790453356018E-3</v>
      </c>
      <c r="BK212" s="172">
        <f t="shared" si="0"/>
        <v>5.4817130906228799E-4</v>
      </c>
      <c r="BL212" s="172">
        <f t="shared" si="0"/>
        <v>5.482002237531293E-4</v>
      </c>
      <c r="BM212" s="172">
        <f t="shared" si="0"/>
        <v>5.4860031507314021E-4</v>
      </c>
      <c r="BN212" s="172">
        <f t="shared" si="0"/>
        <v>2.6429718309803779E-3</v>
      </c>
      <c r="BO212" s="172">
        <f t="shared" si="0"/>
        <v>4.7952613583834933E-3</v>
      </c>
      <c r="BP212" s="172">
        <f t="shared" si="0"/>
        <v>3.0209512697506346E-3</v>
      </c>
      <c r="BQ212" s="172">
        <f t="shared" si="0"/>
        <v>1.4563666624626069E-3</v>
      </c>
      <c r="BR212" s="172">
        <f t="shared" si="0"/>
        <v>1.104554516039559E-2</v>
      </c>
      <c r="BS212" s="172">
        <f t="shared" si="0"/>
        <v>2.3074147065940156E-2</v>
      </c>
      <c r="BT212" s="172">
        <f t="shared" si="0"/>
        <v>1.7006881942509395E-2</v>
      </c>
      <c r="BU212" s="172">
        <f t="shared" si="0"/>
        <v>8.3399692522623317E-3</v>
      </c>
      <c r="BV212" s="172">
        <f t="shared" si="0"/>
        <v>1.7871208995551661E-2</v>
      </c>
      <c r="BW212" s="172">
        <f t="shared" si="0"/>
        <v>1.7871033935956022E-2</v>
      </c>
      <c r="BX212" s="172">
        <f t="shared" si="0"/>
        <v>1.787127468218629E-2</v>
      </c>
      <c r="BY212" s="172">
        <f t="shared" si="0"/>
        <v>1.7871563829094699E-2</v>
      </c>
      <c r="BZ212" s="172">
        <f t="shared" si="0"/>
        <v>1.789435489128002E-2</v>
      </c>
      <c r="CA212" s="172">
        <f t="shared" si="0"/>
        <v>1.6722800133635279E-2</v>
      </c>
      <c r="CB212" s="172">
        <f t="shared" si="0"/>
        <v>1.6482839942954193E-2</v>
      </c>
      <c r="CC212" s="172">
        <f t="shared" si="0"/>
        <v>1.6743151361635802E-2</v>
      </c>
      <c r="CD212" s="172">
        <f t="shared" si="0"/>
        <v>1.4374150940728733E-2</v>
      </c>
      <c r="CE212" s="172">
        <f t="shared" si="0"/>
        <v>8.6521093114066607E-3</v>
      </c>
      <c r="CF212" s="172">
        <f t="shared" si="0"/>
        <v>1.6431160276007332E-2</v>
      </c>
      <c r="CG212" s="172">
        <f t="shared" si="0"/>
        <v>1.7679073703522123E-2</v>
      </c>
      <c r="CH212" s="172">
        <f t="shared" si="0"/>
        <v>1.9064151824295685E-2</v>
      </c>
      <c r="CI212" s="172">
        <f t="shared" si="0"/>
        <v>1.9193447007293842E-2</v>
      </c>
      <c r="CJ212" s="172">
        <f t="shared" si="0"/>
        <v>1.9203268573476356E-2</v>
      </c>
      <c r="CK212" s="172">
        <f t="shared" si="0"/>
        <v>1.9819706524744653E-2</v>
      </c>
      <c r="CL212" s="172">
        <f t="shared" ref="CL212:EW212" si="1">CL208/$T$208</f>
        <v>1.758814454378899E-2</v>
      </c>
      <c r="CM212" s="172">
        <f t="shared" si="1"/>
        <v>2.3610848985732093E-2</v>
      </c>
      <c r="CN212" s="172">
        <f t="shared" si="1"/>
        <v>2.3617806111780607E-2</v>
      </c>
      <c r="CO212" s="172">
        <f t="shared" si="1"/>
        <v>2.3613539937721043E-2</v>
      </c>
      <c r="CP212" s="172">
        <f t="shared" si="1"/>
        <v>2.3220305485211045E-2</v>
      </c>
      <c r="CQ212" s="172">
        <f t="shared" si="1"/>
        <v>2.1272193904282758E-2</v>
      </c>
      <c r="CR212" s="172">
        <f t="shared" si="1"/>
        <v>2.1144492172182051E-2</v>
      </c>
      <c r="CS212" s="172">
        <f t="shared" si="1"/>
        <v>2.1132040626293445E-2</v>
      </c>
      <c r="CT212" s="172">
        <f t="shared" si="1"/>
        <v>2.2027516658624759E-2</v>
      </c>
      <c r="CU212" s="172">
        <f t="shared" si="1"/>
        <v>1.8739079983962691E-2</v>
      </c>
      <c r="CV212" s="172">
        <f t="shared" si="1"/>
        <v>1.5435299037167415E-2</v>
      </c>
      <c r="CW212" s="172">
        <f t="shared" si="1"/>
        <v>1.5435299037167415E-2</v>
      </c>
      <c r="CX212" s="172">
        <f t="shared" si="1"/>
        <v>1.5435299037167415E-2</v>
      </c>
      <c r="CY212" s="172">
        <f t="shared" si="1"/>
        <v>1.4354047373341066E-2</v>
      </c>
      <c r="CZ212" s="172">
        <f t="shared" si="1"/>
        <v>1.3676939800595197E-2</v>
      </c>
      <c r="DA212" s="172">
        <f t="shared" si="1"/>
        <v>1.1251859965381616E-2</v>
      </c>
      <c r="DB212" s="172">
        <f t="shared" si="1"/>
        <v>1.0868480079516506E-2</v>
      </c>
      <c r="DC212" s="172">
        <f t="shared" si="1"/>
        <v>1.1491495180080852E-2</v>
      </c>
      <c r="DD212" s="172">
        <f t="shared" si="1"/>
        <v>9.9500008391703292E-3</v>
      </c>
      <c r="DE212" s="172">
        <f t="shared" si="1"/>
        <v>9.3888267193527452E-3</v>
      </c>
      <c r="DF212" s="172">
        <f t="shared" si="1"/>
        <v>3.3165640687582028E-3</v>
      </c>
      <c r="DG212" s="172">
        <f t="shared" si="1"/>
        <v>7.4775964551728009E-3</v>
      </c>
      <c r="DH212" s="172">
        <f t="shared" si="1"/>
        <v>1.5824369459906142E-2</v>
      </c>
      <c r="DI212" s="172">
        <f t="shared" si="1"/>
        <v>3.2472077827136383E-4</v>
      </c>
      <c r="DJ212" s="172">
        <f t="shared" si="1"/>
        <v>3.2472077827136383E-4</v>
      </c>
      <c r="DK212" s="172">
        <f t="shared" si="1"/>
        <v>3.2472077827136383E-4</v>
      </c>
      <c r="DL212" s="172">
        <f t="shared" si="1"/>
        <v>3.2472077827136383E-4</v>
      </c>
      <c r="DM212" s="172">
        <f t="shared" si="1"/>
        <v>3.2472077827136383E-4</v>
      </c>
      <c r="DN212" s="172">
        <f t="shared" si="1"/>
        <v>3.2472077827136383E-4</v>
      </c>
      <c r="DO212" s="172">
        <f t="shared" si="1"/>
        <v>3.247163782097141E-4</v>
      </c>
      <c r="DP212" s="172">
        <f t="shared" si="1"/>
        <v>3.2471417817888921E-4</v>
      </c>
      <c r="DQ212" s="172">
        <f t="shared" si="1"/>
        <v>6.2377599693963894E-4</v>
      </c>
      <c r="DR212" s="172">
        <f t="shared" si="1"/>
        <v>4.651499715551257E-3</v>
      </c>
      <c r="DS212" s="172">
        <f t="shared" si="1"/>
        <v>4.651499715551257E-3</v>
      </c>
      <c r="DT212" s="172">
        <f t="shared" si="1"/>
        <v>4.651499715551257E-3</v>
      </c>
      <c r="DU212" s="172">
        <f t="shared" si="1"/>
        <v>4.651499715551257E-3</v>
      </c>
      <c r="DV212" s="172">
        <f t="shared" si="1"/>
        <v>4.651499715551257E-3</v>
      </c>
      <c r="DW212" s="172">
        <f t="shared" si="1"/>
        <v>4.3823441729536174E-3</v>
      </c>
      <c r="DX212" s="172">
        <f t="shared" si="1"/>
        <v>6.2272752510652305E-4</v>
      </c>
      <c r="DY212" s="172">
        <f t="shared" si="1"/>
        <v>3.2471417817888921E-4</v>
      </c>
      <c r="DZ212" s="172">
        <f t="shared" si="1"/>
        <v>3.2471417817888921E-4</v>
      </c>
      <c r="EA212" s="172">
        <f t="shared" si="1"/>
        <v>3.2471417817888921E-4</v>
      </c>
      <c r="EB212" s="172">
        <f t="shared" si="1"/>
        <v>3.2471417817888921E-4</v>
      </c>
      <c r="EC212" s="172">
        <f t="shared" si="1"/>
        <v>1.0823805939296307E-4</v>
      </c>
      <c r="ED212" s="172">
        <f t="shared" si="1"/>
        <v>3.2471417817888921E-4</v>
      </c>
      <c r="EE212" s="172">
        <f t="shared" si="1"/>
        <v>3.2471417817888921E-4</v>
      </c>
      <c r="EF212" s="172">
        <f t="shared" si="1"/>
        <v>3.2471417817888921E-4</v>
      </c>
      <c r="EG212" s="172">
        <f t="shared" si="1"/>
        <v>3.2471417817888921E-4</v>
      </c>
      <c r="EH212" s="172">
        <f t="shared" si="1"/>
        <v>3.2471417817888921E-4</v>
      </c>
      <c r="EI212" s="172">
        <f t="shared" si="1"/>
        <v>3.2471417817888921E-4</v>
      </c>
      <c r="EJ212" s="172">
        <f t="shared" si="1"/>
        <v>3.2471417817888921E-4</v>
      </c>
      <c r="EK212" s="172">
        <f t="shared" si="1"/>
        <v>3.2471417817888921E-4</v>
      </c>
      <c r="EL212" s="172">
        <f t="shared" si="1"/>
        <v>2.7059530562746658E-4</v>
      </c>
      <c r="EM212" s="172">
        <f t="shared" si="1"/>
        <v>3.2471417817888921E-4</v>
      </c>
      <c r="EN212" s="172">
        <f t="shared" si="1"/>
        <v>3.2471417817888921E-4</v>
      </c>
      <c r="EO212" s="172">
        <f t="shared" si="1"/>
        <v>3.2471417817888921E-4</v>
      </c>
      <c r="EP212" s="172">
        <f t="shared" si="1"/>
        <v>3.2471417817888921E-4</v>
      </c>
      <c r="EQ212" s="172">
        <f t="shared" si="1"/>
        <v>3.2471417817888921E-4</v>
      </c>
      <c r="ER212" s="172">
        <f t="shared" si="1"/>
        <v>3.2471417817888921E-4</v>
      </c>
      <c r="ES212" s="172">
        <f t="shared" si="1"/>
        <v>3.2471417817888921E-4</v>
      </c>
      <c r="ET212" s="172">
        <f t="shared" si="1"/>
        <v>3.2471417817888921E-4</v>
      </c>
      <c r="EU212" s="172">
        <f t="shared" si="1"/>
        <v>3.2471417817888921E-4</v>
      </c>
      <c r="EV212" s="172">
        <f t="shared" si="1"/>
        <v>3.2471417817888921E-4</v>
      </c>
      <c r="EW212" s="172">
        <f t="shared" si="1"/>
        <v>3.2471417817888921E-4</v>
      </c>
      <c r="EX212" s="172">
        <f t="shared" ref="EX212:FR212" si="2">EX208/$T$208</f>
        <v>3.2471417817888921E-4</v>
      </c>
      <c r="EY212" s="172">
        <f t="shared" si="2"/>
        <v>3.2471417817888921E-4</v>
      </c>
      <c r="EZ212" s="172">
        <f t="shared" si="2"/>
        <v>3.2471417817888921E-4</v>
      </c>
      <c r="FA212" s="172">
        <f t="shared" si="2"/>
        <v>3.2471417817888921E-4</v>
      </c>
      <c r="FB212" s="172">
        <f t="shared" si="2"/>
        <v>3.2471417817888921E-4</v>
      </c>
      <c r="FC212" s="172">
        <f t="shared" si="2"/>
        <v>3.2471417817888921E-4</v>
      </c>
      <c r="FD212" s="172">
        <f t="shared" si="2"/>
        <v>3.2471417817888921E-4</v>
      </c>
      <c r="FE212" s="172">
        <f t="shared" si="2"/>
        <v>3.2471417817888921E-4</v>
      </c>
      <c r="FF212" s="172">
        <f t="shared" si="2"/>
        <v>3.2471417817888921E-4</v>
      </c>
      <c r="FG212" s="172">
        <f t="shared" si="2"/>
        <v>3.2471417817888921E-4</v>
      </c>
      <c r="FH212" s="172">
        <f t="shared" si="2"/>
        <v>3.2471417817888921E-4</v>
      </c>
      <c r="FI212" s="172">
        <f t="shared" si="2"/>
        <v>3.2622277074452347E-4</v>
      </c>
      <c r="FJ212" s="172">
        <f t="shared" si="2"/>
        <v>3.2471417817888921E-4</v>
      </c>
      <c r="FK212" s="172">
        <f t="shared" si="2"/>
        <v>3.3840701288790406E-3</v>
      </c>
      <c r="FL212" s="172">
        <f t="shared" si="2"/>
        <v>5.0080803973582277E-3</v>
      </c>
      <c r="FM212" s="172">
        <f t="shared" si="2"/>
        <v>5.0080803973582277E-3</v>
      </c>
      <c r="FN212" s="172">
        <f t="shared" si="2"/>
        <v>4.2625031509902203E-3</v>
      </c>
      <c r="FO212" s="172">
        <f t="shared" si="2"/>
        <v>4.2934591561469178E-3</v>
      </c>
      <c r="FP212" s="172">
        <f t="shared" si="2"/>
        <v>4.0844961426279676E-3</v>
      </c>
      <c r="FQ212" s="172">
        <f t="shared" si="2"/>
        <v>7.7814609412242709E-3</v>
      </c>
      <c r="FR212" s="172">
        <f t="shared" si="2"/>
        <v>6.339595939088942E-3</v>
      </c>
    </row>
    <row r="213" spans="5:2109">
      <c r="X213" s="289"/>
      <c r="Y213" s="88">
        <f>Y209/$T$209</f>
        <v>7.6388213141127253E-5</v>
      </c>
      <c r="Z213" s="88">
        <f t="shared" ref="Z213:CK213" si="3">Z209/$T$209</f>
        <v>1.7026541417960553E-4</v>
      </c>
      <c r="AA213" s="88">
        <f t="shared" si="3"/>
        <v>2.6261956530702885E-4</v>
      </c>
      <c r="AB213" s="88">
        <f t="shared" si="3"/>
        <v>3.6478491104307827E-4</v>
      </c>
      <c r="AC213" s="88">
        <f t="shared" si="3"/>
        <v>4.9108050915656583E-4</v>
      </c>
      <c r="AD213" s="88">
        <f t="shared" si="3"/>
        <v>1.0328091850932419E-3</v>
      </c>
      <c r="AE213" s="88">
        <f t="shared" si="3"/>
        <v>1.5742942861885917E-3</v>
      </c>
      <c r="AF213" s="88">
        <f t="shared" si="3"/>
        <v>1.6787926074693707E-3</v>
      </c>
      <c r="AG213" s="88">
        <f t="shared" si="3"/>
        <v>2.6376590708284023E-3</v>
      </c>
      <c r="AH213" s="88">
        <f t="shared" si="3"/>
        <v>4.1558912286669631E-3</v>
      </c>
      <c r="AI213" s="88">
        <f t="shared" si="3"/>
        <v>1.0029078118559699E-2</v>
      </c>
      <c r="AJ213" s="88">
        <f t="shared" si="3"/>
        <v>1.8248003560577659E-2</v>
      </c>
      <c r="AK213" s="88">
        <f t="shared" si="3"/>
        <v>2.6459941704695785E-2</v>
      </c>
      <c r="AL213" s="88">
        <f t="shared" si="3"/>
        <v>2.9788769059562008E-2</v>
      </c>
      <c r="AM213" s="88">
        <f t="shared" si="3"/>
        <v>3.0971797606538756E-2</v>
      </c>
      <c r="AN213" s="88">
        <f t="shared" si="3"/>
        <v>3.2149001100471447E-2</v>
      </c>
      <c r="AO213" s="88">
        <f t="shared" si="3"/>
        <v>3.3327620785675124E-2</v>
      </c>
      <c r="AP213" s="88">
        <f t="shared" si="3"/>
        <v>3.4506290443007542E-2</v>
      </c>
      <c r="AQ213" s="88">
        <f t="shared" si="3"/>
        <v>3.5684828727070704E-2</v>
      </c>
      <c r="AR213" s="88">
        <f t="shared" si="3"/>
        <v>3.6863273666968857E-2</v>
      </c>
      <c r="AS213" s="88">
        <f t="shared" si="3"/>
        <v>3.8041718606867024E-2</v>
      </c>
      <c r="AT213" s="88">
        <f t="shared" si="3"/>
        <v>3.9220248090806882E-2</v>
      </c>
      <c r="AU213" s="88">
        <f t="shared" si="3"/>
        <v>4.039893597696613E-2</v>
      </c>
      <c r="AV213" s="88">
        <f t="shared" si="3"/>
        <v>4.1437911534171409E-2</v>
      </c>
      <c r="AW213" s="88">
        <f t="shared" si="3"/>
        <v>4.1778322617995717E-2</v>
      </c>
      <c r="AX213" s="88">
        <f t="shared" si="3"/>
        <v>4.2118733701820038E-2</v>
      </c>
      <c r="AY213" s="88">
        <f t="shared" si="3"/>
        <v>4.2459144785644352E-2</v>
      </c>
      <c r="AZ213" s="88">
        <f t="shared" si="3"/>
        <v>4.2800244479116845E-2</v>
      </c>
      <c r="BA213" s="88">
        <f t="shared" si="3"/>
        <v>4.3142958680924701E-2</v>
      </c>
      <c r="BB213" s="88">
        <f t="shared" si="3"/>
        <v>4.3925314785462639E-2</v>
      </c>
      <c r="BC213" s="88">
        <f t="shared" si="3"/>
        <v>4.5880610095614401E-2</v>
      </c>
      <c r="BD213" s="88">
        <f t="shared" si="3"/>
        <v>4.7605854153920359E-2</v>
      </c>
      <c r="BE213" s="88">
        <f t="shared" si="3"/>
        <v>4.8187754764139168E-2</v>
      </c>
      <c r="BF213" s="88">
        <f t="shared" si="3"/>
        <v>5.0137278136276796E-2</v>
      </c>
      <c r="BG213" s="88">
        <f t="shared" si="3"/>
        <v>5.8918382483619074E-2</v>
      </c>
      <c r="BH213" s="88">
        <f t="shared" si="3"/>
        <v>7.3142261261724517E-2</v>
      </c>
      <c r="BI213" s="88">
        <f t="shared" si="3"/>
        <v>8.1928685283601352E-2</v>
      </c>
      <c r="BJ213" s="88">
        <f t="shared" si="3"/>
        <v>8.3908475736957366E-2</v>
      </c>
      <c r="BK213" s="88">
        <f t="shared" si="3"/>
        <v>8.4456647046019656E-2</v>
      </c>
      <c r="BL213" s="88">
        <f t="shared" si="3"/>
        <v>8.5004847269772796E-2</v>
      </c>
      <c r="BM213" s="88">
        <f t="shared" si="3"/>
        <v>8.5553447584845926E-2</v>
      </c>
      <c r="BN213" s="88">
        <f t="shared" si="3"/>
        <v>8.8196419415826316E-2</v>
      </c>
      <c r="BO213" s="88">
        <f t="shared" si="3"/>
        <v>9.2991680774209801E-2</v>
      </c>
      <c r="BP213" s="88">
        <f t="shared" si="3"/>
        <v>9.6012632358250555E-2</v>
      </c>
      <c r="BQ213" s="88">
        <f t="shared" si="3"/>
        <v>9.7468999020713154E-2</v>
      </c>
      <c r="BR213" s="88">
        <f t="shared" si="3"/>
        <v>0.10851454418110876</v>
      </c>
      <c r="BS213" s="88">
        <f t="shared" si="3"/>
        <v>0.13158869124704892</v>
      </c>
      <c r="BT213" s="88">
        <f t="shared" si="3"/>
        <v>0.14859557318955829</v>
      </c>
      <c r="BU213" s="88">
        <f t="shared" si="3"/>
        <v>0.15693554244182065</v>
      </c>
      <c r="BV213" s="88">
        <f t="shared" si="3"/>
        <v>0.17480675143737232</v>
      </c>
      <c r="BW213" s="88">
        <f t="shared" si="3"/>
        <v>0.19267778537332833</v>
      </c>
      <c r="BX213" s="88">
        <f t="shared" si="3"/>
        <v>0.21054906036980472</v>
      </c>
      <c r="BY213" s="88">
        <f t="shared" si="3"/>
        <v>0.22842062388460932</v>
      </c>
      <c r="BZ213" s="88">
        <f t="shared" si="3"/>
        <v>0.24631497877588931</v>
      </c>
      <c r="CA213" s="88">
        <f t="shared" si="3"/>
        <v>0.26303777890952462</v>
      </c>
      <c r="CB213" s="88">
        <f t="shared" si="3"/>
        <v>0.27952061885247881</v>
      </c>
      <c r="CC213" s="88">
        <f t="shared" si="3"/>
        <v>0.2962637702141146</v>
      </c>
      <c r="CD213" s="88">
        <f t="shared" si="3"/>
        <v>0.31063792084055319</v>
      </c>
      <c r="CE213" s="88">
        <f t="shared" si="3"/>
        <v>0.31929003015195989</v>
      </c>
      <c r="CF213" s="88">
        <f t="shared" si="3"/>
        <v>0.33572119042796722</v>
      </c>
      <c r="CG213" s="88">
        <f t="shared" si="3"/>
        <v>0.35340026413148934</v>
      </c>
      <c r="CH213" s="88">
        <f t="shared" si="3"/>
        <v>0.37246441595578506</v>
      </c>
      <c r="CI213" s="88">
        <f t="shared" si="3"/>
        <v>0.39165786296307886</v>
      </c>
      <c r="CJ213" s="88">
        <f t="shared" si="3"/>
        <v>0.41086113185084533</v>
      </c>
      <c r="CK213" s="88">
        <f t="shared" si="3"/>
        <v>0.43068083837559001</v>
      </c>
      <c r="CL213" s="88">
        <f t="shared" ref="CL213:EW213" si="4">CL209/$T$209</f>
        <v>0.44826898260508885</v>
      </c>
      <c r="CM213" s="88">
        <f t="shared" si="4"/>
        <v>0.47187983190511107</v>
      </c>
      <c r="CN213" s="88">
        <f t="shared" si="4"/>
        <v>0.49549763801689167</v>
      </c>
      <c r="CO213" s="88">
        <f t="shared" si="4"/>
        <v>0.5191111779546127</v>
      </c>
      <c r="CP213" s="88">
        <f t="shared" si="4"/>
        <v>0.5423314831255337</v>
      </c>
      <c r="CQ213" s="88">
        <f t="shared" si="4"/>
        <v>0.5636036770298164</v>
      </c>
      <c r="CR213" s="88">
        <f t="shared" si="4"/>
        <v>0.58474816920199846</v>
      </c>
      <c r="CS213" s="88">
        <f t="shared" si="4"/>
        <v>0.60588020982829194</v>
      </c>
      <c r="CT213" s="88">
        <f t="shared" si="4"/>
        <v>0.62790772648691673</v>
      </c>
      <c r="CU213" s="88">
        <f t="shared" si="4"/>
        <v>0.64664680615658932</v>
      </c>
      <c r="CV213" s="88">
        <f t="shared" si="4"/>
        <v>0.66208210550804669</v>
      </c>
      <c r="CW213" s="88">
        <f t="shared" si="4"/>
        <v>0.67751740454521425</v>
      </c>
      <c r="CX213" s="88">
        <f t="shared" si="4"/>
        <v>0.69295270358238159</v>
      </c>
      <c r="CY213" s="88">
        <f t="shared" si="4"/>
        <v>0.70730675095572271</v>
      </c>
      <c r="CZ213" s="88">
        <f t="shared" si="4"/>
        <v>0.72098369075631785</v>
      </c>
      <c r="DA213" s="88">
        <f t="shared" si="4"/>
        <v>0.73223555072169944</v>
      </c>
      <c r="DB213" s="88">
        <f t="shared" si="4"/>
        <v>0.7431040308012159</v>
      </c>
      <c r="DC213" s="88">
        <f t="shared" si="4"/>
        <v>0.7545955262955869</v>
      </c>
      <c r="DD213" s="88">
        <f t="shared" si="4"/>
        <v>0.76454552682046706</v>
      </c>
      <c r="DE213" s="88">
        <f t="shared" si="4"/>
        <v>0.77393435353981987</v>
      </c>
      <c r="DF213" s="88">
        <f t="shared" si="4"/>
        <v>0.77725091760857812</v>
      </c>
      <c r="DG213" s="88">
        <f t="shared" si="4"/>
        <v>0.78472851406375088</v>
      </c>
      <c r="DH213" s="88">
        <f t="shared" si="4"/>
        <v>0.80055288320936691</v>
      </c>
      <c r="DI213" s="88">
        <f t="shared" si="4"/>
        <v>0.8008776039876383</v>
      </c>
      <c r="DJ213" s="88">
        <f t="shared" si="4"/>
        <v>0.80120232476590958</v>
      </c>
      <c r="DK213" s="88">
        <f t="shared" si="4"/>
        <v>0.80152704522989093</v>
      </c>
      <c r="DL213" s="88">
        <f t="shared" si="4"/>
        <v>0.80185176600816221</v>
      </c>
      <c r="DM213" s="88">
        <f t="shared" si="4"/>
        <v>0.80217648678643372</v>
      </c>
      <c r="DN213" s="88">
        <f t="shared" si="4"/>
        <v>0.80250120725041485</v>
      </c>
      <c r="DO213" s="88">
        <f t="shared" si="4"/>
        <v>0.80282592394291463</v>
      </c>
      <c r="DP213" s="88">
        <f t="shared" si="4"/>
        <v>0.80315063812109366</v>
      </c>
      <c r="DQ213" s="88">
        <f t="shared" si="4"/>
        <v>0.8037744141180333</v>
      </c>
      <c r="DR213" s="88">
        <f t="shared" si="4"/>
        <v>0.80842591383358442</v>
      </c>
      <c r="DS213" s="88">
        <f t="shared" si="4"/>
        <v>0.81307741354913576</v>
      </c>
      <c r="DT213" s="88">
        <f t="shared" si="4"/>
        <v>0.81772891326468711</v>
      </c>
      <c r="DU213" s="88">
        <f t="shared" si="4"/>
        <v>0.82238041298023823</v>
      </c>
      <c r="DV213" s="88">
        <f t="shared" si="4"/>
        <v>0.82703191301007961</v>
      </c>
      <c r="DW213" s="88">
        <f t="shared" si="4"/>
        <v>0.8314142571830333</v>
      </c>
      <c r="DX213" s="88">
        <f t="shared" si="4"/>
        <v>0.8320369847081398</v>
      </c>
      <c r="DY213" s="88">
        <f t="shared" si="4"/>
        <v>0.83236169920060876</v>
      </c>
      <c r="DZ213" s="88">
        <f t="shared" si="4"/>
        <v>0.83268641337878768</v>
      </c>
      <c r="EA213" s="88">
        <f t="shared" si="4"/>
        <v>0.83301112787125664</v>
      </c>
      <c r="EB213" s="88">
        <f t="shared" si="4"/>
        <v>0.83333584204943556</v>
      </c>
      <c r="EC213" s="88">
        <f t="shared" si="4"/>
        <v>0.83344408010882853</v>
      </c>
      <c r="ED213" s="88">
        <f t="shared" si="4"/>
        <v>0.83376879460129749</v>
      </c>
      <c r="EE213" s="88">
        <f t="shared" si="4"/>
        <v>0.83409350877947641</v>
      </c>
      <c r="EF213" s="88">
        <f t="shared" si="4"/>
        <v>0.83441822327194548</v>
      </c>
      <c r="EG213" s="88">
        <f t="shared" si="4"/>
        <v>0.8347429374501244</v>
      </c>
      <c r="EH213" s="88">
        <f t="shared" si="4"/>
        <v>0.83506765194259336</v>
      </c>
      <c r="EI213" s="88">
        <f t="shared" si="4"/>
        <v>0.83539236612077217</v>
      </c>
      <c r="EJ213" s="88">
        <f t="shared" si="4"/>
        <v>0.83571708061324124</v>
      </c>
      <c r="EK213" s="88">
        <f t="shared" si="4"/>
        <v>0.83604179479142016</v>
      </c>
      <c r="EL213" s="88">
        <f t="shared" si="4"/>
        <v>0.83631239009704761</v>
      </c>
      <c r="EM213" s="88">
        <f t="shared" si="4"/>
        <v>0.83663710458951668</v>
      </c>
      <c r="EN213" s="88">
        <f t="shared" si="4"/>
        <v>0.83696181876769549</v>
      </c>
      <c r="EO213" s="88">
        <f t="shared" si="4"/>
        <v>0.83728653326016445</v>
      </c>
      <c r="EP213" s="88">
        <f t="shared" si="4"/>
        <v>0.83761124743834336</v>
      </c>
      <c r="EQ213" s="88">
        <f t="shared" si="4"/>
        <v>0.83793596193081243</v>
      </c>
      <c r="ER213" s="88">
        <f t="shared" si="4"/>
        <v>0.83826067610899124</v>
      </c>
      <c r="ES213" s="88">
        <f t="shared" si="4"/>
        <v>0.8385853906014602</v>
      </c>
      <c r="ET213" s="88">
        <f t="shared" si="4"/>
        <v>0.83891010477963923</v>
      </c>
      <c r="EU213" s="88">
        <f t="shared" si="4"/>
        <v>0.83923481927210819</v>
      </c>
      <c r="EV213" s="88">
        <f t="shared" si="4"/>
        <v>0.83955953345028711</v>
      </c>
      <c r="EW213" s="88">
        <f t="shared" si="4"/>
        <v>0.83988424794275607</v>
      </c>
      <c r="EX213" s="88">
        <f t="shared" ref="EX213:FR213" si="5">EX209/$T$209</f>
        <v>0.84020896212093499</v>
      </c>
      <c r="EY213" s="88">
        <f t="shared" si="5"/>
        <v>0.84053367661340395</v>
      </c>
      <c r="EZ213" s="88">
        <f t="shared" si="5"/>
        <v>0.84085839079158287</v>
      </c>
      <c r="FA213" s="88">
        <f t="shared" si="5"/>
        <v>0.84118310528405194</v>
      </c>
      <c r="FB213" s="88">
        <f t="shared" si="5"/>
        <v>0.84150781946223074</v>
      </c>
      <c r="FC213" s="88">
        <f t="shared" si="5"/>
        <v>0.8418325339546997</v>
      </c>
      <c r="FD213" s="88">
        <f t="shared" si="5"/>
        <v>0.84215724813287862</v>
      </c>
      <c r="FE213" s="88">
        <f t="shared" si="5"/>
        <v>0.84248196262534769</v>
      </c>
      <c r="FF213" s="88">
        <f t="shared" si="5"/>
        <v>0.84280667680352661</v>
      </c>
      <c r="FG213" s="88">
        <f t="shared" si="5"/>
        <v>0.84313139129599557</v>
      </c>
      <c r="FH213" s="88">
        <f t="shared" si="5"/>
        <v>0.84345610547417438</v>
      </c>
      <c r="FI213" s="88">
        <f t="shared" si="5"/>
        <v>0.84378232855920909</v>
      </c>
      <c r="FJ213" s="88">
        <f t="shared" si="5"/>
        <v>0.84410704273738801</v>
      </c>
      <c r="FK213" s="88">
        <f t="shared" si="5"/>
        <v>0.84749111286626699</v>
      </c>
      <c r="FL213" s="88">
        <f t="shared" si="5"/>
        <v>0.85249919326362533</v>
      </c>
      <c r="FM213" s="88">
        <f t="shared" si="5"/>
        <v>0.85750727334669341</v>
      </c>
      <c r="FN213" s="88">
        <f t="shared" si="5"/>
        <v>0.8617697764976836</v>
      </c>
      <c r="FO213" s="88">
        <f t="shared" si="5"/>
        <v>0.86606323565383048</v>
      </c>
      <c r="FP213" s="88">
        <f t="shared" si="5"/>
        <v>0.87014773179645843</v>
      </c>
      <c r="FQ213" s="88">
        <f t="shared" si="5"/>
        <v>0.87792919273768266</v>
      </c>
      <c r="FR213" s="88">
        <f t="shared" si="5"/>
        <v>0.88426878867677161</v>
      </c>
      <c r="FS213" s="289"/>
    </row>
    <row r="214" spans="5:2109">
      <c r="K214">
        <v>31817736.010000002</v>
      </c>
      <c r="Q214" s="289"/>
      <c r="R214" s="247"/>
      <c r="S214" s="247"/>
      <c r="T214" s="247"/>
      <c r="U214" s="291"/>
      <c r="V214" s="88"/>
      <c r="X214" s="247"/>
      <c r="Y214" s="247"/>
      <c r="Z214" s="247"/>
      <c r="AA214" s="247"/>
      <c r="AB214" s="247"/>
      <c r="AC214" s="247"/>
      <c r="AD214" s="247"/>
      <c r="AE214" s="247"/>
      <c r="AF214" s="247"/>
      <c r="AG214" s="247"/>
      <c r="AH214" s="247"/>
      <c r="AI214" s="247"/>
      <c r="AJ214" s="247"/>
      <c r="AK214" s="247"/>
      <c r="AL214" s="247"/>
      <c r="AM214" s="247"/>
      <c r="AN214" s="247"/>
      <c r="AO214" s="247"/>
      <c r="AP214" s="247"/>
      <c r="AQ214" s="247"/>
      <c r="AR214" s="247"/>
      <c r="AS214" s="247"/>
      <c r="AT214" s="247"/>
      <c r="AU214" s="247"/>
      <c r="AV214" s="247"/>
      <c r="AW214" s="247"/>
      <c r="AX214" s="247"/>
      <c r="AY214" s="247"/>
      <c r="AZ214" s="247"/>
      <c r="BA214" s="247"/>
      <c r="BB214" s="247"/>
      <c r="BC214" s="247"/>
      <c r="BD214" s="247"/>
      <c r="BE214" s="247"/>
      <c r="BF214" s="247"/>
      <c r="BG214" s="247"/>
      <c r="BH214" s="247"/>
      <c r="BI214" s="247"/>
      <c r="BJ214" s="247"/>
      <c r="BK214" s="247"/>
      <c r="BL214" s="247"/>
      <c r="BM214" s="247"/>
      <c r="BN214" s="247"/>
      <c r="BO214" s="247"/>
      <c r="BP214" s="247"/>
      <c r="BQ214" s="247"/>
      <c r="BR214" s="247"/>
      <c r="BS214" s="247"/>
      <c r="BT214" s="247"/>
      <c r="BU214" s="247"/>
      <c r="BV214" s="247"/>
      <c r="BW214" s="247"/>
      <c r="BX214" s="247"/>
      <c r="BY214" s="247"/>
      <c r="BZ214" s="247"/>
      <c r="CA214" s="247"/>
      <c r="CB214" s="247"/>
      <c r="CC214" s="247"/>
      <c r="CD214" s="247"/>
      <c r="CE214" s="247"/>
      <c r="CF214" s="247"/>
      <c r="CG214" s="247"/>
      <c r="CH214" s="247"/>
      <c r="CI214" s="247"/>
      <c r="CJ214" s="247"/>
      <c r="CK214" s="247"/>
      <c r="CL214" s="247"/>
      <c r="CM214" s="247"/>
      <c r="CN214" s="247"/>
      <c r="CO214" s="247"/>
      <c r="CP214" s="247"/>
      <c r="CQ214" s="247"/>
      <c r="CR214" s="247"/>
      <c r="CS214" s="247"/>
      <c r="CT214" s="247"/>
      <c r="CU214" s="247"/>
      <c r="CV214" s="247"/>
      <c r="CW214" s="247"/>
      <c r="CX214" s="247"/>
      <c r="CY214" s="247"/>
      <c r="CZ214" s="247"/>
      <c r="DA214" s="247"/>
      <c r="DB214" s="247"/>
      <c r="DC214" s="247"/>
      <c r="DD214" s="247"/>
      <c r="DE214" s="247"/>
      <c r="DF214" s="247"/>
      <c r="DG214" s="247"/>
      <c r="DH214" s="247"/>
      <c r="DI214" s="247"/>
      <c r="DJ214" s="247"/>
      <c r="DK214" s="247"/>
      <c r="DL214" s="247"/>
      <c r="DM214" s="247"/>
      <c r="DN214" s="247"/>
      <c r="DO214" s="247"/>
      <c r="DP214" s="247"/>
      <c r="DQ214" s="247"/>
      <c r="DR214" s="247"/>
      <c r="DS214" s="247"/>
      <c r="DT214" s="247"/>
      <c r="DU214" s="247"/>
      <c r="DV214" s="247"/>
      <c r="DW214" s="247"/>
      <c r="DX214" s="247"/>
      <c r="DY214" s="247"/>
      <c r="DZ214" s="247"/>
      <c r="EA214" s="247"/>
      <c r="EB214" s="247"/>
      <c r="EC214" s="247"/>
      <c r="ED214" s="247"/>
      <c r="EE214" s="247"/>
      <c r="EF214" s="247"/>
      <c r="EG214" s="247"/>
      <c r="EH214" s="247"/>
      <c r="EI214" s="247"/>
      <c r="EJ214" s="247"/>
      <c r="EK214" s="247"/>
      <c r="EL214" s="247"/>
      <c r="EM214" s="247"/>
      <c r="EN214" s="247"/>
      <c r="EO214" s="247"/>
      <c r="EP214" s="247"/>
      <c r="EQ214" s="247"/>
      <c r="ER214" s="247"/>
      <c r="ES214" s="247"/>
      <c r="ET214" s="247"/>
      <c r="EU214" s="247"/>
      <c r="EV214" s="247"/>
      <c r="EW214" s="247"/>
      <c r="EX214" s="247"/>
      <c r="EY214" s="247"/>
      <c r="EZ214" s="247"/>
      <c r="FA214" s="247"/>
    </row>
    <row r="215" spans="5:2109">
      <c r="Q215" s="289"/>
      <c r="R215" s="247"/>
      <c r="S215" s="247"/>
      <c r="T215" s="247"/>
      <c r="U215" s="291"/>
      <c r="V215" s="88"/>
      <c r="X215" s="247"/>
      <c r="Y215" s="247"/>
      <c r="Z215" s="247"/>
      <c r="AA215" s="247"/>
      <c r="AB215" s="247"/>
      <c r="AC215" s="247"/>
      <c r="AD215" s="247"/>
      <c r="AE215" s="247"/>
      <c r="AF215" s="247"/>
      <c r="AG215" s="247"/>
      <c r="AH215" s="247"/>
      <c r="AI215" s="247"/>
      <c r="AJ215" s="247"/>
      <c r="AK215" s="247"/>
      <c r="AL215" s="247"/>
      <c r="AM215" s="247"/>
      <c r="AN215" s="247"/>
      <c r="AO215" s="247"/>
      <c r="AP215" s="247"/>
      <c r="AQ215" s="247"/>
      <c r="AR215" s="247"/>
      <c r="AS215" s="247"/>
      <c r="AT215" s="247"/>
      <c r="AU215" s="247"/>
      <c r="AV215" s="247"/>
      <c r="AW215" s="247"/>
      <c r="AX215" s="247"/>
      <c r="AY215" s="247"/>
      <c r="AZ215" s="247"/>
      <c r="BA215" s="247"/>
      <c r="BB215" s="247"/>
      <c r="BC215" s="247"/>
      <c r="BD215" s="247"/>
      <c r="BE215" s="247"/>
      <c r="BF215" s="247"/>
      <c r="BG215" s="247"/>
      <c r="BH215" s="247"/>
      <c r="BI215" s="247"/>
      <c r="BJ215" s="247"/>
      <c r="BK215" s="247"/>
      <c r="BL215" s="247"/>
      <c r="BM215" s="247"/>
      <c r="BN215" s="247"/>
      <c r="BO215" s="247"/>
      <c r="BP215" s="247"/>
      <c r="BQ215" s="247"/>
      <c r="BR215" s="247"/>
      <c r="BS215" s="247"/>
      <c r="BT215" s="247"/>
      <c r="BU215" s="247"/>
      <c r="BV215" s="247"/>
      <c r="BW215" s="247"/>
      <c r="BX215" s="247"/>
      <c r="BY215" s="247"/>
      <c r="BZ215" s="247"/>
      <c r="CA215" s="247"/>
      <c r="CB215" s="247"/>
      <c r="CC215" s="247"/>
      <c r="CD215" s="247"/>
      <c r="CE215" s="247"/>
      <c r="CF215" s="247"/>
      <c r="CG215" s="247"/>
      <c r="CH215" s="247"/>
      <c r="CI215" s="247"/>
      <c r="CJ215" s="247"/>
      <c r="CK215" s="247"/>
      <c r="CL215" s="247"/>
      <c r="CM215" s="247"/>
      <c r="CN215" s="247"/>
      <c r="CO215" s="247"/>
      <c r="CP215" s="247"/>
      <c r="CQ215" s="247"/>
      <c r="CR215" s="247"/>
      <c r="CS215" s="247"/>
      <c r="CT215" s="247"/>
      <c r="CU215" s="247"/>
      <c r="CV215" s="247"/>
      <c r="CW215" s="247"/>
      <c r="CX215" s="247"/>
      <c r="CY215" s="247"/>
      <c r="CZ215" s="247"/>
      <c r="DA215" s="247"/>
      <c r="DB215" s="247"/>
      <c r="DC215" s="247"/>
      <c r="DD215" s="247"/>
      <c r="DE215" s="247"/>
      <c r="DF215" s="247"/>
      <c r="DG215" s="247"/>
      <c r="DH215" s="247"/>
      <c r="DI215" s="247"/>
      <c r="DJ215" s="247"/>
      <c r="DK215" s="247"/>
      <c r="DL215" s="247"/>
      <c r="DM215" s="247"/>
      <c r="DN215" s="247"/>
      <c r="DO215" s="247"/>
      <c r="DP215" s="247"/>
      <c r="DQ215" s="247"/>
      <c r="DR215" s="247"/>
      <c r="DS215" s="247"/>
      <c r="DT215" s="247"/>
      <c r="DU215" s="247"/>
      <c r="DV215" s="247"/>
      <c r="DW215" s="247"/>
      <c r="DX215" s="247"/>
      <c r="DY215" s="247"/>
      <c r="DZ215" s="247"/>
      <c r="EA215" s="247"/>
      <c r="EB215" s="247"/>
      <c r="EC215" s="247"/>
      <c r="ED215" s="247"/>
      <c r="EE215" s="247"/>
      <c r="EF215" s="247"/>
      <c r="EG215" s="247"/>
      <c r="EH215" s="247"/>
      <c r="EI215" s="247"/>
      <c r="EJ215" s="247"/>
      <c r="EK215" s="247"/>
      <c r="EL215" s="247"/>
      <c r="EM215" s="247"/>
      <c r="EN215" s="247"/>
      <c r="EO215" s="247"/>
      <c r="EP215" s="247"/>
      <c r="EQ215" s="247"/>
      <c r="ER215" s="247"/>
      <c r="ES215" s="247"/>
      <c r="ET215" s="247"/>
      <c r="EU215" s="247"/>
      <c r="EV215" s="247"/>
      <c r="EW215" s="247"/>
      <c r="EX215" s="247"/>
      <c r="EY215" s="247"/>
      <c r="EZ215" s="247"/>
      <c r="FA215" s="247"/>
      <c r="FB215" s="247"/>
      <c r="FC215" s="247"/>
      <c r="FD215" s="247"/>
      <c r="FE215" s="247"/>
      <c r="FF215" s="247"/>
      <c r="FG215" s="247"/>
      <c r="FH215" s="247"/>
      <c r="FI215" s="247"/>
      <c r="FJ215" s="247"/>
      <c r="FK215" s="247"/>
      <c r="FL215" s="247"/>
      <c r="FM215" s="247"/>
      <c r="FN215" s="247"/>
      <c r="FO215" s="247"/>
      <c r="FP215" s="247"/>
      <c r="FQ215" s="247"/>
      <c r="FR215" s="247"/>
      <c r="FS215" s="247"/>
    </row>
    <row r="216" spans="5:2109"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72"/>
      <c r="AV216" s="172"/>
      <c r="AW216" s="172"/>
      <c r="AX216" s="172"/>
      <c r="AY216" s="172"/>
      <c r="AZ216" s="172"/>
      <c r="BA216" s="172"/>
      <c r="BB216" s="172"/>
      <c r="BC216" s="172"/>
      <c r="BD216" s="172"/>
      <c r="BE216" s="172"/>
      <c r="BF216" s="172"/>
      <c r="BG216" s="172"/>
      <c r="BH216" s="172"/>
      <c r="BI216" s="172"/>
      <c r="BJ216" s="172"/>
      <c r="BK216" s="172"/>
      <c r="BL216" s="172"/>
      <c r="BM216" s="172"/>
      <c r="BN216" s="172"/>
      <c r="BO216" s="172"/>
      <c r="BP216" s="172"/>
      <c r="BQ216" s="172"/>
      <c r="BR216" s="172"/>
      <c r="BS216" s="172"/>
      <c r="BT216" s="172"/>
      <c r="BU216" s="172"/>
      <c r="BV216" s="172"/>
      <c r="BW216" s="172"/>
      <c r="BX216" s="172"/>
      <c r="BY216" s="172"/>
      <c r="BZ216" s="172"/>
      <c r="CA216" s="172"/>
      <c r="CB216" s="172"/>
      <c r="CC216" s="172"/>
      <c r="CD216" s="172"/>
      <c r="CE216" s="172"/>
      <c r="CF216" s="172"/>
      <c r="CG216" s="172"/>
      <c r="CH216" s="172"/>
      <c r="CI216" s="172"/>
      <c r="CJ216" s="172"/>
      <c r="CK216" s="172"/>
      <c r="CL216" s="172"/>
      <c r="CM216" s="172"/>
      <c r="CN216" s="172"/>
      <c r="CO216" s="172"/>
      <c r="CP216" s="172"/>
      <c r="CQ216" s="172"/>
      <c r="CR216" s="172"/>
      <c r="CS216" s="172"/>
      <c r="CT216" s="172"/>
      <c r="CU216" s="172"/>
      <c r="CV216" s="172"/>
      <c r="CW216" s="172"/>
      <c r="CX216" s="172"/>
      <c r="CY216" s="172"/>
      <c r="CZ216" s="172"/>
      <c r="DA216" s="172"/>
      <c r="DB216" s="172"/>
      <c r="DC216" s="172"/>
      <c r="DD216" s="172"/>
      <c r="DE216" s="172"/>
      <c r="DF216" s="172"/>
      <c r="DG216" s="172"/>
      <c r="DH216" s="172"/>
      <c r="DI216" s="172"/>
      <c r="DJ216" s="172"/>
      <c r="DK216" s="172"/>
      <c r="DL216" s="172"/>
      <c r="DM216" s="172"/>
      <c r="DN216" s="172"/>
      <c r="DO216" s="172"/>
      <c r="DP216" s="172"/>
      <c r="DQ216" s="172"/>
      <c r="DR216" s="172"/>
      <c r="DS216" s="172"/>
      <c r="DT216" s="172"/>
      <c r="DU216" s="172"/>
      <c r="DV216" s="172"/>
      <c r="DW216" s="172"/>
      <c r="DX216" s="172"/>
      <c r="DY216" s="172"/>
      <c r="DZ216" s="172"/>
      <c r="EA216" s="172"/>
      <c r="EB216" s="172"/>
      <c r="EC216" s="172"/>
      <c r="ED216" s="172"/>
      <c r="EE216" s="172"/>
      <c r="EF216" s="172"/>
      <c r="EG216" s="172"/>
      <c r="EH216" s="172"/>
      <c r="EI216" s="172"/>
      <c r="EJ216" s="172"/>
      <c r="EK216" s="172"/>
      <c r="EL216" s="172"/>
      <c r="EM216" s="172"/>
      <c r="EN216" s="172"/>
      <c r="EO216" s="172"/>
      <c r="EP216" s="172"/>
      <c r="EQ216" s="172"/>
      <c r="ER216" s="172"/>
      <c r="ES216" s="172"/>
      <c r="ET216" s="172"/>
      <c r="EU216" s="172"/>
      <c r="EV216" s="172"/>
      <c r="EW216" s="172"/>
      <c r="EX216" s="172"/>
      <c r="EY216" s="172"/>
      <c r="EZ216" s="172"/>
      <c r="FA216" s="172"/>
    </row>
    <row r="217" spans="5:2109"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/>
      <c r="BA217" s="172"/>
      <c r="BB217" s="172"/>
      <c r="BC217" s="172"/>
      <c r="BD217" s="172"/>
      <c r="BE217" s="172"/>
      <c r="BF217" s="172"/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/>
      <c r="BU217" s="172"/>
      <c r="BV217" s="172"/>
      <c r="BW217" s="172"/>
      <c r="BX217" s="172"/>
      <c r="BY217" s="172"/>
      <c r="BZ217" s="172"/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</row>
    <row r="218" spans="5:2109">
      <c r="E218" s="116" t="s">
        <v>161</v>
      </c>
      <c r="F218" t="s">
        <v>162</v>
      </c>
      <c r="G218" t="s">
        <v>166</v>
      </c>
      <c r="H218" t="s">
        <v>167</v>
      </c>
      <c r="I218" t="s">
        <v>179</v>
      </c>
      <c r="J218" t="s">
        <v>172</v>
      </c>
      <c r="K218" t="s">
        <v>165</v>
      </c>
      <c r="L218" t="s">
        <v>184</v>
      </c>
      <c r="M218" t="s">
        <v>207</v>
      </c>
      <c r="N218" t="s">
        <v>206</v>
      </c>
      <c r="O218" t="s">
        <v>140</v>
      </c>
      <c r="P218" t="s">
        <v>141</v>
      </c>
      <c r="Q218" t="s">
        <v>180</v>
      </c>
      <c r="R218" t="s">
        <v>181</v>
      </c>
      <c r="S218" t="s">
        <v>185</v>
      </c>
      <c r="T218" t="s">
        <v>164</v>
      </c>
      <c r="U218" t="s">
        <v>163</v>
      </c>
      <c r="V218" t="s">
        <v>191</v>
      </c>
      <c r="W218" t="s">
        <v>183</v>
      </c>
      <c r="X218" t="s">
        <v>168</v>
      </c>
      <c r="Y218" s="289">
        <v>43637</v>
      </c>
      <c r="Z218" s="289">
        <v>43644</v>
      </c>
      <c r="AA218" s="289">
        <v>43651</v>
      </c>
      <c r="AB218" s="289">
        <v>43658</v>
      </c>
      <c r="AC218" s="289">
        <v>43665</v>
      </c>
      <c r="AD218" s="289">
        <v>43672</v>
      </c>
      <c r="AE218" s="289">
        <v>43679</v>
      </c>
      <c r="AF218" s="289">
        <v>43686</v>
      </c>
      <c r="AG218" s="289">
        <v>43693</v>
      </c>
      <c r="AH218" s="289">
        <v>43700</v>
      </c>
      <c r="AI218" s="289">
        <v>43707</v>
      </c>
      <c r="AJ218" s="289">
        <v>43714</v>
      </c>
      <c r="AK218" s="289">
        <v>43721</v>
      </c>
      <c r="AL218" s="289">
        <v>43728</v>
      </c>
      <c r="AM218" s="289">
        <v>43735</v>
      </c>
      <c r="AN218" s="289">
        <v>43742</v>
      </c>
      <c r="AO218" s="289">
        <v>43749</v>
      </c>
      <c r="AP218" s="289">
        <v>43756</v>
      </c>
      <c r="AQ218" s="289">
        <v>43763</v>
      </c>
      <c r="AR218" s="289">
        <v>43770</v>
      </c>
      <c r="AS218" s="289">
        <v>43777</v>
      </c>
      <c r="AT218" s="289">
        <v>43784</v>
      </c>
      <c r="AU218" s="289">
        <v>43791</v>
      </c>
      <c r="AV218" s="289">
        <v>43798</v>
      </c>
      <c r="AW218" s="289">
        <v>43805</v>
      </c>
      <c r="AX218" s="289">
        <v>43812</v>
      </c>
      <c r="AY218" s="289">
        <v>43819</v>
      </c>
      <c r="AZ218" s="289">
        <v>43826</v>
      </c>
      <c r="BA218" s="289">
        <v>43833</v>
      </c>
      <c r="BB218" s="289">
        <v>43840</v>
      </c>
      <c r="BC218" s="289">
        <v>43847</v>
      </c>
      <c r="BD218" s="289">
        <v>43854</v>
      </c>
      <c r="BE218" s="289">
        <v>43861</v>
      </c>
      <c r="BF218" s="289">
        <v>43868</v>
      </c>
      <c r="BG218" s="289">
        <v>43875</v>
      </c>
      <c r="BH218" s="289">
        <v>43882</v>
      </c>
      <c r="BI218" s="289">
        <v>43889</v>
      </c>
      <c r="BJ218" s="289">
        <v>43896</v>
      </c>
      <c r="BK218" s="289">
        <v>43903</v>
      </c>
      <c r="BL218" s="289">
        <v>43910</v>
      </c>
      <c r="BM218" s="289">
        <v>43917</v>
      </c>
      <c r="BN218" s="289">
        <v>43924</v>
      </c>
      <c r="BO218" s="289">
        <v>43931</v>
      </c>
      <c r="BP218" s="289">
        <v>43938</v>
      </c>
      <c r="BQ218" s="289">
        <v>43945</v>
      </c>
      <c r="BR218" s="289">
        <v>43952</v>
      </c>
      <c r="BS218" s="289">
        <v>43959</v>
      </c>
      <c r="BT218" s="289">
        <v>43966</v>
      </c>
      <c r="BU218" s="289">
        <v>43973</v>
      </c>
      <c r="BV218" s="289">
        <v>43980</v>
      </c>
      <c r="BW218" s="289">
        <v>43987</v>
      </c>
      <c r="BX218" s="289">
        <v>43994</v>
      </c>
      <c r="BY218" s="289">
        <v>44001</v>
      </c>
      <c r="BZ218" s="289">
        <v>44008</v>
      </c>
      <c r="CA218" s="289">
        <v>44015</v>
      </c>
      <c r="CB218" s="289">
        <v>44022</v>
      </c>
      <c r="CC218" s="289">
        <v>44029</v>
      </c>
      <c r="CD218" s="289">
        <v>44036</v>
      </c>
      <c r="CE218" s="289">
        <v>44043</v>
      </c>
      <c r="CF218" s="289">
        <v>44050</v>
      </c>
      <c r="CG218" s="289">
        <v>44057</v>
      </c>
      <c r="CH218" s="289">
        <v>44064</v>
      </c>
      <c r="CI218" s="289">
        <v>44071</v>
      </c>
      <c r="CJ218" s="289">
        <v>44078</v>
      </c>
      <c r="CK218" s="289">
        <v>44085</v>
      </c>
      <c r="CL218" s="289">
        <v>44092</v>
      </c>
      <c r="CM218" s="289">
        <v>44099</v>
      </c>
      <c r="CN218" s="289">
        <v>44106</v>
      </c>
      <c r="CO218" s="289">
        <v>44113</v>
      </c>
      <c r="CP218" s="289">
        <v>44120</v>
      </c>
      <c r="CQ218" s="289">
        <v>44127</v>
      </c>
      <c r="CR218" s="289">
        <v>44134</v>
      </c>
      <c r="CS218" s="289">
        <v>44141</v>
      </c>
      <c r="CT218" s="289">
        <v>44148</v>
      </c>
      <c r="CU218" s="289">
        <v>44155</v>
      </c>
      <c r="CV218" s="289">
        <v>44162</v>
      </c>
      <c r="CW218" s="289">
        <v>44169</v>
      </c>
      <c r="CX218" s="289">
        <v>44176</v>
      </c>
      <c r="CY218" s="289">
        <v>44183</v>
      </c>
      <c r="CZ218" s="289">
        <v>44190</v>
      </c>
      <c r="DA218" s="289">
        <v>44197</v>
      </c>
      <c r="DB218" s="289">
        <v>44204</v>
      </c>
      <c r="DC218" s="289">
        <v>44211</v>
      </c>
      <c r="DD218" s="289">
        <v>44218</v>
      </c>
      <c r="DE218" s="289">
        <v>44225</v>
      </c>
      <c r="DF218" s="289">
        <v>44232</v>
      </c>
      <c r="DG218" s="289">
        <v>44239</v>
      </c>
      <c r="DH218" s="289">
        <v>44246</v>
      </c>
      <c r="DI218" s="289">
        <v>44253</v>
      </c>
      <c r="DJ218" s="289">
        <v>44260</v>
      </c>
      <c r="DK218" s="289">
        <v>44267</v>
      </c>
      <c r="DL218" s="289">
        <v>44274</v>
      </c>
      <c r="DM218" s="289">
        <v>44281</v>
      </c>
      <c r="DN218" s="289">
        <v>44288</v>
      </c>
      <c r="DO218" s="289">
        <v>44295</v>
      </c>
      <c r="DP218" s="289">
        <v>44302</v>
      </c>
      <c r="DQ218" s="289">
        <v>44309</v>
      </c>
      <c r="DR218" s="289">
        <v>44316</v>
      </c>
      <c r="DS218" s="289">
        <v>44323</v>
      </c>
      <c r="DT218" s="289">
        <v>44330</v>
      </c>
      <c r="DU218" s="289">
        <v>44337</v>
      </c>
      <c r="DV218" s="289">
        <v>44344</v>
      </c>
      <c r="DW218" s="289">
        <v>44351</v>
      </c>
      <c r="DX218" s="289">
        <v>44358</v>
      </c>
      <c r="DY218" s="289">
        <v>44365</v>
      </c>
      <c r="DZ218" s="289">
        <v>44372</v>
      </c>
      <c r="EA218" s="289">
        <v>44379</v>
      </c>
      <c r="EB218" s="289">
        <v>44386</v>
      </c>
      <c r="EC218" s="289">
        <v>44393</v>
      </c>
      <c r="ED218" s="289">
        <v>44400</v>
      </c>
      <c r="EE218" s="289">
        <v>44407</v>
      </c>
      <c r="EF218" s="289">
        <v>44414</v>
      </c>
      <c r="EG218" s="289">
        <v>44421</v>
      </c>
      <c r="EH218" s="289">
        <v>44428</v>
      </c>
      <c r="EI218" s="289">
        <v>44435</v>
      </c>
      <c r="EJ218" s="289">
        <v>44442</v>
      </c>
      <c r="EK218" s="289">
        <v>44449</v>
      </c>
      <c r="EL218" s="289">
        <v>44456</v>
      </c>
      <c r="EM218" s="289">
        <v>44463</v>
      </c>
      <c r="EN218" s="289">
        <v>44470</v>
      </c>
      <c r="EO218" s="289">
        <v>44477</v>
      </c>
      <c r="EP218" s="289">
        <v>44484</v>
      </c>
      <c r="EQ218" s="289">
        <v>44491</v>
      </c>
      <c r="ER218" s="289">
        <v>44498</v>
      </c>
      <c r="ES218" s="289">
        <v>44505</v>
      </c>
      <c r="ET218" s="289">
        <v>44512</v>
      </c>
      <c r="EU218" s="289">
        <v>44519</v>
      </c>
      <c r="EV218" s="289">
        <v>44526</v>
      </c>
      <c r="EW218" s="289">
        <v>44533</v>
      </c>
      <c r="EX218" s="289">
        <v>44540</v>
      </c>
      <c r="EY218" s="289">
        <v>44547</v>
      </c>
      <c r="EZ218" s="289">
        <v>44554</v>
      </c>
      <c r="FA218" s="289">
        <v>44561</v>
      </c>
      <c r="FB218" s="289">
        <v>44568</v>
      </c>
      <c r="FC218" s="289">
        <v>44575</v>
      </c>
      <c r="FD218" s="289">
        <v>44582</v>
      </c>
      <c r="FE218" s="289">
        <v>44589</v>
      </c>
      <c r="FF218" s="289">
        <v>44596</v>
      </c>
      <c r="FG218" s="289">
        <v>44603</v>
      </c>
      <c r="FH218" s="289">
        <v>44610</v>
      </c>
      <c r="FI218" s="289">
        <v>44617</v>
      </c>
      <c r="FJ218" s="289">
        <v>44624</v>
      </c>
      <c r="FK218" s="289">
        <v>44631</v>
      </c>
      <c r="FL218" s="289">
        <v>44638</v>
      </c>
      <c r="FM218" s="289">
        <v>44645</v>
      </c>
      <c r="FN218" s="289">
        <v>44652</v>
      </c>
      <c r="FO218" s="289">
        <v>44659</v>
      </c>
      <c r="FP218" s="289">
        <v>44666</v>
      </c>
      <c r="FQ218" s="289">
        <v>44673</v>
      </c>
      <c r="FR218" s="289">
        <v>44680</v>
      </c>
      <c r="FS218" s="289">
        <v>44687</v>
      </c>
      <c r="FT218" s="289">
        <v>44694</v>
      </c>
      <c r="FU218" s="289">
        <v>44701</v>
      </c>
      <c r="FV218" s="289">
        <v>44708</v>
      </c>
      <c r="FW218" s="289">
        <v>44715</v>
      </c>
      <c r="FX218" s="289">
        <v>44722</v>
      </c>
      <c r="FY218" s="289">
        <v>44729</v>
      </c>
      <c r="FZ218" s="289">
        <v>44736</v>
      </c>
      <c r="GA218" s="289">
        <v>44743</v>
      </c>
      <c r="GB218" s="289">
        <v>44750</v>
      </c>
    </row>
    <row r="219" spans="5:2109">
      <c r="E219" s="116" t="s">
        <v>171</v>
      </c>
      <c r="G219" s="88">
        <v>0.99199999999999999</v>
      </c>
      <c r="H219" s="88">
        <v>0.84940000000000004</v>
      </c>
      <c r="I219" s="88">
        <v>0.84940000000000004</v>
      </c>
      <c r="J219">
        <v>26</v>
      </c>
      <c r="K219" s="247">
        <v>6014161.8399999999</v>
      </c>
      <c r="L219" s="247">
        <v>6013758.3399999999</v>
      </c>
      <c r="M219" s="172">
        <v>327708</v>
      </c>
      <c r="N219" s="172">
        <v>272499</v>
      </c>
      <c r="O219" s="172" t="s">
        <v>169</v>
      </c>
      <c r="P219" s="292">
        <v>44751</v>
      </c>
      <c r="Q219" s="292">
        <v>43639</v>
      </c>
      <c r="R219" s="292">
        <v>44697</v>
      </c>
      <c r="S219" s="172">
        <v>870</v>
      </c>
      <c r="T219" s="308">
        <v>7080210.5700000003</v>
      </c>
      <c r="U219" s="172">
        <v>359</v>
      </c>
      <c r="V219" s="172"/>
      <c r="W219" s="172"/>
      <c r="X219" s="172" t="s">
        <v>165</v>
      </c>
      <c r="Y219" s="308">
        <v>22114.26</v>
      </c>
      <c r="Z219" s="308">
        <v>27078.69</v>
      </c>
      <c r="AA219" s="308">
        <v>27078.69</v>
      </c>
      <c r="AB219" s="308">
        <v>42073.33</v>
      </c>
      <c r="AC219" s="308">
        <v>58035.08</v>
      </c>
      <c r="AD219" s="308">
        <v>53800.1</v>
      </c>
      <c r="AE219" s="308">
        <v>34499.96</v>
      </c>
      <c r="AF219" s="308">
        <v>4891.8500000000004</v>
      </c>
      <c r="AG219" s="308">
        <v>37469.42</v>
      </c>
      <c r="AH219" s="308">
        <v>45588.46</v>
      </c>
      <c r="AI219" s="308">
        <v>45588.6</v>
      </c>
      <c r="AJ219" s="308">
        <v>34764.17</v>
      </c>
      <c r="AK219" s="308">
        <v>51566.78</v>
      </c>
      <c r="AL219" s="308">
        <v>61485.15</v>
      </c>
      <c r="AM219" s="308">
        <v>73782.179999999993</v>
      </c>
      <c r="AN219" s="308">
        <v>74108.25</v>
      </c>
      <c r="AO219" s="308">
        <v>74434.320000000007</v>
      </c>
      <c r="AP219" s="308">
        <v>74434.320000000007</v>
      </c>
      <c r="AQ219" s="308">
        <v>74434.320000000007</v>
      </c>
      <c r="AR219" s="308">
        <v>74434.320000000007</v>
      </c>
      <c r="AS219" s="308">
        <v>74434.320000000007</v>
      </c>
      <c r="AT219" s="308">
        <v>74434.320000000007</v>
      </c>
      <c r="AU219" s="308">
        <v>74434.320000000007</v>
      </c>
      <c r="AV219" s="308">
        <v>76700.31</v>
      </c>
      <c r="AW219" s="308">
        <v>81232.289999999994</v>
      </c>
      <c r="AX219" s="308">
        <v>81232.289999999994</v>
      </c>
      <c r="AY219" s="308">
        <v>76700.31</v>
      </c>
      <c r="AZ219" s="308">
        <v>74434.320000000007</v>
      </c>
      <c r="BA219" s="308">
        <v>74434.320000000007</v>
      </c>
      <c r="BB219" s="308">
        <v>74434.320000000007</v>
      </c>
      <c r="BC219" s="308">
        <v>74434.320000000007</v>
      </c>
      <c r="BD219" s="308">
        <v>74434.320000000007</v>
      </c>
      <c r="BE219" s="308">
        <v>74434.320000000007</v>
      </c>
      <c r="BF219" s="308">
        <v>86863.03</v>
      </c>
      <c r="BG219" s="308">
        <v>91151.62</v>
      </c>
      <c r="BH219" s="308">
        <v>83621.320000000007</v>
      </c>
      <c r="BI219" s="308">
        <v>92445.52</v>
      </c>
      <c r="BJ219" s="308">
        <v>114774.52</v>
      </c>
      <c r="BK219" s="308">
        <v>81348.91</v>
      </c>
      <c r="BL219" s="308">
        <v>81348.91</v>
      </c>
      <c r="BM219" s="308">
        <v>81348.91</v>
      </c>
      <c r="BN219" s="247">
        <v>81348.91</v>
      </c>
      <c r="BO219" s="247">
        <v>63736.74</v>
      </c>
      <c r="BP219" s="247">
        <v>60214.31</v>
      </c>
      <c r="BQ219" s="247">
        <v>48171.45</v>
      </c>
      <c r="BR219" s="247">
        <v>48171.45</v>
      </c>
      <c r="BS219" s="247">
        <v>48171.45</v>
      </c>
      <c r="BT219" s="247">
        <v>48171.45</v>
      </c>
      <c r="BU219" s="247">
        <v>28100.01</v>
      </c>
      <c r="BV219" s="247">
        <v>60214.31</v>
      </c>
      <c r="BW219" s="247">
        <v>60214.31</v>
      </c>
      <c r="BX219" s="247">
        <v>54691.71</v>
      </c>
      <c r="BY219" s="247">
        <v>29186.63</v>
      </c>
      <c r="BZ219" s="247">
        <v>45271.15</v>
      </c>
      <c r="CA219" s="247">
        <v>45271.15</v>
      </c>
      <c r="CB219" s="247">
        <v>45271.15</v>
      </c>
      <c r="CC219" s="247">
        <v>45271.15</v>
      </c>
      <c r="CD219" s="247">
        <v>37725.96</v>
      </c>
      <c r="CE219" s="247">
        <v>22635.57</v>
      </c>
      <c r="CF219" s="247">
        <v>45271.15</v>
      </c>
      <c r="CG219" s="247">
        <v>45271.15</v>
      </c>
      <c r="CH219" s="247">
        <v>45271.15</v>
      </c>
      <c r="CI219" s="247">
        <v>41055.269999999997</v>
      </c>
      <c r="CJ219" s="247">
        <v>32623.5</v>
      </c>
      <c r="CK219" s="247">
        <v>32623.5</v>
      </c>
      <c r="CL219" s="247">
        <v>23489.71</v>
      </c>
      <c r="CM219" s="247">
        <v>27078.69</v>
      </c>
      <c r="CN219" s="247">
        <v>27078.69</v>
      </c>
      <c r="CO219" s="247">
        <v>27078.69</v>
      </c>
      <c r="CP219" s="247">
        <v>27078.69</v>
      </c>
      <c r="CQ219" s="247">
        <v>27078.69</v>
      </c>
      <c r="CR219" s="247">
        <v>27078.69</v>
      </c>
      <c r="CS219" s="247">
        <v>27078.69</v>
      </c>
      <c r="CT219" s="247">
        <v>27078.69</v>
      </c>
      <c r="CU219" s="247">
        <v>27078.69</v>
      </c>
      <c r="CV219" s="247">
        <v>27078.69</v>
      </c>
      <c r="CW219" s="247">
        <v>27078.69</v>
      </c>
      <c r="CX219" s="247">
        <v>27078.69</v>
      </c>
      <c r="CY219" s="247">
        <v>27078.69</v>
      </c>
      <c r="CZ219" s="247">
        <v>27078.69</v>
      </c>
      <c r="DA219" s="247">
        <v>27078.69</v>
      </c>
      <c r="DB219" s="247">
        <v>27078.69</v>
      </c>
      <c r="DC219" s="247">
        <v>27078.69</v>
      </c>
      <c r="DD219" s="247">
        <v>27078.69</v>
      </c>
      <c r="DE219" s="247">
        <v>27078.69</v>
      </c>
      <c r="DF219" s="247">
        <v>27078.69</v>
      </c>
      <c r="DG219" s="247">
        <v>27078.69</v>
      </c>
      <c r="DH219" s="247">
        <v>27078.69</v>
      </c>
      <c r="DI219" s="247">
        <v>27078.69</v>
      </c>
      <c r="DJ219" s="247">
        <v>27078.69</v>
      </c>
      <c r="DK219" s="247">
        <v>27078.69</v>
      </c>
      <c r="DL219" s="247">
        <v>27078.69</v>
      </c>
      <c r="DM219" s="247">
        <v>27078.69</v>
      </c>
      <c r="DN219" s="247">
        <v>27078.69</v>
      </c>
      <c r="DO219" s="247">
        <v>27078.69</v>
      </c>
      <c r="DP219" s="247">
        <v>27078.69</v>
      </c>
      <c r="DQ219" s="247">
        <v>27078.69</v>
      </c>
      <c r="DR219" s="247">
        <v>27078.69</v>
      </c>
      <c r="DS219" s="247">
        <v>27078.69</v>
      </c>
      <c r="DT219" s="247">
        <v>27078.69</v>
      </c>
      <c r="DU219" s="247">
        <v>27078.69</v>
      </c>
      <c r="DV219" s="247">
        <v>27078.69</v>
      </c>
      <c r="DW219" s="247">
        <v>27078.69</v>
      </c>
      <c r="DX219" s="247">
        <v>27078.69</v>
      </c>
      <c r="DY219" s="247">
        <v>27078.69</v>
      </c>
      <c r="DZ219" s="247">
        <v>27078.69</v>
      </c>
      <c r="EA219" s="247">
        <v>27078.69</v>
      </c>
      <c r="EB219" s="247">
        <v>27078.69</v>
      </c>
      <c r="EC219" s="247">
        <v>9026.23</v>
      </c>
      <c r="ED219" s="247">
        <v>27078.69</v>
      </c>
      <c r="EE219" s="247">
        <v>27078.69</v>
      </c>
      <c r="EF219" s="247">
        <v>27078.69</v>
      </c>
      <c r="EG219" s="247">
        <v>27078.69</v>
      </c>
      <c r="EH219" s="247">
        <v>27078.69</v>
      </c>
      <c r="EI219" s="247">
        <v>27078.69</v>
      </c>
      <c r="EJ219" s="247">
        <v>27078.69</v>
      </c>
      <c r="EK219" s="247">
        <v>27078.69</v>
      </c>
      <c r="EL219" s="247">
        <v>22565.57</v>
      </c>
      <c r="EM219" s="247">
        <v>27078.69</v>
      </c>
      <c r="EN219" s="247">
        <v>27078.69</v>
      </c>
      <c r="EO219" s="247">
        <v>27078.69</v>
      </c>
      <c r="EP219" s="247">
        <v>27078.69</v>
      </c>
      <c r="EQ219" s="247">
        <v>27078.69</v>
      </c>
      <c r="ER219" s="247">
        <v>27078.69</v>
      </c>
      <c r="ES219" s="247">
        <v>27078.69</v>
      </c>
      <c r="ET219" s="247">
        <v>27078.69</v>
      </c>
      <c r="EU219" s="247">
        <v>27078.69</v>
      </c>
      <c r="EV219" s="247">
        <v>27078.69</v>
      </c>
      <c r="EW219" s="247">
        <v>27078.69</v>
      </c>
      <c r="EX219" s="247">
        <v>27078.69</v>
      </c>
      <c r="EY219" s="247">
        <v>27078.69</v>
      </c>
      <c r="EZ219" s="247">
        <v>27078.69</v>
      </c>
      <c r="FA219" s="247">
        <v>27078.69</v>
      </c>
      <c r="FB219" s="247">
        <v>27078.69</v>
      </c>
      <c r="FC219" s="247">
        <v>27078.69</v>
      </c>
      <c r="FD219" s="247">
        <v>27078.69</v>
      </c>
      <c r="FE219" s="247">
        <v>27078.69</v>
      </c>
      <c r="FF219" s="247">
        <v>27078.69</v>
      </c>
      <c r="FG219" s="247">
        <v>27078.69</v>
      </c>
      <c r="FH219" s="247">
        <v>27078.69</v>
      </c>
      <c r="FI219" s="247">
        <v>27078.69</v>
      </c>
      <c r="FJ219" s="247">
        <v>27078.69</v>
      </c>
      <c r="FK219" s="247">
        <v>27078.69</v>
      </c>
      <c r="FL219" s="247">
        <v>27078.69</v>
      </c>
      <c r="FM219" s="247">
        <v>27078.69</v>
      </c>
      <c r="FN219" s="247">
        <v>18278.12</v>
      </c>
      <c r="FO219" s="247">
        <v>16247.21</v>
      </c>
      <c r="FP219" s="247">
        <v>16247.21</v>
      </c>
      <c r="FQ219" s="247">
        <v>16247.21</v>
      </c>
      <c r="FR219" s="247">
        <v>2707.87</v>
      </c>
    </row>
    <row r="220" spans="5:2109">
      <c r="E220" s="116" t="s">
        <v>171</v>
      </c>
      <c r="G220" s="88">
        <v>0.99199999999999999</v>
      </c>
      <c r="H220" s="88">
        <v>0.84940000000000004</v>
      </c>
      <c r="I220" s="88">
        <v>0.84940000000000004</v>
      </c>
      <c r="J220">
        <v>26</v>
      </c>
      <c r="K220" s="247">
        <v>6014161.8399999999</v>
      </c>
      <c r="L220" s="247">
        <v>6013758.3399999999</v>
      </c>
      <c r="M220" s="88">
        <v>327708</v>
      </c>
      <c r="N220" s="88">
        <v>272499</v>
      </c>
      <c r="O220" s="88" t="s">
        <v>169</v>
      </c>
      <c r="P220" s="289">
        <v>44751</v>
      </c>
      <c r="Q220" s="289">
        <v>43639</v>
      </c>
      <c r="R220" s="289">
        <v>44697</v>
      </c>
      <c r="S220" s="88">
        <v>870</v>
      </c>
      <c r="T220" s="247">
        <v>7080210.5700000003</v>
      </c>
      <c r="U220" s="88">
        <v>359</v>
      </c>
      <c r="V220" s="88"/>
      <c r="W220" s="88"/>
      <c r="X220" s="88" t="s">
        <v>170</v>
      </c>
      <c r="Y220" s="247">
        <v>22114.26</v>
      </c>
      <c r="Z220" s="247">
        <v>49192.95</v>
      </c>
      <c r="AA220" s="247">
        <v>76271.64</v>
      </c>
      <c r="AB220" s="247">
        <v>118344.97</v>
      </c>
      <c r="AC220" s="247">
        <v>176380.05</v>
      </c>
      <c r="AD220" s="247">
        <v>230180.15</v>
      </c>
      <c r="AE220" s="247">
        <v>264680.12</v>
      </c>
      <c r="AF220" s="247">
        <v>269571.96999999997</v>
      </c>
      <c r="AG220" s="247">
        <v>307041.39</v>
      </c>
      <c r="AH220" s="247">
        <v>352629.84</v>
      </c>
      <c r="AI220" s="247">
        <v>398218.44</v>
      </c>
      <c r="AJ220" s="247">
        <v>432982.61</v>
      </c>
      <c r="AK220" s="247">
        <v>484549.39</v>
      </c>
      <c r="AL220" s="247">
        <v>546034.54</v>
      </c>
      <c r="AM220" s="247">
        <v>619816.72</v>
      </c>
      <c r="AN220" s="247">
        <v>693924.96</v>
      </c>
      <c r="AO220" s="247">
        <v>768359.28</v>
      </c>
      <c r="AP220" s="247">
        <v>842793.6</v>
      </c>
      <c r="AQ220" s="247">
        <v>917227.92</v>
      </c>
      <c r="AR220" s="247">
        <v>991662.24</v>
      </c>
      <c r="AS220" s="247">
        <v>1066096.56</v>
      </c>
      <c r="AT220" s="247">
        <v>1140530.8799999999</v>
      </c>
      <c r="AU220" s="247">
        <v>1214965.2</v>
      </c>
      <c r="AV220" s="247">
        <v>1291665.51</v>
      </c>
      <c r="AW220" s="247">
        <v>1372897.8</v>
      </c>
      <c r="AX220" s="247">
        <v>1454130.1</v>
      </c>
      <c r="AY220" s="247">
        <v>1530830.41</v>
      </c>
      <c r="AZ220" s="247">
        <v>1605264.73</v>
      </c>
      <c r="BA220" s="247">
        <v>1679699.04</v>
      </c>
      <c r="BB220" s="247">
        <v>1754133.36</v>
      </c>
      <c r="BC220" s="247">
        <v>1828567.68</v>
      </c>
      <c r="BD220" s="247">
        <v>1903002</v>
      </c>
      <c r="BE220" s="247">
        <v>1977436.32</v>
      </c>
      <c r="BF220" s="247">
        <v>2064299.36</v>
      </c>
      <c r="BG220" s="247">
        <v>2155450.98</v>
      </c>
      <c r="BH220" s="247">
        <v>2239072.2999999998</v>
      </c>
      <c r="BI220" s="247">
        <v>2331517.81</v>
      </c>
      <c r="BJ220" s="247">
        <v>2446292.33</v>
      </c>
      <c r="BK220" s="247">
        <v>2527641.2400000002</v>
      </c>
      <c r="BL220" s="247">
        <v>2608990.15</v>
      </c>
      <c r="BM220" s="247">
        <v>2690339.06</v>
      </c>
      <c r="BN220" s="247">
        <v>2771687.97</v>
      </c>
      <c r="BO220" s="247">
        <v>2835424.72</v>
      </c>
      <c r="BP220" s="247">
        <v>2895639.03</v>
      </c>
      <c r="BQ220" s="247">
        <v>2943810.47</v>
      </c>
      <c r="BR220" s="247">
        <v>2991981.92</v>
      </c>
      <c r="BS220" s="247">
        <v>3040153.37</v>
      </c>
      <c r="BT220" s="247">
        <v>3088324.82</v>
      </c>
      <c r="BU220" s="247">
        <v>3116424.83</v>
      </c>
      <c r="BV220" s="247">
        <v>3176639.14</v>
      </c>
      <c r="BW220" s="247">
        <v>3236853.45</v>
      </c>
      <c r="BX220" s="247">
        <v>3291545.16</v>
      </c>
      <c r="BY220" s="247">
        <v>3320731.79</v>
      </c>
      <c r="BZ220" s="247">
        <v>3366002.94</v>
      </c>
      <c r="CA220" s="247">
        <v>3411274.09</v>
      </c>
      <c r="CB220" s="247">
        <v>3456545.24</v>
      </c>
      <c r="CC220" s="247">
        <v>3501816.39</v>
      </c>
      <c r="CD220" s="247">
        <v>3539542.34</v>
      </c>
      <c r="CE220" s="247">
        <v>3562177.92</v>
      </c>
      <c r="CF220" s="247">
        <v>3607449.07</v>
      </c>
      <c r="CG220" s="247">
        <v>3652720.22</v>
      </c>
      <c r="CH220" s="247">
        <v>3697991.36</v>
      </c>
      <c r="CI220" s="247">
        <v>3739046.63</v>
      </c>
      <c r="CJ220" s="247">
        <v>3771670.13</v>
      </c>
      <c r="CK220" s="247">
        <v>3804293.63</v>
      </c>
      <c r="CL220" s="247">
        <v>3827783.34</v>
      </c>
      <c r="CM220" s="247">
        <v>3854862.02</v>
      </c>
      <c r="CN220" s="247">
        <v>3881940.71</v>
      </c>
      <c r="CO220" s="247">
        <v>3909019.4</v>
      </c>
      <c r="CP220" s="247">
        <v>3936098.09</v>
      </c>
      <c r="CQ220" s="247">
        <v>3963176.78</v>
      </c>
      <c r="CR220" s="247">
        <v>3990255.47</v>
      </c>
      <c r="CS220" s="247">
        <v>4017334.16</v>
      </c>
      <c r="CT220" s="247">
        <v>4044412.85</v>
      </c>
      <c r="CU220" s="247">
        <v>4071491.54</v>
      </c>
      <c r="CV220" s="247">
        <v>4098570.23</v>
      </c>
      <c r="CW220" s="247">
        <v>4125648.92</v>
      </c>
      <c r="CX220" s="247">
        <v>4152727.61</v>
      </c>
      <c r="CY220" s="247">
        <v>4179806.3</v>
      </c>
      <c r="CZ220" s="247">
        <v>4206884.99</v>
      </c>
      <c r="DA220" s="247">
        <v>4233963.67</v>
      </c>
      <c r="DB220" s="247">
        <v>4261042.3600000003</v>
      </c>
      <c r="DC220" s="247">
        <v>4288121.05</v>
      </c>
      <c r="DD220" s="247">
        <v>4315199.74</v>
      </c>
      <c r="DE220" s="247">
        <v>4342278.43</v>
      </c>
      <c r="DF220" s="247">
        <v>4369357.12</v>
      </c>
      <c r="DG220" s="247">
        <v>4396435.8099999996</v>
      </c>
      <c r="DH220" s="247">
        <v>4423514.5</v>
      </c>
      <c r="DI220" s="247">
        <v>4450593.1900000004</v>
      </c>
      <c r="DJ220" s="247">
        <v>4477671.88</v>
      </c>
      <c r="DK220" s="247">
        <v>4504750.57</v>
      </c>
      <c r="DL220" s="247">
        <v>4531829.26</v>
      </c>
      <c r="DM220" s="247">
        <v>4558907.95</v>
      </c>
      <c r="DN220" s="247">
        <v>4585986.6399999997</v>
      </c>
      <c r="DO220" s="247">
        <v>4613065.33</v>
      </c>
      <c r="DP220" s="247">
        <v>4640144.01</v>
      </c>
      <c r="DQ220" s="247">
        <v>4667222.7</v>
      </c>
      <c r="DR220" s="247">
        <v>4694301.3899999997</v>
      </c>
      <c r="DS220" s="247">
        <v>4721380.08</v>
      </c>
      <c r="DT220" s="247">
        <v>4748458.7699999996</v>
      </c>
      <c r="DU220" s="247">
        <v>4775537.46</v>
      </c>
      <c r="DV220" s="247">
        <v>4802616.1500000004</v>
      </c>
      <c r="DW220" s="247">
        <v>4829694.84</v>
      </c>
      <c r="DX220" s="247">
        <v>4856773.53</v>
      </c>
      <c r="DY220" s="247">
        <v>4883852.22</v>
      </c>
      <c r="DZ220" s="247">
        <v>4910930.91</v>
      </c>
      <c r="EA220" s="247">
        <v>4938009.5999999996</v>
      </c>
      <c r="EB220" s="247">
        <v>4965088.29</v>
      </c>
      <c r="EC220" s="247">
        <v>4974114.5199999996</v>
      </c>
      <c r="ED220" s="247">
        <v>5001193.21</v>
      </c>
      <c r="EE220" s="247">
        <v>5028271.8899999997</v>
      </c>
      <c r="EF220" s="247">
        <v>5055350.58</v>
      </c>
      <c r="EG220" s="247">
        <v>5082429.2699999996</v>
      </c>
      <c r="EH220" s="247">
        <v>5109507.96</v>
      </c>
      <c r="EI220" s="247">
        <v>5136586.6500000004</v>
      </c>
      <c r="EJ220" s="247">
        <v>5163665.34</v>
      </c>
      <c r="EK220" s="247">
        <v>5190744.03</v>
      </c>
      <c r="EL220" s="247">
        <v>5213309.5999999996</v>
      </c>
      <c r="EM220" s="247">
        <v>5240388.29</v>
      </c>
      <c r="EN220" s="247">
        <v>5267466.9800000004</v>
      </c>
      <c r="EO220" s="247">
        <v>5294545.67</v>
      </c>
      <c r="EP220" s="247">
        <v>5321624.3600000003</v>
      </c>
      <c r="EQ220" s="247">
        <v>5348703.05</v>
      </c>
      <c r="ER220" s="247">
        <v>5375781.7400000002</v>
      </c>
      <c r="ES220" s="247">
        <v>5402860.4299999997</v>
      </c>
      <c r="ET220" s="247">
        <v>5429939.1200000001</v>
      </c>
      <c r="EU220" s="247">
        <v>5457017.8099999996</v>
      </c>
      <c r="EV220" s="247">
        <v>5484096.5</v>
      </c>
      <c r="EW220" s="247">
        <v>5511175.1900000004</v>
      </c>
      <c r="EX220" s="247">
        <v>5538253.8799999999</v>
      </c>
      <c r="EY220" s="247">
        <v>5565332.5700000003</v>
      </c>
      <c r="EZ220" s="247">
        <v>5592411.25</v>
      </c>
      <c r="FA220" s="247">
        <v>5619489.9400000004</v>
      </c>
      <c r="FB220" s="247">
        <v>5646568.6299999999</v>
      </c>
      <c r="FC220" s="247">
        <v>5673647.3200000003</v>
      </c>
      <c r="FD220" s="247">
        <v>5700726.0099999998</v>
      </c>
      <c r="FE220" s="247">
        <v>5727804.7000000002</v>
      </c>
      <c r="FF220" s="247">
        <v>5754883.3899999997</v>
      </c>
      <c r="FG220" s="247">
        <v>5781962.0800000001</v>
      </c>
      <c r="FH220" s="247">
        <v>5809040.7699999996</v>
      </c>
      <c r="FI220" s="247">
        <v>5836119.46</v>
      </c>
      <c r="FJ220" s="247">
        <v>5863198.1500000004</v>
      </c>
      <c r="FK220" s="247">
        <v>5890276.8399999999</v>
      </c>
      <c r="FL220" s="247">
        <v>5917355.5300000003</v>
      </c>
      <c r="FM220" s="247">
        <v>5944434.2199999997</v>
      </c>
      <c r="FN220" s="247">
        <v>5962712.3300000001</v>
      </c>
      <c r="FO220" s="247">
        <v>5978959.54</v>
      </c>
      <c r="FP220" s="247">
        <v>5995206.7599999998</v>
      </c>
      <c r="FQ220" s="247">
        <v>6011453.9699999997</v>
      </c>
      <c r="FR220" s="247">
        <v>6014161.8399999999</v>
      </c>
      <c r="FS220" s="247">
        <v>6014161.8399999999</v>
      </c>
      <c r="FT220" s="247">
        <v>6014161.8399999999</v>
      </c>
      <c r="FU220" s="247">
        <v>6014161.8399999999</v>
      </c>
      <c r="FV220" s="247">
        <v>6014161.8399999999</v>
      </c>
      <c r="FW220" s="247">
        <v>6014161.8399999999</v>
      </c>
      <c r="FX220" s="247">
        <v>6014161.8399999999</v>
      </c>
      <c r="FY220" s="247">
        <v>6014161.8399999999</v>
      </c>
      <c r="FZ220" s="247">
        <v>6014161.8399999999</v>
      </c>
      <c r="GA220" s="247">
        <v>6014161.8399999999</v>
      </c>
      <c r="GB220" s="247">
        <v>6014161.8399999999</v>
      </c>
    </row>
    <row r="223" spans="5:2109">
      <c r="Y223" s="172">
        <f>Y220/$T$219</f>
        <v>3.1233901564597108E-3</v>
      </c>
      <c r="Z223" s="172">
        <f t="shared" ref="Z223:CK223" si="6">Z220/$T$219</f>
        <v>6.9479501370253733E-3</v>
      </c>
      <c r="AA223" s="172">
        <f t="shared" si="6"/>
        <v>1.0772510117591037E-2</v>
      </c>
      <c r="AB223" s="172">
        <f t="shared" si="6"/>
        <v>1.6714894116489531E-2</v>
      </c>
      <c r="AC223" s="172">
        <f t="shared" si="6"/>
        <v>2.4911695528852043E-2</v>
      </c>
      <c r="AD223" s="172">
        <f t="shared" si="6"/>
        <v>3.2510353713957406E-2</v>
      </c>
      <c r="AE223" s="172">
        <f t="shared" si="6"/>
        <v>3.7383085910112981E-2</v>
      </c>
      <c r="AF223" s="172">
        <f t="shared" si="6"/>
        <v>3.8074004626673125E-2</v>
      </c>
      <c r="AG223" s="172">
        <f t="shared" si="6"/>
        <v>4.3366138191000159E-2</v>
      </c>
      <c r="AH223" s="172">
        <f t="shared" si="6"/>
        <v>4.9804993299796735E-2</v>
      </c>
      <c r="AI223" s="172">
        <f t="shared" si="6"/>
        <v>5.6243869594403882E-2</v>
      </c>
      <c r="AJ223" s="172">
        <f t="shared" si="6"/>
        <v>6.1153917064927066E-2</v>
      </c>
      <c r="AK223" s="172">
        <f t="shared" si="6"/>
        <v>6.843714395347425E-2</v>
      </c>
      <c r="AL223" s="172">
        <f t="shared" si="6"/>
        <v>7.7121228895880148E-2</v>
      </c>
      <c r="AM223" s="172">
        <f t="shared" si="6"/>
        <v>8.7542130826767192E-2</v>
      </c>
      <c r="AN223" s="172">
        <f t="shared" si="6"/>
        <v>9.800908506030491E-2</v>
      </c>
      <c r="AO223" s="172">
        <f t="shared" si="6"/>
        <v>0.10852209442126803</v>
      </c>
      <c r="AP223" s="172">
        <f t="shared" si="6"/>
        <v>0.11903510378223114</v>
      </c>
      <c r="AQ223" s="172">
        <f t="shared" si="6"/>
        <v>0.12954811314319428</v>
      </c>
      <c r="AR223" s="172">
        <f t="shared" si="6"/>
        <v>0.14006112250415739</v>
      </c>
      <c r="AS223" s="172">
        <f t="shared" si="6"/>
        <v>0.1505741318651205</v>
      </c>
      <c r="AT223" s="172">
        <f t="shared" si="6"/>
        <v>0.16108714122608359</v>
      </c>
      <c r="AU223" s="172">
        <f t="shared" si="6"/>
        <v>0.17160015058704672</v>
      </c>
      <c r="AV223" s="172">
        <f t="shared" si="6"/>
        <v>0.18243320551411227</v>
      </c>
      <c r="AW223" s="172">
        <f t="shared" si="6"/>
        <v>0.19390635157338265</v>
      </c>
      <c r="AX223" s="172">
        <f t="shared" si="6"/>
        <v>0.20537949904504041</v>
      </c>
      <c r="AY223" s="172">
        <f t="shared" si="6"/>
        <v>0.21621255397210593</v>
      </c>
      <c r="AZ223" s="172">
        <f t="shared" si="6"/>
        <v>0.22672556333306904</v>
      </c>
      <c r="BA223" s="172">
        <f t="shared" si="6"/>
        <v>0.2372385712816448</v>
      </c>
      <c r="BB223" s="172">
        <f t="shared" si="6"/>
        <v>0.24775158064260794</v>
      </c>
      <c r="BC223" s="172">
        <f t="shared" si="6"/>
        <v>0.25826459000357099</v>
      </c>
      <c r="BD223" s="172">
        <f t="shared" si="6"/>
        <v>0.26877759936453416</v>
      </c>
      <c r="BE223" s="172">
        <f t="shared" si="6"/>
        <v>0.27929060872549727</v>
      </c>
      <c r="BF223" s="172">
        <f t="shared" si="6"/>
        <v>0.29155903480424311</v>
      </c>
      <c r="BG223" s="172">
        <f t="shared" si="6"/>
        <v>0.30443317450655988</v>
      </c>
      <c r="BH223" s="172">
        <f t="shared" si="6"/>
        <v>0.31624374414615747</v>
      </c>
      <c r="BI223" s="172">
        <f t="shared" si="6"/>
        <v>0.3293006312381469</v>
      </c>
      <c r="BJ223" s="172">
        <f t="shared" si="6"/>
        <v>0.34551123950540924</v>
      </c>
      <c r="BK223" s="172">
        <f t="shared" si="6"/>
        <v>0.35700085682621163</v>
      </c>
      <c r="BL223" s="172">
        <f t="shared" si="6"/>
        <v>0.36849047414701391</v>
      </c>
      <c r="BM223" s="172">
        <f t="shared" si="6"/>
        <v>0.37998009146781631</v>
      </c>
      <c r="BN223" s="172">
        <f t="shared" si="6"/>
        <v>0.3914697087886187</v>
      </c>
      <c r="BO223" s="172">
        <f t="shared" si="6"/>
        <v>0.40047180687169875</v>
      </c>
      <c r="BP223" s="172">
        <f t="shared" si="6"/>
        <v>0.40897639997732438</v>
      </c>
      <c r="BQ223" s="172">
        <f t="shared" si="6"/>
        <v>0.41578007333191508</v>
      </c>
      <c r="BR223" s="172">
        <f t="shared" si="6"/>
        <v>0.42258374809889304</v>
      </c>
      <c r="BS223" s="172">
        <f t="shared" si="6"/>
        <v>0.42938742286587106</v>
      </c>
      <c r="BT223" s="172">
        <f t="shared" si="6"/>
        <v>0.43619109763284902</v>
      </c>
      <c r="BU223" s="172">
        <f t="shared" si="6"/>
        <v>0.44015990756048939</v>
      </c>
      <c r="BV223" s="172">
        <f t="shared" si="6"/>
        <v>0.44866450066611507</v>
      </c>
      <c r="BW223" s="172">
        <f t="shared" si="6"/>
        <v>0.45716909377174075</v>
      </c>
      <c r="BX223" s="172">
        <f t="shared" si="6"/>
        <v>0.46489368182731888</v>
      </c>
      <c r="BY223" s="172">
        <f t="shared" si="6"/>
        <v>0.46901596459157285</v>
      </c>
      <c r="BZ223" s="172">
        <f t="shared" si="6"/>
        <v>0.47541000464905664</v>
      </c>
      <c r="CA223" s="172">
        <f t="shared" si="6"/>
        <v>0.48180404470654037</v>
      </c>
      <c r="CB223" s="172">
        <f t="shared" si="6"/>
        <v>0.48819808476402421</v>
      </c>
      <c r="CC223" s="172">
        <f t="shared" si="6"/>
        <v>0.49459212482150794</v>
      </c>
      <c r="CD223" s="172">
        <f t="shared" si="6"/>
        <v>0.49992049035908825</v>
      </c>
      <c r="CE223" s="172">
        <f t="shared" si="6"/>
        <v>0.50311751109402381</v>
      </c>
      <c r="CF223" s="172">
        <f t="shared" si="6"/>
        <v>0.50951155115150759</v>
      </c>
      <c r="CG223" s="172">
        <f t="shared" si="6"/>
        <v>0.51590559120899138</v>
      </c>
      <c r="CH223" s="172">
        <f t="shared" si="6"/>
        <v>0.52229962985408773</v>
      </c>
      <c r="CI223" s="172">
        <f t="shared" si="6"/>
        <v>0.52809822434419484</v>
      </c>
      <c r="CJ223" s="172">
        <f t="shared" si="6"/>
        <v>0.53270592628716118</v>
      </c>
      <c r="CK223" s="172">
        <f t="shared" si="6"/>
        <v>0.53731362823012763</v>
      </c>
      <c r="CL223" s="172">
        <f t="shared" ref="CL223:EW223" si="7">CL220/$T$219</f>
        <v>0.54063128520766579</v>
      </c>
      <c r="CM223" s="172">
        <f t="shared" si="7"/>
        <v>0.54445584377584411</v>
      </c>
      <c r="CN223" s="172">
        <f t="shared" si="7"/>
        <v>0.54828040375640974</v>
      </c>
      <c r="CO223" s="172">
        <f t="shared" si="7"/>
        <v>0.55210496373697537</v>
      </c>
      <c r="CP223" s="172">
        <f t="shared" si="7"/>
        <v>0.55592952371754101</v>
      </c>
      <c r="CQ223" s="172">
        <f t="shared" si="7"/>
        <v>0.55975408369810664</v>
      </c>
      <c r="CR223" s="172">
        <f t="shared" si="7"/>
        <v>0.56357864367867239</v>
      </c>
      <c r="CS223" s="172">
        <f t="shared" si="7"/>
        <v>0.56740320365923802</v>
      </c>
      <c r="CT223" s="172">
        <f t="shared" si="7"/>
        <v>0.57122776363980377</v>
      </c>
      <c r="CU223" s="172">
        <f t="shared" si="7"/>
        <v>0.5750523236203694</v>
      </c>
      <c r="CV223" s="172">
        <f t="shared" si="7"/>
        <v>0.57887688360093503</v>
      </c>
      <c r="CW223" s="172">
        <f t="shared" si="7"/>
        <v>0.58270144358150067</v>
      </c>
      <c r="CX223" s="172">
        <f t="shared" si="7"/>
        <v>0.5865260035620663</v>
      </c>
      <c r="CY223" s="172">
        <f t="shared" si="7"/>
        <v>0.59035056354263193</v>
      </c>
      <c r="CZ223" s="172">
        <f t="shared" si="7"/>
        <v>0.59417512352319768</v>
      </c>
      <c r="DA223" s="172">
        <f t="shared" si="7"/>
        <v>0.59799968209137599</v>
      </c>
      <c r="DB223" s="172">
        <f t="shared" si="7"/>
        <v>0.60182424207194163</v>
      </c>
      <c r="DC223" s="172">
        <f t="shared" si="7"/>
        <v>0.60564880205250726</v>
      </c>
      <c r="DD223" s="172">
        <f t="shared" si="7"/>
        <v>0.60947336203307301</v>
      </c>
      <c r="DE223" s="172">
        <f t="shared" si="7"/>
        <v>0.61329792201363853</v>
      </c>
      <c r="DF223" s="172">
        <f t="shared" si="7"/>
        <v>0.61712248199420427</v>
      </c>
      <c r="DG223" s="172">
        <f t="shared" si="7"/>
        <v>0.62094704197476991</v>
      </c>
      <c r="DH223" s="172">
        <f t="shared" si="7"/>
        <v>0.62477160195533565</v>
      </c>
      <c r="DI223" s="172">
        <f t="shared" si="7"/>
        <v>0.62859616193590129</v>
      </c>
      <c r="DJ223" s="172">
        <f t="shared" si="7"/>
        <v>0.63242072191646692</v>
      </c>
      <c r="DK223" s="172">
        <f t="shared" si="7"/>
        <v>0.63624528189703267</v>
      </c>
      <c r="DL223" s="172">
        <f t="shared" si="7"/>
        <v>0.64006984187759819</v>
      </c>
      <c r="DM223" s="172">
        <f t="shared" si="7"/>
        <v>0.64389440185816393</v>
      </c>
      <c r="DN223" s="172">
        <f t="shared" si="7"/>
        <v>0.64771896183872957</v>
      </c>
      <c r="DO223" s="172">
        <f t="shared" si="7"/>
        <v>0.6515435218192952</v>
      </c>
      <c r="DP223" s="172">
        <f t="shared" si="7"/>
        <v>0.65536808038747352</v>
      </c>
      <c r="DQ223" s="172">
        <f t="shared" si="7"/>
        <v>0.65919264036803926</v>
      </c>
      <c r="DR223" s="172">
        <f t="shared" si="7"/>
        <v>0.66301720034860478</v>
      </c>
      <c r="DS223" s="172">
        <f t="shared" si="7"/>
        <v>0.66684176032917053</v>
      </c>
      <c r="DT223" s="172">
        <f t="shared" si="7"/>
        <v>0.67066632030973616</v>
      </c>
      <c r="DU223" s="172">
        <f t="shared" si="7"/>
        <v>0.6744908802903018</v>
      </c>
      <c r="DV223" s="172">
        <f t="shared" si="7"/>
        <v>0.67831544027086754</v>
      </c>
      <c r="DW223" s="172">
        <f t="shared" si="7"/>
        <v>0.68214000025143318</v>
      </c>
      <c r="DX223" s="172">
        <f t="shared" si="7"/>
        <v>0.68596456023199892</v>
      </c>
      <c r="DY223" s="172">
        <f t="shared" si="7"/>
        <v>0.68978912021256444</v>
      </c>
      <c r="DZ223" s="172">
        <f t="shared" si="7"/>
        <v>0.69361368019313019</v>
      </c>
      <c r="EA223" s="172">
        <f t="shared" si="7"/>
        <v>0.69743824017369582</v>
      </c>
      <c r="EB223" s="172">
        <f t="shared" si="7"/>
        <v>0.70126280015426146</v>
      </c>
      <c r="EC223" s="172">
        <f t="shared" si="7"/>
        <v>0.70253765348111663</v>
      </c>
      <c r="ED223" s="172">
        <f t="shared" si="7"/>
        <v>0.70636221346168238</v>
      </c>
      <c r="EE223" s="172">
        <f t="shared" si="7"/>
        <v>0.71018677202986058</v>
      </c>
      <c r="EF223" s="172">
        <f t="shared" si="7"/>
        <v>0.71401133201042633</v>
      </c>
      <c r="EG223" s="172">
        <f t="shared" si="7"/>
        <v>0.71783589199099196</v>
      </c>
      <c r="EH223" s="172">
        <f t="shared" si="7"/>
        <v>0.72166045197155759</v>
      </c>
      <c r="EI223" s="172">
        <f t="shared" si="7"/>
        <v>0.72548501195212334</v>
      </c>
      <c r="EJ223" s="172">
        <f t="shared" si="7"/>
        <v>0.72930957193268897</v>
      </c>
      <c r="EK223" s="172">
        <f t="shared" si="7"/>
        <v>0.73313413191325472</v>
      </c>
      <c r="EL223" s="172">
        <f t="shared" si="7"/>
        <v>0.73632126452419899</v>
      </c>
      <c r="EM223" s="172">
        <f t="shared" si="7"/>
        <v>0.74014582450476463</v>
      </c>
      <c r="EN223" s="172">
        <f t="shared" si="7"/>
        <v>0.74397038448533037</v>
      </c>
      <c r="EO223" s="172">
        <f t="shared" si="7"/>
        <v>0.74779494446589601</v>
      </c>
      <c r="EP223" s="172">
        <f t="shared" si="7"/>
        <v>0.75161950444646175</v>
      </c>
      <c r="EQ223" s="172">
        <f t="shared" si="7"/>
        <v>0.75544406442702727</v>
      </c>
      <c r="ER223" s="172">
        <f t="shared" si="7"/>
        <v>0.75926862440759302</v>
      </c>
      <c r="ES223" s="172">
        <f t="shared" si="7"/>
        <v>0.76309318438815854</v>
      </c>
      <c r="ET223" s="172">
        <f t="shared" si="7"/>
        <v>0.76691774436872429</v>
      </c>
      <c r="EU223" s="172">
        <f t="shared" si="7"/>
        <v>0.77074230434928992</v>
      </c>
      <c r="EV223" s="172">
        <f t="shared" si="7"/>
        <v>0.77456686432985566</v>
      </c>
      <c r="EW223" s="172">
        <f t="shared" si="7"/>
        <v>0.7783914243104213</v>
      </c>
      <c r="EX223" s="172">
        <f t="shared" ref="EX223:FR223" si="8">EX220/$T$219</f>
        <v>0.78221598429098693</v>
      </c>
      <c r="EY223" s="172">
        <f t="shared" si="8"/>
        <v>0.78604054427155268</v>
      </c>
      <c r="EZ223" s="172">
        <f t="shared" si="8"/>
        <v>0.78986510283973088</v>
      </c>
      <c r="FA223" s="172">
        <f t="shared" si="8"/>
        <v>0.79368966282029663</v>
      </c>
      <c r="FB223" s="172">
        <f t="shared" si="8"/>
        <v>0.79751422280086226</v>
      </c>
      <c r="FC223" s="172">
        <f t="shared" si="8"/>
        <v>0.80133878278142789</v>
      </c>
      <c r="FD223" s="172">
        <f t="shared" si="8"/>
        <v>0.80516334276199353</v>
      </c>
      <c r="FE223" s="172">
        <f t="shared" si="8"/>
        <v>0.80898790274255927</v>
      </c>
      <c r="FF223" s="172">
        <f t="shared" si="8"/>
        <v>0.8128124627231248</v>
      </c>
      <c r="FG223" s="172">
        <f t="shared" si="8"/>
        <v>0.81663702270369054</v>
      </c>
      <c r="FH223" s="172">
        <f t="shared" si="8"/>
        <v>0.82046158268425617</v>
      </c>
      <c r="FI223" s="172">
        <f t="shared" si="8"/>
        <v>0.82428614266482181</v>
      </c>
      <c r="FJ223" s="172">
        <f t="shared" si="8"/>
        <v>0.82811070264538755</v>
      </c>
      <c r="FK223" s="172">
        <f t="shared" si="8"/>
        <v>0.83193526262595319</v>
      </c>
      <c r="FL223" s="172">
        <f t="shared" si="8"/>
        <v>0.83575982260651893</v>
      </c>
      <c r="FM223" s="172">
        <f t="shared" si="8"/>
        <v>0.83958438258708445</v>
      </c>
      <c r="FN223" s="172">
        <f t="shared" si="8"/>
        <v>0.84216595976184361</v>
      </c>
      <c r="FO223" s="172">
        <f t="shared" si="8"/>
        <v>0.84446069518522804</v>
      </c>
      <c r="FP223" s="172">
        <f t="shared" si="8"/>
        <v>0.84675543202099979</v>
      </c>
      <c r="FQ223" s="172">
        <f t="shared" si="8"/>
        <v>0.84905016744438433</v>
      </c>
      <c r="FR223" s="172">
        <f t="shared" si="8"/>
        <v>0.84943262358367955</v>
      </c>
    </row>
    <row r="226" spans="5:182">
      <c r="AC226" s="289"/>
      <c r="AD226" s="289"/>
      <c r="AE226" s="289"/>
      <c r="AF226" s="289"/>
      <c r="AG226" s="289"/>
      <c r="AH226" s="289"/>
      <c r="AI226" s="289"/>
      <c r="AJ226" s="289"/>
      <c r="AK226" s="289"/>
      <c r="AL226" s="289"/>
      <c r="AM226" s="289"/>
      <c r="AN226" s="289"/>
      <c r="AO226" s="289"/>
      <c r="AP226" s="289"/>
      <c r="AQ226" s="289"/>
      <c r="AR226" s="289"/>
      <c r="AS226" s="289"/>
      <c r="AT226" s="289"/>
      <c r="AU226" s="289"/>
      <c r="AV226" s="289"/>
      <c r="AW226" s="289"/>
      <c r="AX226" s="289"/>
      <c r="AY226" s="289"/>
      <c r="AZ226" s="289"/>
      <c r="BA226" s="289"/>
      <c r="BB226" s="289"/>
      <c r="BC226" s="289"/>
      <c r="BD226" s="289"/>
      <c r="BE226" s="289"/>
      <c r="BF226" s="289"/>
      <c r="BG226" s="289"/>
      <c r="BH226" s="289"/>
      <c r="BI226" s="289"/>
      <c r="BJ226" s="289"/>
      <c r="BK226" s="289"/>
      <c r="BL226" s="289"/>
      <c r="BM226" s="289"/>
      <c r="BN226" s="289"/>
      <c r="BO226" s="289"/>
      <c r="BP226" s="289"/>
      <c r="BQ226" s="289"/>
      <c r="BR226" s="289"/>
      <c r="BS226" s="289"/>
      <c r="BT226" s="289"/>
      <c r="BU226" s="289"/>
      <c r="BV226" s="289"/>
      <c r="BW226" s="289"/>
      <c r="BX226" s="289"/>
      <c r="BY226" s="289"/>
      <c r="BZ226" s="289"/>
      <c r="CA226" s="289"/>
      <c r="CB226" s="289"/>
      <c r="CC226" s="289"/>
      <c r="CD226" s="289"/>
      <c r="CE226" s="289"/>
      <c r="CF226" s="289"/>
      <c r="CG226" s="289"/>
      <c r="CH226" s="289"/>
      <c r="CI226" s="289"/>
      <c r="CJ226" s="289"/>
      <c r="CK226" s="289"/>
      <c r="CL226" s="289"/>
      <c r="CM226" s="289"/>
      <c r="CN226" s="289"/>
      <c r="CO226" s="289"/>
      <c r="CP226" s="289"/>
      <c r="CQ226" s="289"/>
      <c r="CR226" s="289"/>
      <c r="CS226" s="289"/>
      <c r="CT226" s="289"/>
      <c r="CU226" s="289"/>
      <c r="CV226" s="289"/>
      <c r="CW226" s="289"/>
      <c r="CX226" s="289"/>
      <c r="CY226" s="289"/>
      <c r="CZ226" s="289"/>
      <c r="DA226" s="289"/>
      <c r="DB226" s="289"/>
      <c r="DC226" s="289"/>
      <c r="DD226" s="289"/>
      <c r="DE226" s="289"/>
      <c r="DF226" s="289"/>
      <c r="DG226" s="289"/>
      <c r="DH226" s="289"/>
      <c r="DI226" s="289"/>
      <c r="DJ226" s="289"/>
      <c r="DK226" s="289"/>
      <c r="DL226" s="289"/>
      <c r="DM226" s="289"/>
      <c r="DN226" s="289"/>
      <c r="DO226" s="289"/>
      <c r="DP226" s="289"/>
      <c r="DQ226" s="289"/>
      <c r="DR226" s="289"/>
      <c r="DS226" s="289"/>
      <c r="DT226" s="289"/>
      <c r="DU226" s="289"/>
      <c r="DV226" s="289"/>
      <c r="DW226" s="289"/>
      <c r="DX226" s="289"/>
      <c r="DY226" s="289"/>
      <c r="DZ226" s="289"/>
      <c r="EA226" s="289"/>
      <c r="EB226" s="289"/>
      <c r="EC226" s="289"/>
      <c r="ED226" s="289"/>
      <c r="EE226" s="289"/>
      <c r="EF226" s="289"/>
      <c r="EG226" s="289"/>
      <c r="EH226" s="289"/>
      <c r="EI226" s="289"/>
      <c r="EJ226" s="289"/>
      <c r="EK226" s="289"/>
      <c r="EL226" s="289"/>
      <c r="EM226" s="289"/>
      <c r="EN226" s="289"/>
      <c r="EO226" s="289"/>
      <c r="EP226" s="289"/>
      <c r="EQ226" s="289"/>
      <c r="ER226" s="289"/>
      <c r="ES226" s="289"/>
      <c r="ET226" s="289"/>
      <c r="EU226" s="289"/>
      <c r="EV226" s="289"/>
      <c r="EW226" s="289"/>
      <c r="EX226" s="289"/>
      <c r="EY226" s="289"/>
      <c r="EZ226" s="289"/>
      <c r="FA226" s="289"/>
      <c r="FB226" s="289"/>
      <c r="FC226" s="289"/>
      <c r="FD226" s="289"/>
      <c r="FE226" s="289"/>
      <c r="FF226" s="289"/>
      <c r="FG226" s="289"/>
      <c r="FH226" s="289"/>
      <c r="FI226" s="289"/>
      <c r="FJ226" s="289"/>
      <c r="FK226" s="289"/>
      <c r="FL226" s="289"/>
      <c r="FM226" s="289"/>
      <c r="FN226" s="289"/>
      <c r="FO226" s="289"/>
      <c r="FP226" s="289"/>
      <c r="FQ226" s="289"/>
      <c r="FR226" s="289"/>
      <c r="FS226" s="289"/>
      <c r="FT226" s="289"/>
      <c r="FU226" s="289"/>
      <c r="FV226" s="289"/>
      <c r="FW226" s="289"/>
      <c r="FX226" s="289"/>
      <c r="FY226" s="289"/>
      <c r="FZ226" s="289">
        <v>44709</v>
      </c>
    </row>
    <row r="227" spans="5:182">
      <c r="E227" s="116" t="s">
        <v>161</v>
      </c>
      <c r="F227" t="s">
        <v>162</v>
      </c>
      <c r="G227" t="s">
        <v>140</v>
      </c>
      <c r="H227" t="s">
        <v>141</v>
      </c>
      <c r="I227" t="s">
        <v>163</v>
      </c>
      <c r="J227" t="s">
        <v>172</v>
      </c>
      <c r="K227" s="88" t="s">
        <v>164</v>
      </c>
      <c r="L227" s="88" t="s">
        <v>168</v>
      </c>
      <c r="M227" s="289">
        <v>43639</v>
      </c>
      <c r="N227" s="289">
        <v>43646</v>
      </c>
      <c r="O227" s="289">
        <v>43653</v>
      </c>
      <c r="P227" s="247">
        <v>43660</v>
      </c>
      <c r="Q227" s="247">
        <v>43667</v>
      </c>
      <c r="R227" s="289">
        <v>43674</v>
      </c>
      <c r="S227" s="289">
        <v>43681</v>
      </c>
      <c r="T227" s="289">
        <v>43688</v>
      </c>
      <c r="U227" s="289">
        <v>43695</v>
      </c>
      <c r="V227" s="247">
        <v>43702</v>
      </c>
      <c r="W227" s="247">
        <v>43709</v>
      </c>
      <c r="X227" s="247">
        <v>43716</v>
      </c>
      <c r="Y227" s="247">
        <v>43723</v>
      </c>
      <c r="Z227" s="289">
        <v>43730</v>
      </c>
      <c r="AA227" s="289">
        <v>43737</v>
      </c>
      <c r="AB227" s="289">
        <v>43744</v>
      </c>
      <c r="AC227" s="247">
        <v>43751</v>
      </c>
      <c r="AD227" s="247">
        <v>43758</v>
      </c>
      <c r="AE227" s="247">
        <v>43765</v>
      </c>
      <c r="AF227" s="247">
        <v>43772</v>
      </c>
      <c r="AG227" s="247">
        <v>43779</v>
      </c>
      <c r="AH227" s="247">
        <v>43786</v>
      </c>
      <c r="AI227" s="247">
        <v>43793</v>
      </c>
      <c r="AJ227" s="247">
        <v>43800</v>
      </c>
      <c r="AK227" s="247">
        <v>43807</v>
      </c>
      <c r="AL227" s="247">
        <v>43814</v>
      </c>
      <c r="AM227" s="247">
        <v>43821</v>
      </c>
      <c r="AN227" s="247">
        <v>43828</v>
      </c>
      <c r="AO227" s="247">
        <v>43835</v>
      </c>
      <c r="AP227" s="247">
        <v>43842</v>
      </c>
      <c r="AQ227" s="247">
        <v>43849</v>
      </c>
      <c r="AR227" s="247">
        <v>43856</v>
      </c>
      <c r="AS227" s="247">
        <v>43863</v>
      </c>
      <c r="AT227" s="247">
        <v>43870</v>
      </c>
      <c r="AU227" s="247">
        <v>43877</v>
      </c>
      <c r="AV227" s="247">
        <v>43884</v>
      </c>
      <c r="AW227" s="247">
        <v>43891</v>
      </c>
      <c r="AX227" s="247">
        <v>43898</v>
      </c>
      <c r="AY227" s="247">
        <v>43905</v>
      </c>
      <c r="AZ227" s="247">
        <v>43912</v>
      </c>
      <c r="BA227" s="247">
        <v>43919</v>
      </c>
      <c r="BB227" s="247">
        <v>43926</v>
      </c>
      <c r="BC227" s="247">
        <v>43933</v>
      </c>
      <c r="BD227" s="247">
        <v>43940</v>
      </c>
      <c r="BE227" s="247">
        <v>43947</v>
      </c>
      <c r="BF227" s="247">
        <v>43954</v>
      </c>
      <c r="BG227" s="247">
        <v>43961</v>
      </c>
      <c r="BH227" s="247">
        <v>43968</v>
      </c>
      <c r="BI227" s="247">
        <v>43975</v>
      </c>
      <c r="BJ227" s="247">
        <v>43982</v>
      </c>
      <c r="BK227" s="247">
        <v>43989</v>
      </c>
      <c r="BL227" s="247">
        <v>43996</v>
      </c>
      <c r="BM227" s="247">
        <v>44003</v>
      </c>
      <c r="BN227" s="247">
        <v>44010</v>
      </c>
      <c r="BO227" s="247">
        <v>44017</v>
      </c>
      <c r="BP227" s="247">
        <v>44024</v>
      </c>
      <c r="BQ227" s="247">
        <v>44031</v>
      </c>
      <c r="BR227" s="247">
        <v>44038</v>
      </c>
      <c r="BS227" s="247">
        <v>44045</v>
      </c>
      <c r="BT227" s="247">
        <v>44052</v>
      </c>
      <c r="BU227" s="247">
        <v>44059</v>
      </c>
      <c r="BV227" s="247">
        <v>44066</v>
      </c>
      <c r="BW227" s="247">
        <v>44073</v>
      </c>
      <c r="BX227" s="247">
        <v>44080</v>
      </c>
      <c r="BY227" s="247">
        <v>44087</v>
      </c>
      <c r="BZ227" s="247">
        <v>44094</v>
      </c>
      <c r="CA227" s="247">
        <v>44101</v>
      </c>
      <c r="CB227" s="247">
        <v>44108</v>
      </c>
      <c r="CC227" s="247">
        <v>44115</v>
      </c>
      <c r="CD227" s="247">
        <v>44122</v>
      </c>
      <c r="CE227" s="247">
        <v>44129</v>
      </c>
      <c r="CF227" s="247">
        <v>44136</v>
      </c>
      <c r="CG227" s="247">
        <v>44143</v>
      </c>
      <c r="CH227" s="247">
        <v>44150</v>
      </c>
      <c r="CI227" s="247">
        <v>44157</v>
      </c>
      <c r="CJ227" s="247">
        <v>44164</v>
      </c>
      <c r="CK227" s="247">
        <v>44171</v>
      </c>
      <c r="CL227" s="247">
        <v>44178</v>
      </c>
      <c r="CM227" s="247">
        <v>44185</v>
      </c>
      <c r="CN227" s="247">
        <v>44192</v>
      </c>
      <c r="CO227" s="247">
        <v>44199</v>
      </c>
      <c r="CP227" s="247">
        <v>44206</v>
      </c>
      <c r="CQ227" s="247">
        <v>44213</v>
      </c>
      <c r="CR227" s="247">
        <v>44220</v>
      </c>
      <c r="CS227" s="247">
        <v>44227</v>
      </c>
      <c r="CT227" s="247">
        <v>44234</v>
      </c>
      <c r="CU227" s="247">
        <v>44241</v>
      </c>
      <c r="CV227" s="247">
        <v>44248</v>
      </c>
      <c r="CW227" s="247">
        <v>44255</v>
      </c>
      <c r="CX227" s="247">
        <v>44262</v>
      </c>
      <c r="CY227" s="247">
        <v>44269</v>
      </c>
      <c r="CZ227" s="247">
        <v>44276</v>
      </c>
      <c r="DA227" s="247">
        <v>44283</v>
      </c>
      <c r="DB227" s="247">
        <v>44290</v>
      </c>
      <c r="DC227" s="247">
        <v>44297</v>
      </c>
      <c r="DD227" s="247">
        <v>44304</v>
      </c>
      <c r="DE227" s="247">
        <v>44311</v>
      </c>
      <c r="DF227" s="247">
        <v>44318</v>
      </c>
      <c r="DG227" s="247">
        <v>44325</v>
      </c>
      <c r="DH227" s="247">
        <v>44332</v>
      </c>
      <c r="DI227" s="247">
        <v>44339</v>
      </c>
      <c r="DJ227" s="247">
        <v>44346</v>
      </c>
      <c r="DK227" s="247">
        <v>44353</v>
      </c>
      <c r="DL227" s="247">
        <v>44360</v>
      </c>
      <c r="DM227" s="247">
        <v>44367</v>
      </c>
      <c r="DN227" s="247">
        <v>44374</v>
      </c>
      <c r="DO227" s="247">
        <v>44381</v>
      </c>
      <c r="DP227" s="247">
        <v>44388</v>
      </c>
      <c r="DQ227" s="247">
        <v>44395</v>
      </c>
      <c r="DR227" s="247">
        <v>44402</v>
      </c>
      <c r="DS227" s="247">
        <v>44409</v>
      </c>
      <c r="DT227" s="247">
        <v>44416</v>
      </c>
      <c r="DU227" s="247">
        <v>44423</v>
      </c>
      <c r="DV227" s="247">
        <v>44430</v>
      </c>
      <c r="DW227" s="247">
        <v>44437</v>
      </c>
      <c r="DX227" s="247">
        <v>44444</v>
      </c>
      <c r="DY227" s="247">
        <v>44451</v>
      </c>
      <c r="DZ227" s="247">
        <v>44458</v>
      </c>
      <c r="EA227" s="247">
        <v>44465</v>
      </c>
      <c r="EB227" s="247">
        <v>44472</v>
      </c>
      <c r="EC227" s="247">
        <v>44479</v>
      </c>
      <c r="ED227" s="247">
        <v>44486</v>
      </c>
      <c r="EE227" s="247">
        <v>44493</v>
      </c>
      <c r="EF227" s="247">
        <v>44500</v>
      </c>
      <c r="EG227" s="247">
        <v>44507</v>
      </c>
      <c r="EH227" s="247">
        <v>44514</v>
      </c>
      <c r="EI227" s="247">
        <v>44521</v>
      </c>
      <c r="EJ227" s="247">
        <v>44528</v>
      </c>
      <c r="EK227" s="247">
        <v>44535</v>
      </c>
      <c r="EL227" s="247">
        <v>44542</v>
      </c>
      <c r="EM227" s="247">
        <v>44549</v>
      </c>
      <c r="EN227" s="247">
        <v>44556</v>
      </c>
      <c r="EO227" s="247">
        <v>44563</v>
      </c>
      <c r="EP227" s="247">
        <v>44570</v>
      </c>
      <c r="EQ227" s="247">
        <v>44577</v>
      </c>
      <c r="ER227" s="247">
        <v>44584</v>
      </c>
      <c r="ES227" s="247">
        <v>44591</v>
      </c>
      <c r="ET227" s="247">
        <v>44598</v>
      </c>
      <c r="EU227" s="247">
        <v>44605</v>
      </c>
      <c r="EV227" s="289">
        <v>44612</v>
      </c>
      <c r="EW227" s="289">
        <v>44619</v>
      </c>
      <c r="EX227" s="289">
        <v>44626</v>
      </c>
      <c r="EY227" s="289">
        <v>44633</v>
      </c>
      <c r="EZ227" s="247">
        <v>44640</v>
      </c>
      <c r="FA227" s="247">
        <v>44647</v>
      </c>
      <c r="FB227" s="247">
        <v>44654</v>
      </c>
      <c r="FC227" s="289">
        <v>44661</v>
      </c>
      <c r="FD227" s="289">
        <v>44668</v>
      </c>
      <c r="FE227" s="289">
        <v>44675</v>
      </c>
      <c r="FF227" s="289">
        <v>44682</v>
      </c>
      <c r="FG227" s="289">
        <v>44689</v>
      </c>
      <c r="FH227" s="289">
        <v>44696</v>
      </c>
      <c r="FI227" s="289">
        <v>44703</v>
      </c>
      <c r="FJ227" s="289">
        <v>44710</v>
      </c>
      <c r="FK227" s="289">
        <v>44717</v>
      </c>
      <c r="FL227" s="289">
        <v>44724</v>
      </c>
      <c r="FM227" s="247">
        <v>44731</v>
      </c>
      <c r="FN227" s="247">
        <v>44738</v>
      </c>
      <c r="FO227" s="247">
        <v>44745</v>
      </c>
      <c r="FP227" s="247">
        <v>44752</v>
      </c>
      <c r="FQ227" s="247">
        <v>44759</v>
      </c>
      <c r="FR227" s="247">
        <v>44766</v>
      </c>
      <c r="FS227" s="247">
        <v>44773</v>
      </c>
      <c r="FT227" s="247">
        <v>44780</v>
      </c>
      <c r="FU227" s="247">
        <v>44787</v>
      </c>
      <c r="FV227" s="247"/>
      <c r="FW227" s="247"/>
      <c r="FX227" s="247"/>
      <c r="FY227" s="247"/>
      <c r="FZ227" s="247">
        <v>12085.1</v>
      </c>
    </row>
    <row r="228" spans="5:182">
      <c r="E228" s="116" t="s">
        <v>174</v>
      </c>
      <c r="G228" t="s">
        <v>169</v>
      </c>
      <c r="H228" s="289">
        <v>44788</v>
      </c>
      <c r="I228">
        <v>948</v>
      </c>
      <c r="J228">
        <v>0</v>
      </c>
      <c r="K228" s="88">
        <v>31817736.010000002</v>
      </c>
      <c r="L228" s="88" t="s">
        <v>165</v>
      </c>
      <c r="M228" s="88">
        <v>2930.11</v>
      </c>
      <c r="N228" s="247">
        <v>2981.57</v>
      </c>
      <c r="O228" s="247">
        <v>2964.74</v>
      </c>
      <c r="P228" s="247">
        <v>3292.24</v>
      </c>
      <c r="Q228" s="247">
        <v>6324.72</v>
      </c>
      <c r="R228" s="247">
        <v>17244.830000000002</v>
      </c>
      <c r="S228" s="289">
        <v>14352.26</v>
      </c>
      <c r="T228" s="289">
        <v>6924.22</v>
      </c>
      <c r="U228" s="289">
        <v>34960.83</v>
      </c>
      <c r="V228" s="247">
        <v>46497.16</v>
      </c>
      <c r="W228" s="247">
        <v>224216.36</v>
      </c>
      <c r="X228" s="247">
        <v>261468.66</v>
      </c>
      <c r="Y228" s="247">
        <v>261285.28</v>
      </c>
      <c r="Z228" s="247">
        <v>68641.740000000005</v>
      </c>
      <c r="AA228" s="247">
        <v>37641.29</v>
      </c>
      <c r="AB228" s="247">
        <v>37432.32</v>
      </c>
      <c r="AC228" s="247">
        <v>37501.53</v>
      </c>
      <c r="AD228" s="247">
        <v>37502.589999999997</v>
      </c>
      <c r="AE228" s="247">
        <v>37497.24</v>
      </c>
      <c r="AF228" s="247">
        <v>37495.449999999997</v>
      </c>
      <c r="AG228" s="247">
        <v>37495.449999999997</v>
      </c>
      <c r="AH228" s="247">
        <v>37499.42</v>
      </c>
      <c r="AI228" s="247">
        <v>37503.19</v>
      </c>
      <c r="AJ228" s="247">
        <v>28612.5</v>
      </c>
      <c r="AK228" s="247">
        <v>10831.11</v>
      </c>
      <c r="AL228" s="247">
        <v>10831.11</v>
      </c>
      <c r="AM228" s="247">
        <v>10831.11</v>
      </c>
      <c r="AN228" s="247">
        <v>10862.06</v>
      </c>
      <c r="AO228" s="247">
        <v>10904.6</v>
      </c>
      <c r="AP228" s="247">
        <v>33432.32</v>
      </c>
      <c r="AQ228" s="247">
        <v>62123.73</v>
      </c>
      <c r="AR228" s="247">
        <v>47523.8</v>
      </c>
      <c r="AS228" s="247">
        <v>18396.59</v>
      </c>
      <c r="AT228" s="247">
        <v>105442.71</v>
      </c>
      <c r="AU228" s="247">
        <v>279293.59999999998</v>
      </c>
      <c r="AV228" s="247">
        <v>452532.05</v>
      </c>
      <c r="AW228" s="247">
        <v>279465.13</v>
      </c>
      <c r="AX228" s="247">
        <v>19219.02</v>
      </c>
      <c r="AY228" s="247">
        <v>17351.990000000002</v>
      </c>
      <c r="AZ228" s="247">
        <v>17353.11</v>
      </c>
      <c r="BA228" s="247">
        <v>17369.939999999999</v>
      </c>
      <c r="BB228" s="247">
        <v>106211.51</v>
      </c>
      <c r="BC228" s="247">
        <v>152447.47</v>
      </c>
      <c r="BD228" s="247">
        <v>78790.95</v>
      </c>
      <c r="BE228" s="247">
        <v>48078.39</v>
      </c>
      <c r="BF228" s="247">
        <v>438013.78</v>
      </c>
      <c r="BG228" s="247">
        <v>764385.52</v>
      </c>
      <c r="BH228" s="247">
        <v>490286.56</v>
      </c>
      <c r="BI228" s="247">
        <v>284265.09000000003</v>
      </c>
      <c r="BJ228" s="247">
        <v>568533</v>
      </c>
      <c r="BK228" s="247">
        <v>568521.35</v>
      </c>
      <c r="BL228" s="247">
        <v>568527.88</v>
      </c>
      <c r="BM228" s="247">
        <v>568625.67000000004</v>
      </c>
      <c r="BN228" s="247">
        <v>569610.44999999995</v>
      </c>
      <c r="BO228" s="247">
        <v>524175.81</v>
      </c>
      <c r="BP228" s="247">
        <v>524300.87</v>
      </c>
      <c r="BQ228" s="247">
        <v>537070.76</v>
      </c>
      <c r="BR228" s="247">
        <v>365551</v>
      </c>
      <c r="BS228" s="247">
        <v>364512.52</v>
      </c>
      <c r="BT228" s="247">
        <v>519229.95</v>
      </c>
      <c r="BU228" s="247">
        <v>574347.51</v>
      </c>
      <c r="BV228" s="247">
        <v>610542.93000000005</v>
      </c>
      <c r="BW228" s="247">
        <v>610602.47</v>
      </c>
      <c r="BX228" s="247">
        <v>611004.25</v>
      </c>
      <c r="BY228" s="247">
        <v>635342.79</v>
      </c>
      <c r="BZ228" s="247">
        <v>578044.85</v>
      </c>
      <c r="CA228" s="247">
        <v>751258.41</v>
      </c>
      <c r="CB228" s="247">
        <v>751310.5</v>
      </c>
      <c r="CC228" s="247">
        <v>751198.03</v>
      </c>
      <c r="CD228" s="247">
        <v>726346.42</v>
      </c>
      <c r="CE228" s="247">
        <v>676401.97</v>
      </c>
      <c r="CF228" s="247">
        <v>672278.97</v>
      </c>
      <c r="CG228" s="247">
        <v>676626.11</v>
      </c>
      <c r="CH228" s="247">
        <v>701264.52</v>
      </c>
      <c r="CI228" s="247">
        <v>561106.09</v>
      </c>
      <c r="CJ228" s="247">
        <v>491026.87</v>
      </c>
      <c r="CK228" s="247">
        <v>491026.87</v>
      </c>
      <c r="CL228" s="247">
        <v>491026.87</v>
      </c>
      <c r="CM228" s="247">
        <v>449743.29</v>
      </c>
      <c r="CN228" s="247">
        <v>420416.43</v>
      </c>
      <c r="CO228" s="247">
        <v>354075.9</v>
      </c>
      <c r="CP228" s="247">
        <v>354281.89</v>
      </c>
      <c r="CQ228" s="247">
        <v>353282.25</v>
      </c>
      <c r="CR228" s="247">
        <v>316495.01</v>
      </c>
      <c r="CS228" s="247">
        <v>292694.21999999997</v>
      </c>
      <c r="CT228" s="247">
        <v>60343.4</v>
      </c>
      <c r="CU228" s="247">
        <v>572844.44999999995</v>
      </c>
      <c r="CV228" s="247">
        <v>168392.55</v>
      </c>
      <c r="CW228" s="247">
        <v>10242.48</v>
      </c>
      <c r="CX228" s="247">
        <v>10242.48</v>
      </c>
      <c r="CY228" s="247">
        <v>10242.48</v>
      </c>
      <c r="CZ228" s="247">
        <v>10242.48</v>
      </c>
      <c r="DA228" s="247">
        <v>10242.48</v>
      </c>
      <c r="DB228" s="247">
        <v>10242.48</v>
      </c>
      <c r="DC228" s="247">
        <v>10242.31</v>
      </c>
      <c r="DD228" s="247">
        <v>10242.280000000001</v>
      </c>
      <c r="DE228" s="247">
        <v>42702.49</v>
      </c>
      <c r="DF228" s="247">
        <v>147910.79</v>
      </c>
      <c r="DG228" s="247">
        <v>147910.79</v>
      </c>
      <c r="DH228" s="247">
        <v>147910.79</v>
      </c>
      <c r="DI228" s="247">
        <v>147910.79</v>
      </c>
      <c r="DJ228" s="247">
        <v>147910.79</v>
      </c>
      <c r="DK228" s="247">
        <v>125884.23</v>
      </c>
      <c r="DL228" s="247">
        <v>10242.280000000001</v>
      </c>
      <c r="DM228" s="247">
        <v>10242.280000000001</v>
      </c>
      <c r="DN228" s="247">
        <v>10242.280000000001</v>
      </c>
      <c r="DO228" s="247">
        <v>10242.280000000001</v>
      </c>
      <c r="DP228" s="247">
        <v>10242.280000000001</v>
      </c>
      <c r="DQ228" s="247">
        <v>3414.09</v>
      </c>
      <c r="DR228" s="247">
        <v>10242.280000000001</v>
      </c>
      <c r="DS228" s="247">
        <v>10242.280000000001</v>
      </c>
      <c r="DT228" s="247">
        <v>10242.280000000001</v>
      </c>
      <c r="DU228" s="247">
        <v>10242.280000000001</v>
      </c>
      <c r="DV228" s="247">
        <v>10242.280000000001</v>
      </c>
      <c r="DW228" s="247">
        <v>10242.280000000001</v>
      </c>
      <c r="DX228" s="247">
        <v>10242.280000000001</v>
      </c>
      <c r="DY228" s="247">
        <v>10242.280000000001</v>
      </c>
      <c r="DZ228" s="247">
        <v>8535.23</v>
      </c>
      <c r="EA228" s="247">
        <v>10242.280000000001</v>
      </c>
      <c r="EB228" s="247">
        <v>10242.280000000001</v>
      </c>
      <c r="EC228" s="247">
        <v>10242.280000000001</v>
      </c>
      <c r="ED228" s="247">
        <v>10242.280000000001</v>
      </c>
      <c r="EE228" s="247">
        <v>10242.280000000001</v>
      </c>
      <c r="EF228" s="247">
        <v>10242.280000000001</v>
      </c>
      <c r="EG228" s="247">
        <v>10242.280000000001</v>
      </c>
      <c r="EH228" s="247">
        <v>10242.280000000001</v>
      </c>
      <c r="EI228" s="247">
        <v>10242.280000000001</v>
      </c>
      <c r="EJ228" s="247">
        <v>10242.280000000001</v>
      </c>
      <c r="EK228" s="247">
        <v>10242.280000000001</v>
      </c>
      <c r="EL228" s="247">
        <v>10242.280000000001</v>
      </c>
      <c r="EM228" s="247">
        <v>10242.280000000001</v>
      </c>
      <c r="EN228" s="247">
        <v>10242.280000000001</v>
      </c>
      <c r="EO228" s="247">
        <v>10242.280000000001</v>
      </c>
      <c r="EP228" s="247">
        <v>10242.280000000001</v>
      </c>
      <c r="EQ228" s="247">
        <v>10242.280000000001</v>
      </c>
      <c r="ER228" s="247">
        <v>10242.280000000001</v>
      </c>
      <c r="ES228" s="247">
        <v>10242.280000000001</v>
      </c>
      <c r="ET228" s="247">
        <v>10242.280000000001</v>
      </c>
      <c r="EU228" s="247">
        <v>10242.280000000001</v>
      </c>
      <c r="EV228" s="247">
        <v>10258.280000000001</v>
      </c>
      <c r="EW228" s="247">
        <v>10274.280000000001</v>
      </c>
      <c r="EX228" s="247">
        <v>10242.280000000001</v>
      </c>
      <c r="EY228" s="247">
        <v>139889.41</v>
      </c>
      <c r="EZ228" s="247">
        <v>170460.9</v>
      </c>
      <c r="FA228" s="247">
        <v>162419.76999999999</v>
      </c>
      <c r="FB228" s="247">
        <v>140393.32999999999</v>
      </c>
      <c r="FC228" s="247">
        <v>139912.17000000001</v>
      </c>
      <c r="FD228" s="247">
        <v>117138.68</v>
      </c>
      <c r="FE228" s="247">
        <v>160353.32</v>
      </c>
      <c r="FF228" s="247">
        <v>108094.92</v>
      </c>
      <c r="FG228" s="247">
        <v>377299.48</v>
      </c>
      <c r="FH228" s="247"/>
      <c r="FI228" s="247"/>
      <c r="FJ228" s="247"/>
      <c r="FK228" s="247"/>
      <c r="FL228" s="247"/>
      <c r="FM228" s="247"/>
      <c r="FN228" s="247"/>
      <c r="FO228" s="247"/>
      <c r="FP228" s="247"/>
      <c r="FQ228" s="247"/>
      <c r="FR228" s="247"/>
      <c r="FS228" s="247"/>
      <c r="FT228" s="247"/>
      <c r="FU228" s="247"/>
      <c r="FV228" s="247"/>
      <c r="FW228" s="247"/>
      <c r="FX228" s="247"/>
      <c r="FY228" s="247"/>
      <c r="FZ228" s="247">
        <v>32330384.579999998</v>
      </c>
    </row>
    <row r="229" spans="5:182">
      <c r="E229" s="116" t="s">
        <v>174</v>
      </c>
      <c r="G229" t="s">
        <v>169</v>
      </c>
      <c r="H229" s="289">
        <v>44788</v>
      </c>
      <c r="I229">
        <v>948</v>
      </c>
      <c r="J229">
        <v>0</v>
      </c>
      <c r="K229" s="247">
        <v>31817736.010000002</v>
      </c>
      <c r="L229" t="s">
        <v>170</v>
      </c>
      <c r="M229" s="247">
        <v>2930.11</v>
      </c>
      <c r="N229" s="247">
        <v>5911.68</v>
      </c>
      <c r="O229" s="247">
        <v>8876.41</v>
      </c>
      <c r="P229" s="247">
        <v>12168.66</v>
      </c>
      <c r="Q229" s="247">
        <v>18493.38</v>
      </c>
      <c r="R229" s="247">
        <v>35738.21</v>
      </c>
      <c r="S229" s="247">
        <v>50090.48</v>
      </c>
      <c r="T229" s="247">
        <v>57014.7</v>
      </c>
      <c r="U229" s="247">
        <v>91975.53</v>
      </c>
      <c r="V229" s="247">
        <v>138472.69</v>
      </c>
      <c r="W229" s="247">
        <v>362689.05</v>
      </c>
      <c r="X229" s="247">
        <v>624157.71</v>
      </c>
      <c r="Y229" s="247">
        <v>885442.99</v>
      </c>
      <c r="Z229" s="247">
        <v>954084.73</v>
      </c>
      <c r="AA229" s="247">
        <v>991726.03</v>
      </c>
      <c r="AB229" s="247">
        <v>1029158.35</v>
      </c>
      <c r="AC229" s="247">
        <v>1066659.8799999999</v>
      </c>
      <c r="AD229" s="247">
        <v>1104162.47</v>
      </c>
      <c r="AE229" s="247">
        <v>1141659.7</v>
      </c>
      <c r="AF229" s="247">
        <v>1179155.1499999999</v>
      </c>
      <c r="AG229" s="247">
        <v>1216650.6000000001</v>
      </c>
      <c r="AH229" s="247">
        <v>1254150.03</v>
      </c>
      <c r="AI229" s="247">
        <v>1291653.22</v>
      </c>
      <c r="AJ229" s="247">
        <v>1320265.71</v>
      </c>
      <c r="AK229" s="247">
        <v>1331096.82</v>
      </c>
      <c r="AL229" s="247">
        <v>1341927.93</v>
      </c>
      <c r="AM229" s="247">
        <v>1352759.04</v>
      </c>
      <c r="AN229" s="247">
        <v>1363621.1</v>
      </c>
      <c r="AO229" s="247">
        <v>1374525.7</v>
      </c>
      <c r="AP229" s="247">
        <v>1407958.02</v>
      </c>
      <c r="AQ229" s="247">
        <v>1470081.76</v>
      </c>
      <c r="AR229" s="247">
        <v>1517605.56</v>
      </c>
      <c r="AS229" s="247">
        <v>1536002.15</v>
      </c>
      <c r="AT229" s="247">
        <v>1641444.86</v>
      </c>
      <c r="AU229" s="247">
        <v>1920738.45</v>
      </c>
      <c r="AV229" s="247">
        <v>2373270.5</v>
      </c>
      <c r="AW229" s="247">
        <v>2652735.63</v>
      </c>
      <c r="AX229" s="247">
        <v>2671954.65</v>
      </c>
      <c r="AY229" s="247">
        <v>2689306.65</v>
      </c>
      <c r="AZ229" s="247">
        <v>2706659.76</v>
      </c>
      <c r="BA229" s="247">
        <v>2724029.7</v>
      </c>
      <c r="BB229" s="247">
        <v>2830241.21</v>
      </c>
      <c r="BC229" s="247">
        <v>2982688.69</v>
      </c>
      <c r="BD229" s="247">
        <v>3061479.64</v>
      </c>
      <c r="BE229" s="247">
        <v>3109558.02</v>
      </c>
      <c r="BF229" s="247">
        <v>3547571.81</v>
      </c>
      <c r="BG229" s="247">
        <v>4311957.33</v>
      </c>
      <c r="BH229" s="247">
        <v>4802243.8899999997</v>
      </c>
      <c r="BI229" s="247">
        <v>5086508.9800000004</v>
      </c>
      <c r="BJ229" s="247">
        <v>5655041.9699999997</v>
      </c>
      <c r="BK229" s="247">
        <v>6223563.3200000003</v>
      </c>
      <c r="BL229" s="247">
        <v>6792091.2000000002</v>
      </c>
      <c r="BM229" s="247">
        <v>7360716.8799999999</v>
      </c>
      <c r="BN229" s="247">
        <v>7930327.3200000003</v>
      </c>
      <c r="BO229" s="247">
        <v>8454503.1300000008</v>
      </c>
      <c r="BP229" s="247">
        <v>8978804</v>
      </c>
      <c r="BQ229" s="247">
        <v>9515874.7599999998</v>
      </c>
      <c r="BR229" s="247">
        <v>9881425.7599999998</v>
      </c>
      <c r="BS229" s="247">
        <v>10245938.279999999</v>
      </c>
      <c r="BT229" s="247">
        <v>10765168.23</v>
      </c>
      <c r="BU229" s="247">
        <v>11339515.74</v>
      </c>
      <c r="BV229" s="247">
        <v>11950058.67</v>
      </c>
      <c r="BW229" s="247">
        <v>12560661.140000001</v>
      </c>
      <c r="BX229" s="247">
        <v>13171665.390000001</v>
      </c>
      <c r="BY229" s="247">
        <v>13807008.189999999</v>
      </c>
      <c r="BZ229" s="247">
        <v>14385053.039999999</v>
      </c>
      <c r="CA229" s="247">
        <v>15136311.449999999</v>
      </c>
      <c r="CB229" s="247">
        <v>15887621.949999999</v>
      </c>
      <c r="CC229" s="247">
        <v>16638819.98</v>
      </c>
      <c r="CD229" s="247">
        <v>17365166.41</v>
      </c>
      <c r="CE229" s="247">
        <v>18041568.370000001</v>
      </c>
      <c r="CF229" s="247">
        <v>18713847.350000001</v>
      </c>
      <c r="CG229" s="247">
        <v>19390473.460000001</v>
      </c>
      <c r="CH229" s="247">
        <v>20091737.98</v>
      </c>
      <c r="CI229" s="247">
        <v>20652844.07</v>
      </c>
      <c r="CJ229" s="247">
        <v>21143870.940000001</v>
      </c>
      <c r="CK229" s="247">
        <v>21634897.809999999</v>
      </c>
      <c r="CL229" s="247">
        <v>22125924.690000001</v>
      </c>
      <c r="CM229" s="247">
        <v>22575667.98</v>
      </c>
      <c r="CN229" s="247">
        <v>22996084.41</v>
      </c>
      <c r="CO229" s="247">
        <v>23350160.309999999</v>
      </c>
      <c r="CP229" s="247">
        <v>23704442.199999999</v>
      </c>
      <c r="CQ229" s="247">
        <v>24057724.449999999</v>
      </c>
      <c r="CR229" s="247">
        <v>24374219.449999999</v>
      </c>
      <c r="CS229" s="247">
        <v>24666913.670000002</v>
      </c>
      <c r="CT229" s="247">
        <v>24727257.07</v>
      </c>
      <c r="CU229" s="247">
        <v>25300101.52</v>
      </c>
      <c r="CV229" s="247">
        <v>25468494.07</v>
      </c>
      <c r="CW229" s="247">
        <v>25478736.550000001</v>
      </c>
      <c r="CX229" s="247">
        <v>25488979.02</v>
      </c>
      <c r="CY229" s="247">
        <v>25499221.5</v>
      </c>
      <c r="CZ229" s="247">
        <v>25509463.98</v>
      </c>
      <c r="DA229" s="247">
        <v>25519706.449999999</v>
      </c>
      <c r="DB229" s="247">
        <v>25529948.93</v>
      </c>
      <c r="DC229" s="247">
        <v>25540191.239999998</v>
      </c>
      <c r="DD229" s="247">
        <v>25550433.510000002</v>
      </c>
      <c r="DE229" s="247">
        <v>25593136.010000002</v>
      </c>
      <c r="DF229" s="247">
        <v>25741046.800000001</v>
      </c>
      <c r="DG229" s="247">
        <v>25888957.59</v>
      </c>
      <c r="DH229" s="247">
        <v>26036868.379999999</v>
      </c>
      <c r="DI229" s="247">
        <v>26184779.170000002</v>
      </c>
      <c r="DJ229" s="247">
        <v>26332689.960000001</v>
      </c>
      <c r="DK229" s="247">
        <v>26458574.190000001</v>
      </c>
      <c r="DL229" s="247">
        <v>26468816.469999999</v>
      </c>
      <c r="DM229" s="247">
        <v>26479058.739999998</v>
      </c>
      <c r="DN229" s="247">
        <v>26489301.02</v>
      </c>
      <c r="DO229" s="247">
        <v>26499543.289999999</v>
      </c>
      <c r="DP229" s="247">
        <v>26509785.57</v>
      </c>
      <c r="DQ229" s="247">
        <v>26513199.66</v>
      </c>
      <c r="DR229" s="247">
        <v>26523441.940000001</v>
      </c>
      <c r="DS229" s="247">
        <v>26533684.210000001</v>
      </c>
      <c r="DT229" s="247">
        <v>26543926.489999998</v>
      </c>
      <c r="DU229" s="247">
        <v>26554168.760000002</v>
      </c>
      <c r="DV229" s="247">
        <v>26564411.039999999</v>
      </c>
      <c r="DW229" s="247">
        <v>26574653.309999999</v>
      </c>
      <c r="DX229" s="247">
        <v>26584895.59</v>
      </c>
      <c r="DY229" s="247">
        <v>26595137.859999999</v>
      </c>
      <c r="DZ229" s="247">
        <v>26603673.09</v>
      </c>
      <c r="EA229" s="247">
        <v>26613915.370000001</v>
      </c>
      <c r="EB229" s="247">
        <v>26624157.640000001</v>
      </c>
      <c r="EC229" s="247">
        <v>26634399.920000002</v>
      </c>
      <c r="ED229" s="247">
        <v>26644642.190000001</v>
      </c>
      <c r="EE229" s="247">
        <v>26654884.469999999</v>
      </c>
      <c r="EF229" s="247">
        <v>26665126.739999998</v>
      </c>
      <c r="EG229" s="247">
        <v>26675369.02</v>
      </c>
      <c r="EH229" s="247">
        <v>26685611.289999999</v>
      </c>
      <c r="EI229" s="247">
        <v>26695853.57</v>
      </c>
      <c r="EJ229" s="247">
        <v>26706095.850000001</v>
      </c>
      <c r="EK229" s="247">
        <v>26716338.120000001</v>
      </c>
      <c r="EL229" s="247">
        <v>26726580.399999999</v>
      </c>
      <c r="EM229" s="247">
        <v>26736822.670000002</v>
      </c>
      <c r="EN229" s="247">
        <v>26747064.949999999</v>
      </c>
      <c r="EO229" s="247">
        <v>26757307.219999999</v>
      </c>
      <c r="EP229" s="247">
        <v>26767549.5</v>
      </c>
      <c r="EQ229" s="247">
        <v>26777791.77</v>
      </c>
      <c r="ER229" s="247">
        <v>26788034.050000001</v>
      </c>
      <c r="ES229" s="247">
        <v>26798276.32</v>
      </c>
      <c r="ET229" s="247">
        <v>26808518.600000001</v>
      </c>
      <c r="EU229" s="247">
        <v>26818760.870000001</v>
      </c>
      <c r="EV229" s="247">
        <v>26829019.149999999</v>
      </c>
      <c r="EW229" s="247">
        <v>26839293.420000002</v>
      </c>
      <c r="EX229" s="247">
        <v>26849535.699999999</v>
      </c>
      <c r="EY229" s="247">
        <v>26989425.109999999</v>
      </c>
      <c r="EZ229" s="247">
        <v>27159886.010000002</v>
      </c>
      <c r="FA229" s="247">
        <v>27322305.780000001</v>
      </c>
      <c r="FB229" s="247">
        <v>27462699.109999999</v>
      </c>
      <c r="FC229" s="247">
        <v>27602611.280000001</v>
      </c>
      <c r="FD229" s="247">
        <v>27719749.949999999</v>
      </c>
      <c r="FE229" s="247">
        <v>27880103.280000001</v>
      </c>
      <c r="FF229" s="247">
        <v>27988198.190000001</v>
      </c>
      <c r="FG229" s="247">
        <v>28365497.68</v>
      </c>
      <c r="FH229" s="247">
        <v>28365497.68</v>
      </c>
      <c r="FI229" s="247">
        <v>28365497.68</v>
      </c>
      <c r="FJ229" s="247">
        <v>28365497.68</v>
      </c>
      <c r="FK229" s="247">
        <v>28365497.68</v>
      </c>
      <c r="FL229" s="247">
        <v>28365497.68</v>
      </c>
      <c r="FM229" s="247">
        <v>28365497.68</v>
      </c>
      <c r="FN229" s="247">
        <v>28365497.68</v>
      </c>
      <c r="FO229" s="247">
        <v>28365497.68</v>
      </c>
      <c r="FP229" s="247">
        <v>28365497.68</v>
      </c>
      <c r="FQ229" s="247">
        <v>28365497.68</v>
      </c>
      <c r="FR229" s="247">
        <v>28365497.68</v>
      </c>
      <c r="FS229" s="247">
        <v>28365497.68</v>
      </c>
      <c r="FT229" s="247">
        <v>28365497.68</v>
      </c>
      <c r="FU229" s="247">
        <v>28365497.68</v>
      </c>
    </row>
    <row r="230" spans="5:182"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72"/>
      <c r="AT230" s="172"/>
      <c r="AU230" s="172"/>
      <c r="AV230" s="172"/>
      <c r="AW230" s="172"/>
      <c r="AX230" s="172"/>
      <c r="AY230" s="172"/>
      <c r="AZ230" s="172"/>
      <c r="BA230" s="172"/>
      <c r="BB230" s="172"/>
      <c r="BC230" s="172"/>
      <c r="BD230" s="172"/>
      <c r="BE230" s="172"/>
      <c r="BF230" s="172"/>
      <c r="BG230" s="172"/>
      <c r="BH230" s="172"/>
      <c r="BI230" s="172"/>
      <c r="BJ230" s="172"/>
      <c r="BK230" s="172"/>
      <c r="BL230" s="172"/>
      <c r="BM230" s="172"/>
      <c r="BN230" s="172"/>
      <c r="BO230" s="172"/>
      <c r="BP230" s="172"/>
      <c r="BQ230" s="172"/>
      <c r="BR230" s="172"/>
      <c r="BS230" s="172"/>
      <c r="BT230" s="172"/>
      <c r="BU230" s="172"/>
      <c r="BV230" s="172"/>
      <c r="BW230" s="172"/>
      <c r="BX230" s="172"/>
      <c r="BY230" s="172"/>
      <c r="BZ230" s="172"/>
      <c r="CA230" s="172"/>
      <c r="CB230" s="172"/>
      <c r="CC230" s="172"/>
      <c r="CD230" s="172"/>
      <c r="CE230" s="172"/>
      <c r="CF230" s="172"/>
      <c r="CG230" s="172"/>
      <c r="CH230" s="172"/>
      <c r="CI230" s="172"/>
      <c r="CJ230" s="172"/>
      <c r="CK230" s="172"/>
      <c r="CL230" s="172"/>
      <c r="CM230" s="172"/>
      <c r="CN230" s="172"/>
      <c r="CO230" s="172"/>
      <c r="CP230" s="172"/>
      <c r="CQ230" s="172"/>
      <c r="CR230" s="172"/>
      <c r="CS230" s="172"/>
      <c r="CT230" s="172"/>
      <c r="CU230" s="172"/>
      <c r="CV230" s="172"/>
      <c r="CW230" s="172"/>
      <c r="CX230" s="172"/>
      <c r="CY230" s="172"/>
      <c r="CZ230" s="172"/>
      <c r="DA230" s="172"/>
      <c r="DB230" s="172"/>
      <c r="DC230" s="172"/>
      <c r="DD230" s="172"/>
      <c r="DE230" s="172"/>
      <c r="DF230" s="172"/>
      <c r="DG230" s="172"/>
      <c r="DH230" s="172"/>
      <c r="DI230" s="172"/>
      <c r="DJ230" s="172"/>
      <c r="DK230" s="172"/>
      <c r="DL230" s="172"/>
      <c r="DM230" s="172"/>
      <c r="DN230" s="172"/>
      <c r="DO230" s="172"/>
      <c r="DP230" s="172"/>
      <c r="DQ230" s="172"/>
      <c r="DR230" s="172"/>
      <c r="DS230" s="172"/>
      <c r="DT230" s="172"/>
      <c r="DU230" s="172"/>
      <c r="DV230" s="172"/>
      <c r="DW230" s="172"/>
      <c r="DX230" s="172"/>
      <c r="DY230" s="172"/>
      <c r="DZ230" s="172"/>
      <c r="EA230" s="172"/>
      <c r="EB230" s="172"/>
      <c r="EC230" s="172"/>
      <c r="ED230" s="172"/>
      <c r="EE230" s="172"/>
      <c r="EF230" s="172"/>
      <c r="EG230" s="172"/>
      <c r="EH230" s="172"/>
      <c r="EI230" s="172"/>
      <c r="EJ230" s="172"/>
      <c r="EK230" s="172"/>
      <c r="EL230" s="172"/>
      <c r="EM230" s="172"/>
      <c r="EN230" s="172"/>
      <c r="EO230" s="172"/>
      <c r="EP230" s="172"/>
      <c r="EQ230" s="172"/>
      <c r="ER230" s="172"/>
      <c r="ES230" s="172"/>
      <c r="ET230" s="172"/>
      <c r="EU230" s="172"/>
      <c r="EV230" s="172"/>
      <c r="EW230" s="172"/>
      <c r="EX230" s="172"/>
      <c r="EY230" s="172"/>
      <c r="EZ230" s="172"/>
      <c r="FA230" s="172"/>
      <c r="FB230" s="172"/>
      <c r="FC230" s="172"/>
      <c r="FD230" s="172"/>
      <c r="FE230" s="172"/>
      <c r="FF230" s="172"/>
      <c r="FG230" s="172"/>
      <c r="FH230" s="172"/>
      <c r="FI230" s="172"/>
      <c r="FJ230" s="172"/>
      <c r="FK230" s="172"/>
      <c r="FL230" s="172"/>
      <c r="FM230" s="172"/>
      <c r="FN230" s="172"/>
      <c r="FO230" s="172"/>
      <c r="FP230" s="172"/>
      <c r="FQ230" s="172"/>
      <c r="FR230" s="172"/>
      <c r="FS230" s="172"/>
      <c r="FT230" s="172"/>
      <c r="FU230" s="172"/>
      <c r="FV230" s="172"/>
      <c r="FW230" s="172"/>
      <c r="FX230" s="172"/>
      <c r="FY230" s="172"/>
      <c r="FZ230" s="172">
        <f t="shared" ref="FZ230" si="9">FZ227/$V$227</f>
        <v>0.27653425472518423</v>
      </c>
    </row>
    <row r="231" spans="5:182"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2"/>
      <c r="AM231" s="172"/>
      <c r="AN231" s="172"/>
      <c r="AO231" s="172"/>
      <c r="AP231" s="172"/>
      <c r="AQ231" s="172"/>
      <c r="AR231" s="172"/>
      <c r="AS231" s="172"/>
      <c r="AT231" s="172"/>
      <c r="AU231" s="172"/>
      <c r="AV231" s="172"/>
      <c r="AW231" s="172"/>
      <c r="AX231" s="172"/>
      <c r="AY231" s="172"/>
      <c r="AZ231" s="172"/>
      <c r="BA231" s="172"/>
      <c r="BB231" s="172"/>
      <c r="BC231" s="172"/>
      <c r="BD231" s="172"/>
      <c r="BE231" s="172"/>
      <c r="BF231" s="172"/>
      <c r="BG231" s="172"/>
      <c r="BH231" s="172"/>
      <c r="BI231" s="172"/>
      <c r="BJ231" s="172"/>
      <c r="BK231" s="172"/>
      <c r="BL231" s="172"/>
      <c r="BM231" s="172"/>
      <c r="BN231" s="172"/>
      <c r="BO231" s="172"/>
      <c r="BP231" s="172"/>
      <c r="BQ231" s="172"/>
      <c r="BR231" s="172"/>
      <c r="BS231" s="172"/>
      <c r="BT231" s="172"/>
      <c r="BU231" s="172"/>
      <c r="BV231" s="172"/>
      <c r="BW231" s="172"/>
      <c r="BX231" s="172"/>
      <c r="BY231" s="172"/>
      <c r="BZ231" s="172"/>
      <c r="CA231" s="172"/>
      <c r="CB231" s="172"/>
      <c r="CC231" s="172"/>
      <c r="CD231" s="172"/>
      <c r="CE231" s="172"/>
      <c r="CF231" s="172"/>
      <c r="CG231" s="172"/>
      <c r="CH231" s="172"/>
      <c r="CI231" s="172"/>
      <c r="CJ231" s="172"/>
      <c r="CK231" s="172"/>
      <c r="CL231" s="172"/>
      <c r="CM231" s="172"/>
      <c r="CN231" s="172"/>
      <c r="CO231" s="172"/>
      <c r="CP231" s="172"/>
      <c r="CQ231" s="172"/>
      <c r="CR231" s="172"/>
      <c r="CS231" s="172"/>
      <c r="CT231" s="172"/>
      <c r="CU231" s="172"/>
      <c r="CV231" s="172"/>
      <c r="CW231" s="172"/>
      <c r="CX231" s="172"/>
      <c r="CY231" s="172"/>
      <c r="CZ231" s="172"/>
      <c r="DA231" s="172"/>
      <c r="DB231" s="172"/>
      <c r="DC231" s="172"/>
      <c r="DD231" s="172"/>
      <c r="DE231" s="172"/>
      <c r="DF231" s="172"/>
      <c r="DG231" s="172"/>
      <c r="DH231" s="172"/>
      <c r="DI231" s="172"/>
      <c r="DJ231" s="172"/>
      <c r="DK231" s="172"/>
      <c r="DL231" s="172"/>
      <c r="DM231" s="172"/>
      <c r="DN231" s="172"/>
      <c r="DO231" s="172"/>
      <c r="DP231" s="172"/>
      <c r="DQ231" s="172"/>
      <c r="DR231" s="172"/>
      <c r="DS231" s="172"/>
      <c r="DT231" s="172"/>
      <c r="DU231" s="172"/>
      <c r="DV231" s="172"/>
      <c r="DW231" s="172"/>
      <c r="DX231" s="172"/>
      <c r="DY231" s="172"/>
      <c r="DZ231" s="172"/>
      <c r="EA231" s="172"/>
      <c r="EB231" s="172"/>
      <c r="EC231" s="172"/>
      <c r="ED231" s="172"/>
      <c r="EE231" s="172"/>
      <c r="EF231" s="172"/>
      <c r="EG231" s="172"/>
      <c r="EH231" s="172"/>
      <c r="EI231" s="172"/>
      <c r="EJ231" s="172"/>
      <c r="EK231" s="172"/>
      <c r="EL231" s="172"/>
      <c r="EM231" s="172"/>
      <c r="EN231" s="172"/>
      <c r="EO231" s="172"/>
      <c r="EP231" s="172"/>
      <c r="EQ231" s="172"/>
      <c r="ER231" s="172"/>
      <c r="ES231" s="172"/>
      <c r="ET231" s="172"/>
      <c r="EU231" s="172"/>
      <c r="EV231" s="172"/>
      <c r="EW231" s="172"/>
      <c r="EX231" s="172"/>
      <c r="EY231" s="172"/>
      <c r="EZ231" s="172"/>
      <c r="FA231" s="172"/>
      <c r="FB231" s="172"/>
      <c r="FC231" s="172"/>
      <c r="FD231" s="172"/>
      <c r="FE231" s="172"/>
      <c r="FF231" s="172"/>
      <c r="FG231" s="172">
        <f>FG229/K229</f>
        <v>0.89149956084508974</v>
      </c>
      <c r="FH231" s="172"/>
      <c r="FI231" s="172"/>
      <c r="FJ231" s="172"/>
      <c r="FK231" s="172"/>
      <c r="FL231" s="172"/>
      <c r="FM231" s="172"/>
      <c r="FN231" s="172"/>
      <c r="FO231" s="172"/>
      <c r="FP231" s="172"/>
      <c r="FQ231" s="172"/>
      <c r="FR231" s="172"/>
      <c r="FS231" s="172"/>
      <c r="FT231" s="172"/>
      <c r="FU231" s="172"/>
      <c r="FV231" s="172"/>
      <c r="FW231" s="172"/>
      <c r="FX231" s="172"/>
      <c r="FY231" s="172"/>
      <c r="FZ231" s="172">
        <f t="shared" ref="FZ231" si="10">FZ228/$V$228</f>
        <v>695.31955457064464</v>
      </c>
    </row>
    <row r="234" spans="5:182"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89"/>
      <c r="AM234" s="289"/>
      <c r="AN234" s="289"/>
      <c r="AO234" s="289"/>
      <c r="AP234" s="289"/>
      <c r="AQ234" s="289"/>
      <c r="AR234" s="289"/>
      <c r="AS234" s="289"/>
      <c r="AT234" s="289"/>
      <c r="AU234" s="289"/>
      <c r="AV234" s="289"/>
      <c r="AW234" s="289"/>
      <c r="AX234" s="289"/>
      <c r="AY234" s="289"/>
      <c r="AZ234" s="289"/>
      <c r="BA234" s="289"/>
      <c r="BB234" s="289"/>
      <c r="BC234" s="289"/>
      <c r="BD234" s="289"/>
      <c r="BE234" s="289"/>
      <c r="BF234" s="289"/>
      <c r="BG234" s="289"/>
      <c r="BH234" s="289"/>
      <c r="BI234" s="289"/>
      <c r="BJ234" s="289"/>
      <c r="BK234" s="289"/>
      <c r="BL234" s="289"/>
      <c r="BM234" s="289"/>
      <c r="BN234" s="289"/>
      <c r="BO234" s="289"/>
      <c r="BP234" s="289"/>
      <c r="BQ234" s="289"/>
      <c r="BR234" s="289"/>
      <c r="BS234" s="289"/>
      <c r="BT234" s="289"/>
      <c r="BU234" s="289"/>
      <c r="BV234" s="289"/>
      <c r="BW234" s="289"/>
      <c r="BX234" s="289"/>
      <c r="BY234" s="289"/>
      <c r="BZ234" s="289"/>
      <c r="CA234" s="289"/>
      <c r="CB234" s="289"/>
      <c r="CC234" s="289"/>
      <c r="CD234" s="289"/>
      <c r="CE234" s="289"/>
      <c r="CF234" s="289"/>
      <c r="CG234" s="289"/>
      <c r="CH234" s="289"/>
      <c r="CI234" s="289"/>
      <c r="CJ234" s="289"/>
      <c r="CK234" s="289"/>
      <c r="CL234" s="289"/>
      <c r="CM234" s="289"/>
      <c r="CN234" s="289"/>
      <c r="CO234" s="289"/>
      <c r="CP234" s="289"/>
      <c r="CQ234" s="289"/>
      <c r="CR234" s="289"/>
      <c r="CS234" s="289"/>
      <c r="CT234" s="289"/>
      <c r="CU234" s="289"/>
      <c r="CV234" s="289"/>
      <c r="CW234" s="289"/>
      <c r="CX234" s="289"/>
      <c r="CY234" s="289"/>
      <c r="CZ234" s="289"/>
      <c r="DA234" s="289"/>
      <c r="DB234" s="289"/>
      <c r="DC234" s="289"/>
      <c r="DD234" s="289"/>
      <c r="DE234" s="289"/>
      <c r="DF234" s="289"/>
      <c r="DG234" s="289"/>
      <c r="DH234" s="289"/>
      <c r="DI234" s="289"/>
      <c r="DJ234" s="289"/>
      <c r="DK234" s="289"/>
      <c r="DL234" s="289"/>
      <c r="DM234" s="289"/>
      <c r="DN234" s="289"/>
      <c r="DO234" s="289"/>
      <c r="DP234" s="289"/>
      <c r="DQ234" s="289"/>
      <c r="DR234" s="289"/>
      <c r="DS234" s="289"/>
      <c r="DT234" s="289"/>
      <c r="DU234" s="289"/>
      <c r="DV234" s="289"/>
      <c r="DW234" s="289"/>
      <c r="DX234" s="289"/>
      <c r="DY234" s="289"/>
      <c r="DZ234" s="289"/>
      <c r="EA234" s="289"/>
      <c r="EB234" s="289"/>
      <c r="EC234" s="289"/>
      <c r="ED234" s="289"/>
      <c r="EE234" s="289"/>
      <c r="EF234" s="289"/>
      <c r="EG234" s="289"/>
      <c r="EH234" s="289"/>
      <c r="EI234" s="289"/>
      <c r="EJ234" s="289"/>
      <c r="EK234" s="289"/>
      <c r="EL234" s="289"/>
      <c r="EM234" s="289"/>
      <c r="EN234" s="289"/>
      <c r="EO234" s="289"/>
      <c r="EP234" s="289"/>
      <c r="EQ234" s="289"/>
      <c r="ER234" s="289"/>
      <c r="ES234" s="289"/>
      <c r="ET234" s="289"/>
      <c r="EU234" s="289"/>
      <c r="EV234" s="289"/>
      <c r="EW234" s="289"/>
      <c r="EX234" s="289"/>
      <c r="EY234" s="289"/>
      <c r="EZ234" s="289"/>
      <c r="FA234" s="289"/>
      <c r="FB234" s="289"/>
      <c r="FC234" s="289"/>
      <c r="FD234" s="289"/>
      <c r="FE234" s="289"/>
      <c r="FF234" s="289"/>
      <c r="FG234" s="289"/>
      <c r="FH234" s="289"/>
      <c r="FI234" s="289"/>
      <c r="FJ234" s="289"/>
      <c r="FK234" s="289"/>
      <c r="FL234" s="289"/>
      <c r="FM234" s="289"/>
      <c r="FN234" s="289"/>
      <c r="FO234" s="289"/>
      <c r="FP234" s="289"/>
      <c r="FQ234" s="289"/>
      <c r="FR234" s="289"/>
      <c r="FS234" s="289"/>
      <c r="FT234" s="289"/>
      <c r="FU234" s="289"/>
      <c r="FV234" s="289"/>
      <c r="FW234" s="289"/>
      <c r="FX234" s="289"/>
    </row>
    <row r="235" spans="5:182">
      <c r="K235" s="291"/>
      <c r="L235" s="88"/>
      <c r="M235" s="88"/>
      <c r="P235" s="247"/>
      <c r="Q235" s="247"/>
      <c r="S235" s="289"/>
      <c r="T235" s="289"/>
      <c r="U235" s="289"/>
      <c r="V235" s="247"/>
      <c r="W235" s="247"/>
      <c r="X235" s="247"/>
      <c r="Y235" s="247"/>
      <c r="AC235" s="247"/>
      <c r="AD235" s="247"/>
      <c r="AE235" s="247"/>
      <c r="AF235" s="247"/>
      <c r="AG235" s="247"/>
      <c r="AH235" s="247"/>
      <c r="AI235" s="247"/>
      <c r="AJ235" s="247"/>
      <c r="AK235" s="247"/>
      <c r="AL235" s="247"/>
      <c r="AM235" s="247"/>
      <c r="AN235" s="247"/>
      <c r="AO235" s="247"/>
      <c r="AP235" s="247"/>
      <c r="AQ235" s="247"/>
      <c r="AR235" s="247"/>
      <c r="AS235" s="247"/>
      <c r="AT235" s="247"/>
      <c r="AU235" s="247"/>
      <c r="AV235" s="247"/>
      <c r="AW235" s="247"/>
      <c r="AX235" s="247"/>
      <c r="AY235" s="247"/>
      <c r="AZ235" s="247"/>
      <c r="BA235" s="247"/>
      <c r="BB235" s="247"/>
      <c r="BC235" s="247"/>
      <c r="BD235" s="247"/>
      <c r="BE235" s="247"/>
      <c r="BF235" s="247"/>
      <c r="BG235" s="247"/>
      <c r="BH235" s="247"/>
      <c r="BI235" s="247"/>
      <c r="BJ235" s="247"/>
      <c r="BK235" s="247"/>
      <c r="BL235" s="247"/>
      <c r="BM235" s="247"/>
      <c r="BN235" s="247"/>
      <c r="BO235" s="247"/>
      <c r="BP235" s="247"/>
      <c r="BQ235" s="247"/>
      <c r="CC235" s="247"/>
      <c r="CD235" s="247"/>
      <c r="CE235" s="247"/>
      <c r="CF235" s="247"/>
      <c r="CG235" s="247"/>
      <c r="CH235" s="247"/>
      <c r="CI235" s="247"/>
      <c r="CJ235" s="247"/>
      <c r="CK235" s="247"/>
      <c r="CL235" s="247"/>
      <c r="CM235" s="247"/>
    </row>
    <row r="236" spans="5:182">
      <c r="E236" s="116" t="s">
        <v>161</v>
      </c>
      <c r="F236" t="s">
        <v>162</v>
      </c>
      <c r="G236" t="s">
        <v>140</v>
      </c>
      <c r="H236" t="s">
        <v>141</v>
      </c>
      <c r="I236" t="s">
        <v>163</v>
      </c>
      <c r="J236" t="s">
        <v>172</v>
      </c>
      <c r="K236" s="291" t="s">
        <v>164</v>
      </c>
      <c r="L236" s="88" t="s">
        <v>168</v>
      </c>
      <c r="M236" s="289">
        <v>43639</v>
      </c>
      <c r="N236" s="289">
        <v>43646</v>
      </c>
      <c r="O236" s="289">
        <v>43653</v>
      </c>
      <c r="P236" s="247">
        <v>43660</v>
      </c>
      <c r="Q236" s="247">
        <v>43667</v>
      </c>
      <c r="R236" s="289">
        <v>43674</v>
      </c>
      <c r="S236" s="289">
        <v>43681</v>
      </c>
      <c r="T236" s="289">
        <v>43688</v>
      </c>
      <c r="U236" s="289">
        <v>43695</v>
      </c>
      <c r="V236" s="247">
        <v>43702</v>
      </c>
      <c r="W236" s="247">
        <v>43709</v>
      </c>
      <c r="X236" s="247">
        <v>43716</v>
      </c>
      <c r="Y236" s="247">
        <v>43723</v>
      </c>
      <c r="Z236" s="289">
        <v>43730</v>
      </c>
      <c r="AA236" s="289">
        <v>43737</v>
      </c>
      <c r="AB236" s="289">
        <v>43744</v>
      </c>
      <c r="AC236" s="247">
        <v>43751</v>
      </c>
      <c r="AD236" s="247">
        <v>43758</v>
      </c>
      <c r="AE236" s="247">
        <v>43765</v>
      </c>
      <c r="AF236" s="247">
        <v>43772</v>
      </c>
      <c r="AG236" s="247">
        <v>43779</v>
      </c>
      <c r="AH236" s="247">
        <v>43786</v>
      </c>
      <c r="AI236" s="247">
        <v>43793</v>
      </c>
      <c r="AJ236" s="247">
        <v>43800</v>
      </c>
      <c r="AK236" s="247">
        <v>43807</v>
      </c>
      <c r="AL236" s="247">
        <v>43814</v>
      </c>
      <c r="AM236" s="247">
        <v>43821</v>
      </c>
      <c r="AN236" s="247">
        <v>43828</v>
      </c>
      <c r="AO236" s="247">
        <v>43835</v>
      </c>
      <c r="AP236" s="247">
        <v>43842</v>
      </c>
      <c r="AQ236" s="247">
        <v>43849</v>
      </c>
      <c r="AR236" s="247">
        <v>43856</v>
      </c>
      <c r="AS236" s="247">
        <v>43863</v>
      </c>
      <c r="AT236" s="247">
        <v>43870</v>
      </c>
      <c r="AU236" s="247">
        <v>43877</v>
      </c>
      <c r="AV236" s="247">
        <v>43884</v>
      </c>
      <c r="AW236" s="247">
        <v>43891</v>
      </c>
      <c r="AX236" s="247">
        <v>43898</v>
      </c>
      <c r="AY236" s="247">
        <v>43905</v>
      </c>
      <c r="AZ236" s="247">
        <v>43912</v>
      </c>
      <c r="BA236" s="247">
        <v>43919</v>
      </c>
      <c r="BB236" s="247">
        <v>43926</v>
      </c>
      <c r="BC236" s="247">
        <v>43933</v>
      </c>
      <c r="BD236" s="247">
        <v>43940</v>
      </c>
      <c r="BE236" s="247">
        <v>43947</v>
      </c>
      <c r="BF236" s="247">
        <v>43954</v>
      </c>
      <c r="BG236" s="247">
        <v>43961</v>
      </c>
      <c r="BH236" s="247">
        <v>43968</v>
      </c>
      <c r="BI236" s="247">
        <v>43975</v>
      </c>
      <c r="BJ236" s="247">
        <v>43982</v>
      </c>
      <c r="BK236" s="247">
        <v>43989</v>
      </c>
      <c r="BL236" s="247">
        <v>43996</v>
      </c>
      <c r="BM236" s="247">
        <v>44003</v>
      </c>
      <c r="BN236" s="247">
        <v>44010</v>
      </c>
      <c r="BO236" s="247">
        <v>44017</v>
      </c>
      <c r="BP236" s="247">
        <v>44024</v>
      </c>
      <c r="BQ236" s="247">
        <v>44031</v>
      </c>
      <c r="BR236" s="247">
        <v>44038</v>
      </c>
      <c r="BS236" s="247">
        <v>44045</v>
      </c>
      <c r="BT236" s="247">
        <v>44052</v>
      </c>
      <c r="BU236" s="247">
        <v>44059</v>
      </c>
      <c r="BV236" s="247">
        <v>44066</v>
      </c>
      <c r="BW236" s="247">
        <v>44073</v>
      </c>
      <c r="BX236" s="247">
        <v>44080</v>
      </c>
      <c r="BY236" s="247">
        <v>44087</v>
      </c>
      <c r="BZ236" s="247">
        <v>44094</v>
      </c>
      <c r="CA236" s="247">
        <v>44101</v>
      </c>
      <c r="CB236" s="247">
        <v>44108</v>
      </c>
      <c r="CC236" s="247">
        <v>44115</v>
      </c>
      <c r="CD236" s="247">
        <v>44122</v>
      </c>
      <c r="CE236" s="247">
        <v>44129</v>
      </c>
      <c r="CF236" s="247">
        <v>44136</v>
      </c>
      <c r="CG236" s="247">
        <v>44143</v>
      </c>
      <c r="CH236" s="247">
        <v>44150</v>
      </c>
      <c r="CI236" s="247">
        <v>44157</v>
      </c>
      <c r="CJ236" s="247">
        <v>44164</v>
      </c>
      <c r="CK236" s="247">
        <v>44171</v>
      </c>
      <c r="CL236" s="247">
        <v>44178</v>
      </c>
      <c r="CM236" s="247">
        <v>44185</v>
      </c>
      <c r="CN236" s="247">
        <v>44192</v>
      </c>
      <c r="CO236" s="247">
        <v>44199</v>
      </c>
      <c r="CP236" s="247">
        <v>44206</v>
      </c>
      <c r="CQ236" s="247">
        <v>44213</v>
      </c>
      <c r="CR236" s="247">
        <v>44220</v>
      </c>
      <c r="CS236" s="247">
        <v>44227</v>
      </c>
      <c r="CT236" s="247">
        <v>44234</v>
      </c>
      <c r="CU236" s="247">
        <v>44241</v>
      </c>
      <c r="CV236" s="247">
        <v>44248</v>
      </c>
      <c r="CW236" s="247">
        <v>44255</v>
      </c>
      <c r="CX236" s="247">
        <v>44262</v>
      </c>
      <c r="CY236" s="247">
        <v>44269</v>
      </c>
      <c r="CZ236" s="247">
        <v>44276</v>
      </c>
      <c r="DA236" s="247">
        <v>44283</v>
      </c>
      <c r="DB236" s="247">
        <v>44290</v>
      </c>
      <c r="DC236" s="247">
        <v>44297</v>
      </c>
      <c r="DD236" s="247">
        <v>44304</v>
      </c>
      <c r="DE236" s="247">
        <v>44311</v>
      </c>
      <c r="DF236" s="247">
        <v>44318</v>
      </c>
      <c r="DG236" s="247">
        <v>44325</v>
      </c>
      <c r="DH236" s="247">
        <v>44332</v>
      </c>
      <c r="DI236" s="247">
        <v>44339</v>
      </c>
      <c r="DJ236" s="247">
        <v>44346</v>
      </c>
      <c r="DK236" s="247">
        <v>44353</v>
      </c>
      <c r="DL236" s="247">
        <v>44360</v>
      </c>
      <c r="DM236" s="247">
        <v>44367</v>
      </c>
      <c r="DN236" s="247">
        <v>44374</v>
      </c>
      <c r="DO236" s="247">
        <v>44381</v>
      </c>
      <c r="DP236" s="247">
        <v>44388</v>
      </c>
      <c r="DQ236" s="247">
        <v>44395</v>
      </c>
      <c r="DR236" s="247">
        <v>44402</v>
      </c>
      <c r="DS236" s="247">
        <v>44409</v>
      </c>
      <c r="DT236" s="247">
        <v>44416</v>
      </c>
      <c r="DU236" s="247">
        <v>44423</v>
      </c>
      <c r="DV236" s="247">
        <v>44430</v>
      </c>
      <c r="DW236" s="247">
        <v>44437</v>
      </c>
      <c r="DX236" s="247">
        <v>44444</v>
      </c>
      <c r="DY236" s="247">
        <v>44451</v>
      </c>
      <c r="DZ236" s="247">
        <v>44458</v>
      </c>
      <c r="EA236" s="247">
        <v>44465</v>
      </c>
      <c r="EB236" s="247">
        <v>44472</v>
      </c>
      <c r="EC236" s="247">
        <v>44479</v>
      </c>
      <c r="ED236" s="247">
        <v>44486</v>
      </c>
      <c r="EE236" s="247">
        <v>44493</v>
      </c>
      <c r="EF236" s="247">
        <v>44500</v>
      </c>
      <c r="EG236" s="247">
        <v>44507</v>
      </c>
      <c r="EH236" s="247">
        <v>44514</v>
      </c>
      <c r="EI236" s="247">
        <v>44521</v>
      </c>
      <c r="EJ236" s="247">
        <v>44528</v>
      </c>
      <c r="EK236" s="247">
        <v>44535</v>
      </c>
      <c r="EL236" s="247">
        <v>44542</v>
      </c>
      <c r="EM236" s="247">
        <v>44549</v>
      </c>
      <c r="EN236" s="247">
        <v>44556</v>
      </c>
      <c r="EO236" s="247">
        <v>44563</v>
      </c>
      <c r="EP236" s="247">
        <v>44570</v>
      </c>
      <c r="EQ236" s="247">
        <v>44577</v>
      </c>
      <c r="ER236" s="247">
        <v>44584</v>
      </c>
      <c r="ES236" s="247">
        <v>44591</v>
      </c>
      <c r="ET236" s="247">
        <v>44598</v>
      </c>
      <c r="EU236" s="247">
        <v>44605</v>
      </c>
      <c r="EV236" s="247">
        <v>44612</v>
      </c>
      <c r="EW236" s="247">
        <v>44619</v>
      </c>
      <c r="EX236" s="247">
        <v>44626</v>
      </c>
      <c r="EY236" s="247">
        <v>44633</v>
      </c>
      <c r="EZ236" s="247">
        <v>44640</v>
      </c>
      <c r="FA236" s="247">
        <v>44647</v>
      </c>
      <c r="FB236" s="247">
        <v>44654</v>
      </c>
      <c r="FC236" s="247">
        <v>44661</v>
      </c>
      <c r="FD236" s="247">
        <v>44668</v>
      </c>
      <c r="FE236" s="247">
        <v>44675</v>
      </c>
      <c r="FF236" s="247">
        <v>44682</v>
      </c>
      <c r="FG236" s="92">
        <v>44689</v>
      </c>
      <c r="FH236" s="247">
        <v>44696</v>
      </c>
      <c r="FI236" s="247">
        <v>44703</v>
      </c>
      <c r="FJ236" s="247">
        <v>44710</v>
      </c>
      <c r="FK236" s="247">
        <v>44717</v>
      </c>
      <c r="FL236" s="247">
        <v>44724</v>
      </c>
      <c r="FM236" s="247">
        <v>44731</v>
      </c>
      <c r="FN236" s="247">
        <v>44738</v>
      </c>
      <c r="FO236" s="247">
        <v>44745</v>
      </c>
      <c r="FP236" s="247">
        <v>44752</v>
      </c>
      <c r="FQ236" s="247">
        <v>44759</v>
      </c>
      <c r="FR236" s="247"/>
      <c r="FS236" s="247"/>
      <c r="FT236" s="247"/>
      <c r="FU236" s="247"/>
      <c r="FV236" s="247"/>
      <c r="FW236" s="247"/>
      <c r="FX236" s="247"/>
    </row>
    <row r="237" spans="5:182">
      <c r="E237" s="116" t="s">
        <v>171</v>
      </c>
      <c r="G237" t="s">
        <v>169</v>
      </c>
      <c r="H237" s="289">
        <v>44758</v>
      </c>
      <c r="I237">
        <v>359</v>
      </c>
      <c r="J237">
        <v>26</v>
      </c>
      <c r="K237" s="247">
        <v>7080210.5700000003</v>
      </c>
      <c r="L237" t="s">
        <v>165</v>
      </c>
      <c r="M237" s="247">
        <v>26487.67</v>
      </c>
      <c r="N237" s="247">
        <v>26936.61</v>
      </c>
      <c r="O237" s="247">
        <v>29223.98</v>
      </c>
      <c r="P237" s="247">
        <v>44581.919999999998</v>
      </c>
      <c r="Q237" s="247">
        <v>58160.06</v>
      </c>
      <c r="R237" s="247">
        <v>51408.06</v>
      </c>
      <c r="S237" s="247">
        <v>26915.37</v>
      </c>
      <c r="T237" s="247">
        <v>9736.35</v>
      </c>
      <c r="U237" s="247">
        <v>40033.47</v>
      </c>
      <c r="V237" s="247">
        <v>45446.54</v>
      </c>
      <c r="W237" s="247">
        <v>45446.54</v>
      </c>
      <c r="X237" s="247">
        <v>31916</v>
      </c>
      <c r="Y237" s="247">
        <v>58829.760000000002</v>
      </c>
      <c r="Z237" s="247">
        <v>61366.76</v>
      </c>
      <c r="AA237" s="247">
        <v>73640.11</v>
      </c>
      <c r="AB237" s="247">
        <v>74074.89</v>
      </c>
      <c r="AC237" s="247">
        <v>74292.28</v>
      </c>
      <c r="AD237" s="247">
        <v>74292.28</v>
      </c>
      <c r="AE237" s="247">
        <v>74292.28</v>
      </c>
      <c r="AF237" s="247">
        <v>74292.28</v>
      </c>
      <c r="AG237" s="247">
        <v>74292.28</v>
      </c>
      <c r="AH237" s="247">
        <v>74292.28</v>
      </c>
      <c r="AI237" s="247">
        <v>74292.28</v>
      </c>
      <c r="AJ237" s="247">
        <v>77691.360000000001</v>
      </c>
      <c r="AK237" s="247">
        <v>81090.44</v>
      </c>
      <c r="AL237" s="247">
        <v>81090.44</v>
      </c>
      <c r="AM237" s="247">
        <v>75425.3</v>
      </c>
      <c r="AN237" s="247">
        <v>74292.28</v>
      </c>
      <c r="AO237" s="247">
        <v>74292.28</v>
      </c>
      <c r="AP237" s="247">
        <v>74292.28</v>
      </c>
      <c r="AQ237" s="247">
        <v>74292.28</v>
      </c>
      <c r="AR237" s="247">
        <v>74292.28</v>
      </c>
      <c r="AS237" s="247">
        <v>74292.28</v>
      </c>
      <c r="AT237" s="247">
        <v>90134.73</v>
      </c>
      <c r="AU237" s="247">
        <v>89126.99</v>
      </c>
      <c r="AV237" s="247">
        <v>83479.27</v>
      </c>
      <c r="AW237" s="247">
        <v>94531.85</v>
      </c>
      <c r="AX237" s="247">
        <v>112025.45</v>
      </c>
      <c r="AY237" s="247">
        <v>81206.84</v>
      </c>
      <c r="AZ237" s="247">
        <v>81206.84</v>
      </c>
      <c r="BA237" s="247">
        <v>81206.84</v>
      </c>
      <c r="BB237" s="247">
        <v>81206.84</v>
      </c>
      <c r="BC237" s="247">
        <v>60072.23</v>
      </c>
      <c r="BD237" s="247">
        <v>58069.82</v>
      </c>
      <c r="BE237" s="247">
        <v>48057.79</v>
      </c>
      <c r="BF237" s="247">
        <v>48057.79</v>
      </c>
      <c r="BG237" s="247">
        <v>48057.79</v>
      </c>
      <c r="BH237" s="247">
        <v>48057.79</v>
      </c>
      <c r="BI237" s="247">
        <v>30036.12</v>
      </c>
      <c r="BJ237" s="247">
        <v>60072.23</v>
      </c>
      <c r="BK237" s="247">
        <v>60072.23</v>
      </c>
      <c r="BL237" s="247">
        <v>49027.02</v>
      </c>
      <c r="BM237" s="247">
        <v>32076.63</v>
      </c>
      <c r="BN237" s="247">
        <v>45129.07</v>
      </c>
      <c r="BO237" s="247">
        <v>45129.07</v>
      </c>
      <c r="BP237" s="247">
        <v>45129.07</v>
      </c>
      <c r="BQ237" s="247">
        <v>45129.07</v>
      </c>
      <c r="BR237" s="247">
        <v>30086.04</v>
      </c>
      <c r="BS237" s="247">
        <v>30086.04</v>
      </c>
      <c r="BT237" s="247">
        <v>45129.07</v>
      </c>
      <c r="BU237" s="247">
        <v>45129.07</v>
      </c>
      <c r="BV237" s="247">
        <v>45129.07</v>
      </c>
      <c r="BW237" s="247">
        <v>38805.230000000003</v>
      </c>
      <c r="BX237" s="247">
        <v>32481.39</v>
      </c>
      <c r="BY237" s="247">
        <v>32481.39</v>
      </c>
      <c r="BZ237" s="247">
        <v>22447.18</v>
      </c>
      <c r="CA237" s="247">
        <v>26936.61</v>
      </c>
      <c r="CB237" s="247">
        <v>26936.61</v>
      </c>
      <c r="CC237" s="247">
        <v>26936.61</v>
      </c>
      <c r="CD237" s="247">
        <v>26936.61</v>
      </c>
      <c r="CE237" s="247">
        <v>26936.61</v>
      </c>
      <c r="CF237" s="247">
        <v>26936.61</v>
      </c>
      <c r="CG237" s="247">
        <v>26936.61</v>
      </c>
      <c r="CH237" s="247">
        <v>26936.61</v>
      </c>
      <c r="CI237" s="247">
        <v>26936.61</v>
      </c>
      <c r="CJ237" s="247">
        <v>26936.61</v>
      </c>
      <c r="CK237" s="247">
        <v>26936.61</v>
      </c>
      <c r="CL237" s="247">
        <v>26936.61</v>
      </c>
      <c r="CM237" s="247">
        <v>26936.61</v>
      </c>
      <c r="CN237" s="247">
        <v>26936.61</v>
      </c>
      <c r="CO237" s="247">
        <v>26936.61</v>
      </c>
      <c r="CP237" s="247">
        <v>26936.61</v>
      </c>
      <c r="CQ237" s="247">
        <v>26936.61</v>
      </c>
      <c r="CR237" s="247">
        <v>26936.61</v>
      </c>
      <c r="CS237" s="247">
        <v>26936.61</v>
      </c>
      <c r="CT237" s="247">
        <v>26936.61</v>
      </c>
      <c r="CU237" s="247">
        <v>26936.61</v>
      </c>
      <c r="CV237" s="247">
        <v>26936.61</v>
      </c>
      <c r="CW237" s="247">
        <v>26936.61</v>
      </c>
      <c r="CX237" s="247">
        <v>26936.61</v>
      </c>
      <c r="CY237" s="247">
        <v>26936.61</v>
      </c>
      <c r="CZ237" s="247">
        <v>26936.61</v>
      </c>
      <c r="DA237" s="247">
        <v>26936.61</v>
      </c>
      <c r="DB237" s="247">
        <v>26936.61</v>
      </c>
      <c r="DC237" s="247">
        <v>26936.61</v>
      </c>
      <c r="DD237" s="247">
        <v>26936.61</v>
      </c>
      <c r="DE237" s="247">
        <v>26936.61</v>
      </c>
      <c r="DF237" s="247">
        <v>26936.61</v>
      </c>
      <c r="DG237" s="247">
        <v>26936.61</v>
      </c>
      <c r="DH237" s="247">
        <v>26936.61</v>
      </c>
      <c r="DI237" s="247">
        <v>26936.61</v>
      </c>
      <c r="DJ237" s="247">
        <v>26936.61</v>
      </c>
      <c r="DK237" s="247">
        <v>26936.61</v>
      </c>
      <c r="DL237" s="247">
        <v>26936.61</v>
      </c>
      <c r="DM237" s="247">
        <v>26936.61</v>
      </c>
      <c r="DN237" s="247">
        <v>26936.61</v>
      </c>
      <c r="DO237" s="247">
        <v>26936.61</v>
      </c>
      <c r="DP237" s="247">
        <v>26936.61</v>
      </c>
      <c r="DQ237" s="247">
        <v>8978.8700000000008</v>
      </c>
      <c r="DR237" s="247">
        <v>26936.61</v>
      </c>
      <c r="DS237" s="247">
        <v>26936.61</v>
      </c>
      <c r="DT237" s="247">
        <v>26936.61</v>
      </c>
      <c r="DU237" s="247">
        <v>26936.61</v>
      </c>
      <c r="DV237" s="247">
        <v>26936.61</v>
      </c>
      <c r="DW237" s="247">
        <v>26936.61</v>
      </c>
      <c r="DX237" s="247">
        <v>26936.61</v>
      </c>
      <c r="DY237" s="247">
        <v>26936.61</v>
      </c>
      <c r="DZ237" s="247">
        <v>22447.18</v>
      </c>
      <c r="EA237" s="247">
        <v>26936.61</v>
      </c>
      <c r="EB237" s="247">
        <v>26936.61</v>
      </c>
      <c r="EC237" s="247">
        <v>26936.61</v>
      </c>
      <c r="ED237" s="247">
        <v>26936.61</v>
      </c>
      <c r="EE237" s="247">
        <v>26936.61</v>
      </c>
      <c r="EF237" s="247">
        <v>26936.61</v>
      </c>
      <c r="EG237" s="247">
        <v>26936.61</v>
      </c>
      <c r="EH237" s="247">
        <v>26936.61</v>
      </c>
      <c r="EI237" s="247">
        <v>26936.61</v>
      </c>
      <c r="EJ237" s="247">
        <v>26936.61</v>
      </c>
      <c r="EK237" s="247">
        <v>26936.61</v>
      </c>
      <c r="EL237" s="247">
        <v>26936.61</v>
      </c>
      <c r="EM237" s="247">
        <v>26936.61</v>
      </c>
      <c r="EN237" s="247">
        <v>26936.61</v>
      </c>
      <c r="EO237" s="247">
        <v>26936.61</v>
      </c>
      <c r="EP237" s="247">
        <v>26936.61</v>
      </c>
      <c r="EQ237" s="247">
        <v>26936.61</v>
      </c>
      <c r="ER237" s="247">
        <v>26936.61</v>
      </c>
      <c r="ES237" s="247">
        <v>26936.61</v>
      </c>
      <c r="ET237" s="247">
        <v>26936.61</v>
      </c>
      <c r="EU237" s="247">
        <v>26936.61</v>
      </c>
      <c r="EV237" s="247">
        <v>26936.61</v>
      </c>
      <c r="EW237" s="247">
        <v>26936.61</v>
      </c>
      <c r="EX237" s="247">
        <v>26936.61</v>
      </c>
      <c r="EY237" s="247">
        <v>26936.61</v>
      </c>
      <c r="EZ237" s="247">
        <v>26936.61</v>
      </c>
      <c r="FA237" s="247">
        <v>25140.84</v>
      </c>
      <c r="FB237" s="247">
        <v>18182.21</v>
      </c>
      <c r="FC237" s="247">
        <v>16161.97</v>
      </c>
      <c r="FD237" s="247">
        <v>16161.97</v>
      </c>
      <c r="FE237" s="247">
        <v>16161.97</v>
      </c>
      <c r="FF237" s="247">
        <v>8978.8700000000008</v>
      </c>
      <c r="FG237" s="247">
        <v>17957.740000000002</v>
      </c>
    </row>
    <row r="238" spans="5:182">
      <c r="E238" s="116" t="s">
        <v>171</v>
      </c>
      <c r="G238" t="s">
        <v>169</v>
      </c>
      <c r="H238" s="289">
        <v>44758</v>
      </c>
      <c r="I238">
        <v>359</v>
      </c>
      <c r="J238">
        <v>26</v>
      </c>
      <c r="K238" s="247">
        <v>7080210.5700000003</v>
      </c>
      <c r="L238" t="s">
        <v>170</v>
      </c>
      <c r="M238" s="247">
        <v>26487.67</v>
      </c>
      <c r="N238" s="247">
        <v>53424.28</v>
      </c>
      <c r="O238" s="247">
        <v>82648.259999999995</v>
      </c>
      <c r="P238" s="247">
        <v>127230.18</v>
      </c>
      <c r="Q238" s="247">
        <v>185390.24</v>
      </c>
      <c r="R238" s="247">
        <v>236798.3</v>
      </c>
      <c r="S238" s="247">
        <v>263713.67</v>
      </c>
      <c r="T238" s="247">
        <v>273450.02</v>
      </c>
      <c r="U238" s="247">
        <v>313483.48</v>
      </c>
      <c r="V238" s="247">
        <v>358930.02</v>
      </c>
      <c r="W238" s="247">
        <v>404376.56</v>
      </c>
      <c r="X238" s="247">
        <v>436292.56</v>
      </c>
      <c r="Y238" s="247">
        <v>495122.32</v>
      </c>
      <c r="Z238" s="247">
        <v>556489.07999999996</v>
      </c>
      <c r="AA238" s="247">
        <v>630129.18999999994</v>
      </c>
      <c r="AB238" s="247">
        <v>704204.08</v>
      </c>
      <c r="AC238" s="247">
        <v>778496.36</v>
      </c>
      <c r="AD238" s="247">
        <v>852788.64</v>
      </c>
      <c r="AE238" s="247">
        <v>927080.92</v>
      </c>
      <c r="AF238" s="247">
        <v>1001373.19</v>
      </c>
      <c r="AG238" s="247">
        <v>1075665.47</v>
      </c>
      <c r="AH238" s="247">
        <v>1149957.75</v>
      </c>
      <c r="AI238" s="247">
        <v>1224250.02</v>
      </c>
      <c r="AJ238" s="247">
        <v>1301941.3799999999</v>
      </c>
      <c r="AK238" s="247">
        <v>1383031.82</v>
      </c>
      <c r="AL238" s="247">
        <v>1464122.26</v>
      </c>
      <c r="AM238" s="247">
        <v>1539547.56</v>
      </c>
      <c r="AN238" s="247">
        <v>1613839.84</v>
      </c>
      <c r="AO238" s="247">
        <v>1688132.12</v>
      </c>
      <c r="AP238" s="247">
        <v>1762424.4</v>
      </c>
      <c r="AQ238" s="247">
        <v>1836716.67</v>
      </c>
      <c r="AR238" s="247">
        <v>1911008.95</v>
      </c>
      <c r="AS238" s="247">
        <v>1985301.23</v>
      </c>
      <c r="AT238" s="247">
        <v>2075435.96</v>
      </c>
      <c r="AU238" s="247">
        <v>2164562.9500000002</v>
      </c>
      <c r="AV238" s="247">
        <v>2248042.2200000002</v>
      </c>
      <c r="AW238" s="247">
        <v>2342574.06</v>
      </c>
      <c r="AX238" s="247">
        <v>2454599.5099999998</v>
      </c>
      <c r="AY238" s="247">
        <v>2535806.35</v>
      </c>
      <c r="AZ238" s="247">
        <v>2617013.19</v>
      </c>
      <c r="BA238" s="247">
        <v>2698220.02</v>
      </c>
      <c r="BB238" s="247">
        <v>2779426.86</v>
      </c>
      <c r="BC238" s="247">
        <v>2839499.09</v>
      </c>
      <c r="BD238" s="247">
        <v>2897568.92</v>
      </c>
      <c r="BE238" s="247">
        <v>2945626.7</v>
      </c>
      <c r="BF238" s="247">
        <v>2993684.49</v>
      </c>
      <c r="BG238" s="247">
        <v>3041742.27</v>
      </c>
      <c r="BH238" s="247">
        <v>3089800.06</v>
      </c>
      <c r="BI238" s="247">
        <v>3119836.17</v>
      </c>
      <c r="BJ238" s="247">
        <v>3179908.41</v>
      </c>
      <c r="BK238" s="247">
        <v>3239980.64</v>
      </c>
      <c r="BL238" s="247">
        <v>3289007.66</v>
      </c>
      <c r="BM238" s="247">
        <v>3321084.29</v>
      </c>
      <c r="BN238" s="247">
        <v>3366213.36</v>
      </c>
      <c r="BO238" s="247">
        <v>3411342.43</v>
      </c>
      <c r="BP238" s="247">
        <v>3456471.49</v>
      </c>
      <c r="BQ238" s="247">
        <v>3501600.56</v>
      </c>
      <c r="BR238" s="247">
        <v>3531686.6</v>
      </c>
      <c r="BS238" s="247">
        <v>3561772.64</v>
      </c>
      <c r="BT238" s="247">
        <v>3606901.71</v>
      </c>
      <c r="BU238" s="247">
        <v>3652030.78</v>
      </c>
      <c r="BV238" s="247">
        <v>3697159.84</v>
      </c>
      <c r="BW238" s="247">
        <v>3735965.07</v>
      </c>
      <c r="BX238" s="247">
        <v>3768446.47</v>
      </c>
      <c r="BY238" s="247">
        <v>3800927.86</v>
      </c>
      <c r="BZ238" s="247">
        <v>3823375.03</v>
      </c>
      <c r="CA238" s="247">
        <v>3850311.64</v>
      </c>
      <c r="CB238" s="247">
        <v>3877248.25</v>
      </c>
      <c r="CC238" s="247">
        <v>3904184.87</v>
      </c>
      <c r="CD238" s="247">
        <v>3931121.48</v>
      </c>
      <c r="CE238" s="247">
        <v>3958058.09</v>
      </c>
      <c r="CF238" s="247">
        <v>3984994.7</v>
      </c>
      <c r="CG238" s="247">
        <v>4011931.31</v>
      </c>
      <c r="CH238" s="247">
        <v>4038867.92</v>
      </c>
      <c r="CI238" s="247">
        <v>4065804.53</v>
      </c>
      <c r="CJ238" s="247">
        <v>4092741.14</v>
      </c>
      <c r="CK238" s="247">
        <v>4119677.75</v>
      </c>
      <c r="CL238" s="247">
        <v>4146614.36</v>
      </c>
      <c r="CM238" s="247">
        <v>4173550.97</v>
      </c>
      <c r="CN238" s="247">
        <v>4200487.58</v>
      </c>
      <c r="CO238" s="247">
        <v>4227424.1900000004</v>
      </c>
      <c r="CP238" s="247">
        <v>4254360.8</v>
      </c>
      <c r="CQ238" s="247">
        <v>4281297.41</v>
      </c>
      <c r="CR238" s="247">
        <v>4308234.0199999996</v>
      </c>
      <c r="CS238" s="247">
        <v>4335170.63</v>
      </c>
      <c r="CT238" s="247">
        <v>4362107.24</v>
      </c>
      <c r="CU238" s="247">
        <v>4389043.8499999996</v>
      </c>
      <c r="CV238" s="247">
        <v>4415980.46</v>
      </c>
      <c r="CW238" s="247">
        <v>4442917.08</v>
      </c>
      <c r="CX238" s="247">
        <v>4469853.6900000004</v>
      </c>
      <c r="CY238" s="247">
        <v>4496790.3</v>
      </c>
      <c r="CZ238" s="247">
        <v>4523726.91</v>
      </c>
      <c r="DA238" s="247">
        <v>4550663.5199999996</v>
      </c>
      <c r="DB238" s="247">
        <v>4577600.13</v>
      </c>
      <c r="DC238" s="247">
        <v>4604536.74</v>
      </c>
      <c r="DD238" s="247">
        <v>4631473.3499999996</v>
      </c>
      <c r="DE238" s="247">
        <v>4658409.96</v>
      </c>
      <c r="DF238" s="247">
        <v>4685346.57</v>
      </c>
      <c r="DG238" s="247">
        <v>4712283.18</v>
      </c>
      <c r="DH238" s="247">
        <v>4739219.79</v>
      </c>
      <c r="DI238" s="247">
        <v>4766156.4000000004</v>
      </c>
      <c r="DJ238" s="247">
        <v>4793093.01</v>
      </c>
      <c r="DK238" s="247">
        <v>4820029.62</v>
      </c>
      <c r="DL238" s="247">
        <v>4846966.2300000004</v>
      </c>
      <c r="DM238" s="247">
        <v>4873902.84</v>
      </c>
      <c r="DN238" s="247">
        <v>4900839.45</v>
      </c>
      <c r="DO238" s="247">
        <v>4927776.0599999996</v>
      </c>
      <c r="DP238" s="247">
        <v>4954712.68</v>
      </c>
      <c r="DQ238" s="247">
        <v>4963691.55</v>
      </c>
      <c r="DR238" s="247">
        <v>4990628.16</v>
      </c>
      <c r="DS238" s="247">
        <v>5017564.7699999996</v>
      </c>
      <c r="DT238" s="247">
        <v>5044501.38</v>
      </c>
      <c r="DU238" s="247">
        <v>5071437.99</v>
      </c>
      <c r="DV238" s="247">
        <v>5098374.5999999996</v>
      </c>
      <c r="DW238" s="247">
        <v>5125311.21</v>
      </c>
      <c r="DX238" s="247">
        <v>5152247.82</v>
      </c>
      <c r="DY238" s="247">
        <v>5179184.43</v>
      </c>
      <c r="DZ238" s="247">
        <v>5201631.5999999996</v>
      </c>
      <c r="EA238" s="247">
        <v>5228568.22</v>
      </c>
      <c r="EB238" s="247">
        <v>5255504.83</v>
      </c>
      <c r="EC238" s="247">
        <v>5282441.4400000004</v>
      </c>
      <c r="ED238" s="247">
        <v>5309378.05</v>
      </c>
      <c r="EE238" s="247">
        <v>5336314.66</v>
      </c>
      <c r="EF238" s="247">
        <v>5363251.2699999996</v>
      </c>
      <c r="EG238" s="247">
        <v>5390187.8799999999</v>
      </c>
      <c r="EH238" s="247">
        <v>5417124.4900000002</v>
      </c>
      <c r="EI238" s="247">
        <v>5444061.0999999996</v>
      </c>
      <c r="EJ238" s="247">
        <v>5470997.71</v>
      </c>
      <c r="EK238" s="247">
        <v>5497934.3200000003</v>
      </c>
      <c r="EL238" s="247">
        <v>5524870.9299999997</v>
      </c>
      <c r="EM238" s="247">
        <v>5551807.54</v>
      </c>
      <c r="EN238" s="247">
        <v>5578744.1500000004</v>
      </c>
      <c r="EO238" s="247">
        <v>5605680.7599999998</v>
      </c>
      <c r="EP238" s="247">
        <v>5632617.3700000001</v>
      </c>
      <c r="EQ238" s="247">
        <v>5659553.9800000004</v>
      </c>
      <c r="ER238" s="247">
        <v>5686490.5899999999</v>
      </c>
      <c r="ES238" s="247">
        <v>5713427.2000000002</v>
      </c>
      <c r="ET238" s="247">
        <v>5740363.8200000003</v>
      </c>
      <c r="EU238" s="247">
        <v>5767300.4299999997</v>
      </c>
      <c r="EV238" s="247">
        <v>5794237.04</v>
      </c>
      <c r="EW238" s="247">
        <v>5821173.6500000004</v>
      </c>
      <c r="EX238" s="247">
        <v>5848110.2599999998</v>
      </c>
      <c r="EY238" s="247">
        <v>5875046.8700000001</v>
      </c>
      <c r="EZ238" s="247">
        <v>5901983.4800000004</v>
      </c>
      <c r="FA238" s="247">
        <v>5927124.3099999996</v>
      </c>
      <c r="FB238" s="247">
        <v>5945306.5300000003</v>
      </c>
      <c r="FC238" s="247">
        <v>5961468.4900000002</v>
      </c>
      <c r="FD238" s="247">
        <v>5977630.46</v>
      </c>
      <c r="FE238" s="247">
        <v>5993792.4299999997</v>
      </c>
      <c r="FF238" s="247">
        <v>6002771.2999999998</v>
      </c>
      <c r="FG238" s="247">
        <v>6020729.04</v>
      </c>
      <c r="FH238" s="247">
        <v>6020729.04</v>
      </c>
      <c r="FI238" s="247">
        <v>6020729.04</v>
      </c>
      <c r="FJ238" s="247">
        <v>6020729.04</v>
      </c>
      <c r="FK238" s="247">
        <v>6020729.04</v>
      </c>
      <c r="FL238" s="247">
        <v>6020729.04</v>
      </c>
      <c r="FM238" s="247">
        <v>6020729.04</v>
      </c>
      <c r="FN238" s="247">
        <v>6020729.04</v>
      </c>
      <c r="FO238" s="247">
        <v>6020729.04</v>
      </c>
      <c r="FP238" s="247">
        <v>6020729.04</v>
      </c>
      <c r="FQ238" s="247">
        <v>6020729.04</v>
      </c>
    </row>
    <row r="239" spans="5:182"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2"/>
      <c r="AQ239" s="172"/>
      <c r="AR239" s="172"/>
      <c r="AS239" s="172"/>
      <c r="AT239" s="172"/>
      <c r="AU239" s="172"/>
      <c r="AV239" s="172"/>
      <c r="AW239" s="172"/>
      <c r="AX239" s="172"/>
      <c r="AY239" s="172"/>
      <c r="AZ239" s="172"/>
      <c r="BA239" s="172"/>
      <c r="BB239" s="172"/>
      <c r="BC239" s="172"/>
      <c r="BD239" s="172"/>
      <c r="BE239" s="172"/>
      <c r="BF239" s="172"/>
      <c r="BG239" s="172"/>
      <c r="BH239" s="172"/>
      <c r="BI239" s="172"/>
      <c r="BJ239" s="172"/>
      <c r="BK239" s="172"/>
      <c r="BL239" s="172"/>
      <c r="BM239" s="172"/>
      <c r="BN239" s="172"/>
      <c r="BO239" s="172"/>
      <c r="BP239" s="172"/>
      <c r="BQ239" s="172"/>
      <c r="BR239" s="172"/>
      <c r="BS239" s="172"/>
      <c r="BT239" s="172"/>
      <c r="BU239" s="172"/>
      <c r="BV239" s="172"/>
      <c r="BW239" s="172"/>
      <c r="BX239" s="172"/>
      <c r="BY239" s="172"/>
      <c r="BZ239" s="172"/>
      <c r="CA239" s="172"/>
      <c r="CB239" s="172"/>
      <c r="CC239" s="172"/>
      <c r="CD239" s="172"/>
      <c r="CE239" s="172"/>
      <c r="CF239" s="172"/>
      <c r="CG239" s="172"/>
      <c r="CH239" s="172"/>
      <c r="CI239" s="172"/>
      <c r="CJ239" s="172"/>
      <c r="CK239" s="172"/>
      <c r="CL239" s="172"/>
      <c r="CM239" s="172"/>
      <c r="CN239" s="172"/>
      <c r="CO239" s="172"/>
      <c r="CP239" s="172"/>
      <c r="CQ239" s="172"/>
      <c r="CR239" s="172"/>
      <c r="CS239" s="172"/>
      <c r="CT239" s="172"/>
      <c r="CU239" s="172"/>
      <c r="CV239" s="172"/>
      <c r="CW239" s="172"/>
      <c r="CX239" s="172"/>
      <c r="CY239" s="172"/>
      <c r="CZ239" s="172"/>
      <c r="DA239" s="172"/>
      <c r="DB239" s="172"/>
      <c r="DC239" s="172"/>
      <c r="DD239" s="172"/>
      <c r="DE239" s="172"/>
      <c r="DF239" s="172"/>
      <c r="DG239" s="172"/>
      <c r="DH239" s="172"/>
      <c r="DI239" s="172"/>
      <c r="DJ239" s="172"/>
      <c r="DK239" s="172"/>
      <c r="DL239" s="172"/>
      <c r="DM239" s="172"/>
      <c r="DN239" s="172"/>
      <c r="DO239" s="172"/>
      <c r="DP239" s="172"/>
      <c r="DQ239" s="172"/>
      <c r="DR239" s="172"/>
      <c r="DS239" s="172"/>
      <c r="DT239" s="172"/>
      <c r="DU239" s="172"/>
      <c r="DV239" s="172"/>
      <c r="DW239" s="172"/>
      <c r="DX239" s="172"/>
      <c r="DY239" s="172"/>
      <c r="DZ239" s="172"/>
      <c r="EA239" s="172"/>
      <c r="EB239" s="172"/>
      <c r="EC239" s="172"/>
      <c r="ED239" s="172"/>
      <c r="EE239" s="172"/>
      <c r="EF239" s="172"/>
      <c r="EG239" s="172"/>
      <c r="EH239" s="172"/>
      <c r="EI239" s="172"/>
      <c r="EJ239" s="172"/>
      <c r="EK239" s="172"/>
      <c r="EL239" s="172"/>
      <c r="EM239" s="172"/>
      <c r="EN239" s="172"/>
      <c r="EO239" s="172"/>
      <c r="EP239" s="172"/>
      <c r="EQ239" s="172"/>
      <c r="ER239" s="172"/>
      <c r="ES239" s="172"/>
      <c r="ET239" s="172"/>
      <c r="EU239" s="172"/>
      <c r="EV239" s="172"/>
      <c r="EW239" s="172"/>
      <c r="EX239" s="172"/>
      <c r="EY239" s="172"/>
      <c r="EZ239" s="172"/>
      <c r="FA239" s="172"/>
      <c r="FB239" s="172"/>
      <c r="FC239" s="172"/>
      <c r="FD239" s="172"/>
      <c r="FE239" s="172"/>
      <c r="FF239" s="172"/>
      <c r="FG239" s="172">
        <f>FG238/K238</f>
        <v>0.85036016661860381</v>
      </c>
      <c r="FH239" s="172"/>
      <c r="FI239" s="172"/>
      <c r="FJ239" s="172"/>
      <c r="FK239" s="172"/>
      <c r="FL239" s="172"/>
      <c r="FM239" s="172"/>
      <c r="FN239" s="172"/>
      <c r="FO239" s="172"/>
      <c r="FP239" s="172"/>
      <c r="FQ239" s="172"/>
      <c r="FR239" s="172"/>
      <c r="FS239" s="172"/>
      <c r="FT239" s="172"/>
      <c r="FU239" s="172"/>
      <c r="FV239" s="172"/>
      <c r="FW239" s="172"/>
      <c r="FX239" s="172"/>
    </row>
    <row r="240" spans="5:182"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2"/>
      <c r="AM240" s="172"/>
      <c r="AN240" s="172"/>
      <c r="AO240" s="172"/>
      <c r="AP240" s="172"/>
      <c r="AQ240" s="172"/>
      <c r="AR240" s="172"/>
      <c r="AS240" s="172"/>
      <c r="AT240" s="172"/>
      <c r="AU240" s="172"/>
      <c r="AV240" s="172"/>
      <c r="AW240" s="172"/>
      <c r="AX240" s="172"/>
      <c r="AY240" s="172"/>
      <c r="AZ240" s="172"/>
      <c r="BA240" s="172"/>
      <c r="BB240" s="172"/>
      <c r="BC240" s="172"/>
      <c r="BD240" s="172"/>
      <c r="BE240" s="172"/>
      <c r="BF240" s="172"/>
      <c r="BG240" s="172"/>
      <c r="BH240" s="172"/>
      <c r="BI240" s="172"/>
      <c r="BJ240" s="172"/>
      <c r="BK240" s="172"/>
      <c r="BL240" s="172"/>
      <c r="BM240" s="172"/>
      <c r="BN240" s="172"/>
      <c r="BO240" s="172"/>
      <c r="BP240" s="172"/>
      <c r="BQ240" s="172"/>
      <c r="BR240" s="172"/>
      <c r="BS240" s="172"/>
      <c r="BT240" s="172"/>
      <c r="BU240" s="172"/>
      <c r="BV240" s="172"/>
      <c r="BW240" s="172"/>
      <c r="BX240" s="172"/>
      <c r="BY240" s="172"/>
      <c r="BZ240" s="172"/>
      <c r="CA240" s="172"/>
      <c r="CB240" s="172"/>
      <c r="CC240" s="172"/>
      <c r="CD240" s="172"/>
      <c r="CE240" s="172"/>
      <c r="CF240" s="172"/>
      <c r="CG240" s="172"/>
      <c r="CH240" s="172"/>
      <c r="CI240" s="172"/>
      <c r="CJ240" s="172"/>
      <c r="CK240" s="172"/>
      <c r="CL240" s="172"/>
      <c r="CM240" s="172"/>
      <c r="CN240" s="172"/>
      <c r="CO240" s="172"/>
      <c r="CP240" s="172"/>
      <c r="CQ240" s="172"/>
      <c r="CR240" s="172"/>
      <c r="CS240" s="172"/>
      <c r="CT240" s="172"/>
      <c r="CU240" s="172"/>
      <c r="CV240" s="172"/>
      <c r="CW240" s="172"/>
      <c r="CX240" s="172"/>
      <c r="CY240" s="172"/>
      <c r="CZ240" s="172"/>
      <c r="DA240" s="172"/>
      <c r="DB240" s="172"/>
      <c r="DC240" s="172"/>
      <c r="DD240" s="172"/>
      <c r="DE240" s="172"/>
      <c r="DF240" s="172"/>
      <c r="DG240" s="172"/>
      <c r="DH240" s="172"/>
      <c r="DI240" s="172"/>
      <c r="DJ240" s="172"/>
      <c r="DK240" s="172"/>
      <c r="DL240" s="172"/>
      <c r="DM240" s="172"/>
      <c r="DN240" s="172"/>
      <c r="DO240" s="172"/>
      <c r="DP240" s="172"/>
      <c r="DQ240" s="172"/>
      <c r="DR240" s="172"/>
      <c r="DS240" s="172"/>
      <c r="DT240" s="172"/>
      <c r="DU240" s="172"/>
      <c r="DV240" s="172"/>
      <c r="DW240" s="172"/>
      <c r="DX240" s="172"/>
      <c r="DY240" s="172"/>
      <c r="DZ240" s="172"/>
      <c r="EA240" s="172"/>
      <c r="EB240" s="172"/>
      <c r="EC240" s="172"/>
      <c r="ED240" s="172"/>
      <c r="EE240" s="172"/>
      <c r="EF240" s="172"/>
      <c r="EG240" s="172"/>
      <c r="EH240" s="172"/>
      <c r="EI240" s="172"/>
      <c r="EJ240" s="172"/>
      <c r="EK240" s="172"/>
      <c r="EL240" s="172"/>
      <c r="EM240" s="172"/>
      <c r="EN240" s="172"/>
      <c r="EO240" s="172"/>
      <c r="EP240" s="172"/>
      <c r="EQ240" s="172"/>
      <c r="ER240" s="172"/>
      <c r="ES240" s="172"/>
      <c r="ET240" s="172"/>
      <c r="EU240" s="172"/>
      <c r="EV240" s="172"/>
      <c r="EW240" s="172"/>
      <c r="EX240" s="172"/>
      <c r="EY240" s="172"/>
      <c r="EZ240" s="172"/>
      <c r="FA240" s="172"/>
      <c r="FB240" s="172"/>
      <c r="FC240" s="172"/>
      <c r="FD240" s="172"/>
      <c r="FE240" s="172"/>
      <c r="FF240" s="172"/>
      <c r="FG240" s="172"/>
      <c r="FH240" s="172"/>
      <c r="FI240" s="172"/>
      <c r="FJ240" s="172"/>
      <c r="FK240" s="172"/>
      <c r="FL240" s="172"/>
      <c r="FM240" s="172"/>
      <c r="FN240" s="172"/>
      <c r="FO240" s="172"/>
      <c r="FP240" s="172"/>
      <c r="FQ240" s="172"/>
      <c r="FR240" s="172"/>
      <c r="FS240" s="172"/>
      <c r="FT240" s="172"/>
      <c r="FU240" s="172"/>
      <c r="FV240" s="172"/>
      <c r="FW240" s="172"/>
      <c r="FX240" s="172"/>
    </row>
    <row r="243" spans="11:180">
      <c r="AC243" s="289"/>
      <c r="AD243" s="289"/>
      <c r="AE243" s="289"/>
      <c r="AF243" s="289"/>
      <c r="AG243" s="289"/>
      <c r="AH243" s="289"/>
      <c r="AI243" s="289"/>
      <c r="AJ243" s="289"/>
      <c r="AK243" s="289"/>
      <c r="AL243" s="289"/>
      <c r="AM243" s="289"/>
      <c r="AN243" s="289"/>
      <c r="AO243" s="289"/>
      <c r="AP243" s="289"/>
      <c r="AQ243" s="289"/>
      <c r="AR243" s="289"/>
      <c r="AS243" s="289"/>
      <c r="AT243" s="289"/>
      <c r="AU243" s="289"/>
      <c r="AV243" s="289"/>
      <c r="AW243" s="289"/>
      <c r="AX243" s="289"/>
      <c r="AY243" s="289"/>
      <c r="AZ243" s="289"/>
      <c r="BA243" s="289"/>
      <c r="BB243" s="289"/>
      <c r="BC243" s="289"/>
      <c r="BD243" s="289"/>
      <c r="BE243" s="289"/>
      <c r="BF243" s="289"/>
      <c r="BG243" s="289"/>
      <c r="BH243" s="289"/>
      <c r="BI243" s="289"/>
      <c r="BJ243" s="289"/>
      <c r="BK243" s="289"/>
      <c r="BL243" s="289"/>
      <c r="BM243" s="289"/>
      <c r="BN243" s="289"/>
      <c r="BO243" s="289"/>
      <c r="BP243" s="289"/>
      <c r="BQ243" s="289"/>
      <c r="BR243" s="289"/>
      <c r="BS243" s="289"/>
      <c r="BT243" s="289"/>
      <c r="BU243" s="289"/>
      <c r="BV243" s="289"/>
      <c r="BW243" s="289"/>
      <c r="BX243" s="289"/>
      <c r="BY243" s="289"/>
      <c r="BZ243" s="289"/>
      <c r="CA243" s="289"/>
      <c r="CB243" s="289"/>
      <c r="CC243" s="289"/>
      <c r="CD243" s="289"/>
      <c r="CE243" s="289"/>
      <c r="CF243" s="289"/>
      <c r="CG243" s="289"/>
      <c r="CH243" s="289"/>
      <c r="CI243" s="289"/>
      <c r="CJ243" s="289"/>
      <c r="CK243" s="289"/>
      <c r="CL243" s="289"/>
      <c r="CM243" s="289"/>
      <c r="CN243" s="289"/>
      <c r="CO243" s="289"/>
      <c r="CP243" s="289"/>
      <c r="CQ243" s="289"/>
      <c r="CR243" s="289"/>
      <c r="CS243" s="289"/>
      <c r="CT243" s="289"/>
      <c r="CU243" s="289"/>
      <c r="CV243" s="289"/>
      <c r="CW243" s="289"/>
      <c r="CX243" s="289"/>
      <c r="CY243" s="289"/>
      <c r="CZ243" s="289"/>
      <c r="DA243" s="289"/>
      <c r="DB243" s="289"/>
      <c r="DC243" s="289"/>
      <c r="DD243" s="289"/>
      <c r="DE243" s="289"/>
      <c r="DF243" s="289"/>
      <c r="DG243" s="289"/>
      <c r="DH243" s="289"/>
      <c r="DI243" s="289"/>
      <c r="DJ243" s="289"/>
      <c r="DK243" s="289"/>
      <c r="DL243" s="289"/>
      <c r="DM243" s="289"/>
      <c r="DN243" s="289"/>
      <c r="DO243" s="289"/>
      <c r="DP243" s="289"/>
      <c r="DQ243" s="289"/>
      <c r="DR243" s="289"/>
      <c r="DS243" s="289"/>
      <c r="DT243" s="289"/>
      <c r="DU243" s="289"/>
      <c r="DV243" s="289"/>
      <c r="DW243" s="289"/>
      <c r="DX243" s="289"/>
      <c r="DY243" s="289"/>
      <c r="DZ243" s="289"/>
      <c r="EA243" s="289"/>
      <c r="EB243" s="289"/>
      <c r="EC243" s="289"/>
      <c r="ED243" s="289"/>
      <c r="EE243" s="289"/>
      <c r="EF243" s="289"/>
      <c r="EG243" s="289"/>
      <c r="EH243" s="289"/>
      <c r="EI243" s="289"/>
      <c r="EJ243" s="289"/>
      <c r="EK243" s="289"/>
      <c r="EL243" s="289"/>
      <c r="EM243" s="289"/>
      <c r="EN243" s="289"/>
      <c r="EO243" s="289"/>
      <c r="EP243" s="289"/>
      <c r="EQ243" s="289"/>
      <c r="ER243" s="289"/>
      <c r="ES243" s="289"/>
      <c r="ET243" s="289"/>
      <c r="EU243" s="289"/>
      <c r="EV243" s="289"/>
      <c r="EW243" s="289"/>
      <c r="EX243" s="289"/>
      <c r="EY243" s="289"/>
      <c r="EZ243" s="289"/>
      <c r="FA243" s="289"/>
      <c r="FB243" s="289"/>
      <c r="FC243" s="289"/>
      <c r="FD243" s="289"/>
      <c r="FE243" s="289"/>
      <c r="FF243" s="289"/>
      <c r="FG243" s="289"/>
      <c r="FH243" s="289"/>
      <c r="FI243" s="289"/>
      <c r="FJ243" s="289"/>
      <c r="FK243" s="289"/>
      <c r="FL243" s="289"/>
      <c r="FM243" s="289"/>
      <c r="FN243" s="289"/>
      <c r="FO243" s="289"/>
      <c r="FP243" s="289"/>
      <c r="FQ243" s="289"/>
      <c r="FR243" s="289"/>
      <c r="FS243" s="289"/>
      <c r="FT243" s="289"/>
      <c r="FU243" s="289"/>
      <c r="FV243" s="289"/>
      <c r="FW243" s="289"/>
      <c r="FX243" s="289"/>
    </row>
    <row r="244" spans="11:180">
      <c r="K244" s="291"/>
      <c r="L244" s="88"/>
      <c r="M244" s="88"/>
      <c r="P244" s="247"/>
      <c r="Q244" s="247"/>
      <c r="S244" s="289"/>
      <c r="T244" s="289"/>
      <c r="U244" s="289"/>
      <c r="V244" s="247"/>
      <c r="W244" s="247"/>
      <c r="X244" s="247"/>
      <c r="Y244" s="247"/>
      <c r="AC244" s="247"/>
      <c r="AD244" s="247"/>
      <c r="AE244" s="247"/>
      <c r="AF244" s="247"/>
      <c r="AG244" s="247"/>
      <c r="AH244" s="247"/>
      <c r="AI244" s="247"/>
      <c r="AJ244" s="247"/>
      <c r="AK244" s="247"/>
      <c r="AL244" s="247"/>
      <c r="AM244" s="247"/>
      <c r="AN244" s="247"/>
      <c r="AO244" s="247"/>
      <c r="AP244" s="247"/>
      <c r="AQ244" s="247"/>
      <c r="AR244" s="247"/>
      <c r="AS244" s="247"/>
      <c r="AT244" s="247"/>
      <c r="AU244" s="247"/>
      <c r="AV244" s="247"/>
      <c r="AW244" s="247"/>
      <c r="AX244" s="247"/>
      <c r="AY244" s="247"/>
      <c r="AZ244" s="247"/>
      <c r="BA244" s="247"/>
      <c r="BB244" s="247"/>
      <c r="BC244" s="247"/>
      <c r="BD244" s="247"/>
      <c r="BE244" s="247"/>
      <c r="BF244" s="247"/>
      <c r="BG244" s="247"/>
      <c r="BH244" s="247"/>
      <c r="BI244" s="247"/>
      <c r="BJ244" s="247"/>
      <c r="BK244" s="247"/>
      <c r="BL244" s="247"/>
      <c r="BM244" s="247"/>
      <c r="BN244" s="247"/>
      <c r="BO244" s="247"/>
      <c r="BP244" s="247"/>
      <c r="BQ244" s="247"/>
      <c r="CC244" s="247"/>
      <c r="CD244" s="247"/>
      <c r="CE244" s="247"/>
      <c r="CF244" s="247"/>
      <c r="CG244" s="247"/>
      <c r="CH244" s="247"/>
      <c r="CI244" s="247"/>
      <c r="CJ244" s="247"/>
      <c r="CK244" s="247"/>
      <c r="CL244" s="247"/>
      <c r="CM244" s="247"/>
    </row>
    <row r="245" spans="11:180">
      <c r="K245" s="291"/>
      <c r="L245" s="88"/>
      <c r="M245" s="88"/>
      <c r="P245" s="247"/>
      <c r="Q245" s="247"/>
      <c r="S245" s="289"/>
      <c r="T245" s="289"/>
      <c r="U245" s="289"/>
      <c r="V245" s="247"/>
      <c r="W245" s="247"/>
      <c r="X245" s="247"/>
      <c r="Y245" s="247"/>
      <c r="AC245" s="247"/>
      <c r="AD245" s="247"/>
      <c r="AE245" s="247"/>
      <c r="AF245" s="247"/>
      <c r="AG245" s="247"/>
      <c r="AH245" s="247"/>
      <c r="AI245" s="247"/>
      <c r="AJ245" s="247"/>
      <c r="AK245" s="247"/>
      <c r="AL245" s="247"/>
      <c r="AM245" s="247"/>
      <c r="AN245" s="247"/>
      <c r="AO245" s="247"/>
      <c r="AP245" s="247"/>
      <c r="AQ245" s="247"/>
      <c r="AR245" s="247"/>
      <c r="AS245" s="247"/>
      <c r="AT245" s="247"/>
      <c r="AU245" s="247"/>
      <c r="AV245" s="247"/>
      <c r="AW245" s="247"/>
      <c r="AX245" s="247"/>
      <c r="AY245" s="247"/>
      <c r="AZ245" s="247"/>
      <c r="BA245" s="247"/>
      <c r="BB245" s="247"/>
      <c r="BC245" s="247"/>
      <c r="BD245" s="247"/>
      <c r="BE245" s="247"/>
      <c r="BF245" s="247"/>
      <c r="BG245" s="247"/>
      <c r="BH245" s="247"/>
      <c r="BI245" s="247"/>
      <c r="BJ245" s="247"/>
      <c r="BK245" s="247"/>
      <c r="BL245" s="247"/>
      <c r="BM245" s="247"/>
      <c r="BN245" s="247"/>
      <c r="BO245" s="247"/>
      <c r="BP245" s="247"/>
      <c r="BQ245" s="247"/>
      <c r="BR245" s="247"/>
      <c r="BS245" s="247"/>
      <c r="BT245" s="247"/>
      <c r="BU245" s="247"/>
      <c r="BV245" s="247"/>
      <c r="BW245" s="247"/>
      <c r="BX245" s="247"/>
      <c r="BY245" s="247"/>
      <c r="BZ245" s="247"/>
      <c r="CA245" s="247"/>
      <c r="CB245" s="247"/>
      <c r="CC245" s="247"/>
      <c r="CD245" s="247"/>
      <c r="CE245" s="247"/>
      <c r="CF245" s="247"/>
      <c r="CG245" s="247"/>
      <c r="CH245" s="247"/>
      <c r="CI245" s="247"/>
      <c r="CJ245" s="247"/>
      <c r="CK245" s="247"/>
      <c r="CL245" s="247"/>
      <c r="CM245" s="247"/>
      <c r="CN245" s="247"/>
      <c r="CO245" s="247"/>
      <c r="CP245" s="247"/>
      <c r="CQ245" s="247"/>
      <c r="CR245" s="247"/>
      <c r="CS245" s="247"/>
      <c r="CT245" s="247"/>
      <c r="CU245" s="247"/>
      <c r="CV245" s="247"/>
      <c r="CW245" s="247"/>
      <c r="CX245" s="247"/>
      <c r="CY245" s="247"/>
      <c r="CZ245" s="247"/>
      <c r="DA245" s="247"/>
      <c r="DB245" s="247"/>
      <c r="DC245" s="247"/>
      <c r="DD245" s="247"/>
      <c r="DE245" s="247"/>
      <c r="DF245" s="247"/>
      <c r="DG245" s="247"/>
      <c r="DH245" s="247"/>
      <c r="DI245" s="247"/>
      <c r="DJ245" s="247"/>
      <c r="DK245" s="247"/>
      <c r="DL245" s="247"/>
      <c r="DM245" s="247"/>
      <c r="DN245" s="247"/>
      <c r="DO245" s="247"/>
      <c r="DP245" s="247"/>
      <c r="DQ245" s="247"/>
      <c r="DR245" s="247"/>
      <c r="DS245" s="247"/>
      <c r="DT245" s="247"/>
      <c r="DU245" s="247"/>
      <c r="DV245" s="247"/>
      <c r="DW245" s="247"/>
      <c r="DX245" s="247"/>
      <c r="DY245" s="247"/>
      <c r="DZ245" s="247"/>
      <c r="EA245" s="247"/>
      <c r="EB245" s="247"/>
      <c r="EC245" s="247"/>
      <c r="ED245" s="247"/>
      <c r="EE245" s="247"/>
      <c r="EF245" s="247"/>
      <c r="EG245" s="247"/>
      <c r="EH245" s="247"/>
      <c r="EI245" s="247"/>
      <c r="EJ245" s="247"/>
      <c r="EK245" s="247"/>
      <c r="EL245" s="247"/>
      <c r="EM245" s="247"/>
      <c r="EN245" s="247"/>
      <c r="EO245" s="247"/>
      <c r="EP245" s="247"/>
      <c r="EQ245" s="247"/>
      <c r="ER245" s="247"/>
      <c r="ES245" s="247"/>
      <c r="ET245" s="247"/>
      <c r="EU245" s="247"/>
      <c r="EV245" s="247"/>
      <c r="EW245" s="247"/>
      <c r="EX245" s="247"/>
      <c r="EY245" s="247"/>
      <c r="EZ245" s="247"/>
      <c r="FA245" s="247"/>
      <c r="FB245" s="247"/>
      <c r="FC245" s="247"/>
      <c r="FD245" s="247"/>
      <c r="FE245" s="247"/>
      <c r="FF245" s="247"/>
      <c r="FG245" s="247"/>
      <c r="FH245" s="247"/>
      <c r="FI245" s="247"/>
      <c r="FJ245" s="247"/>
      <c r="FK245" s="247"/>
      <c r="FL245" s="247"/>
      <c r="FM245" s="247"/>
      <c r="FN245" s="247"/>
      <c r="FO245" s="247"/>
      <c r="FP245" s="247"/>
      <c r="FQ245" s="247"/>
      <c r="FR245" s="247"/>
      <c r="FS245" s="247"/>
      <c r="FT245" s="247"/>
      <c r="FU245" s="247"/>
      <c r="FV245" s="247"/>
      <c r="FW245" s="247"/>
      <c r="FX245" s="247"/>
    </row>
    <row r="246" spans="11:180">
      <c r="K246" s="291"/>
      <c r="L246" s="88"/>
      <c r="M246" s="88"/>
      <c r="P246" s="247"/>
      <c r="Q246" s="247"/>
      <c r="S246" s="289"/>
      <c r="T246" s="289"/>
      <c r="U246" s="289"/>
      <c r="V246" s="247"/>
      <c r="W246" s="247"/>
      <c r="X246" s="247"/>
      <c r="Y246" s="247"/>
      <c r="FM246" s="247"/>
      <c r="FN246" s="247"/>
      <c r="FO246" s="247"/>
      <c r="FP246" s="247"/>
      <c r="FQ246" s="247"/>
      <c r="FR246" s="247"/>
      <c r="FS246" s="247"/>
      <c r="FT246" s="247"/>
      <c r="FU246" s="247"/>
      <c r="FV246" s="247"/>
      <c r="FW246" s="247"/>
      <c r="FX246" s="247"/>
    </row>
    <row r="247" spans="11:180">
      <c r="K247" s="291"/>
      <c r="L247" s="88"/>
      <c r="M247" s="88"/>
      <c r="P247" s="247"/>
      <c r="Q247" s="247"/>
      <c r="S247" s="289"/>
      <c r="T247" s="289"/>
      <c r="U247" s="289"/>
      <c r="V247" s="247"/>
      <c r="W247" s="247"/>
      <c r="X247" s="247"/>
      <c r="Y247" s="247"/>
      <c r="FM247" s="247"/>
      <c r="FN247" s="247"/>
      <c r="FO247" s="247"/>
      <c r="FP247" s="247"/>
      <c r="FQ247" s="247"/>
      <c r="FR247" s="247"/>
      <c r="FS247" s="247"/>
      <c r="FT247" s="247"/>
      <c r="FU247" s="247"/>
      <c r="FV247" s="247"/>
      <c r="FW247" s="247"/>
      <c r="FX247" s="247"/>
    </row>
    <row r="249" spans="11:180">
      <c r="FM249" s="172"/>
      <c r="FN249" s="172"/>
      <c r="FO249" s="172"/>
      <c r="FP249" s="172"/>
      <c r="FQ249" s="172"/>
      <c r="FR249" s="172"/>
      <c r="FS249" s="172"/>
      <c r="FT249" s="172"/>
      <c r="FU249" s="172"/>
      <c r="FV249" s="172"/>
      <c r="FW249" s="172"/>
      <c r="FX249" s="172"/>
    </row>
    <row r="250" spans="11:180">
      <c r="FM250" s="172"/>
      <c r="FN250" s="172"/>
      <c r="FO250" s="172"/>
      <c r="FP250" s="172"/>
      <c r="FQ250" s="172"/>
      <c r="FR250" s="172"/>
      <c r="FS250" s="172"/>
      <c r="FT250" s="172"/>
      <c r="FU250" s="172"/>
      <c r="FV250" s="172"/>
      <c r="FW250" s="172"/>
      <c r="FX250" s="172"/>
    </row>
    <row r="252" spans="11:180">
      <c r="FL252" s="88"/>
      <c r="FM252" s="88"/>
      <c r="FN252" s="88"/>
      <c r="FO252" s="88"/>
      <c r="FP252" s="88"/>
      <c r="FQ252" s="88"/>
      <c r="FR252" s="88"/>
      <c r="FS252" s="88"/>
      <c r="FT252" s="88"/>
      <c r="FU252" s="88"/>
      <c r="FV252" s="88"/>
      <c r="FW252" s="88"/>
      <c r="FX252" s="88"/>
    </row>
    <row r="257" spans="11:180">
      <c r="AC257" s="289"/>
      <c r="AD257" s="289"/>
      <c r="AE257" s="289"/>
      <c r="AF257" s="289"/>
      <c r="AG257" s="289"/>
      <c r="AH257" s="289"/>
      <c r="AI257" s="289"/>
      <c r="AJ257" s="289"/>
      <c r="AK257" s="289"/>
      <c r="AL257" s="289"/>
      <c r="AM257" s="289"/>
      <c r="AN257" s="289"/>
      <c r="AO257" s="289"/>
      <c r="AP257" s="289"/>
      <c r="AQ257" s="289"/>
      <c r="AR257" s="289"/>
      <c r="AS257" s="289"/>
      <c r="AT257" s="289"/>
      <c r="AU257" s="289"/>
      <c r="AV257" s="289"/>
      <c r="AW257" s="289"/>
      <c r="AX257" s="289"/>
      <c r="AY257" s="289"/>
      <c r="AZ257" s="289"/>
      <c r="BA257" s="289"/>
      <c r="BB257" s="289"/>
      <c r="BC257" s="289"/>
      <c r="BD257" s="289"/>
      <c r="BE257" s="289"/>
      <c r="BF257" s="289"/>
      <c r="BG257" s="289"/>
      <c r="BH257" s="289"/>
      <c r="BI257" s="289"/>
      <c r="BJ257" s="289"/>
      <c r="BK257" s="289"/>
      <c r="BL257" s="289"/>
      <c r="BM257" s="289"/>
      <c r="BN257" s="289"/>
      <c r="BO257" s="289"/>
      <c r="BP257" s="289"/>
      <c r="BQ257" s="289"/>
      <c r="BR257" s="289"/>
      <c r="BS257" s="289"/>
      <c r="BT257" s="289"/>
      <c r="BU257" s="289"/>
      <c r="BV257" s="289"/>
      <c r="BW257" s="289"/>
      <c r="BX257" s="289"/>
      <c r="BY257" s="289"/>
      <c r="BZ257" s="289"/>
      <c r="CA257" s="289"/>
      <c r="CB257" s="289"/>
      <c r="CC257" s="289"/>
      <c r="CD257" s="289"/>
      <c r="CE257" s="289"/>
      <c r="CF257" s="289"/>
      <c r="CG257" s="289"/>
      <c r="CH257" s="289"/>
      <c r="CI257" s="289"/>
      <c r="CJ257" s="289"/>
      <c r="CK257" s="289"/>
      <c r="CL257" s="289"/>
      <c r="CM257" s="289"/>
      <c r="CN257" s="289"/>
      <c r="CO257" s="289"/>
      <c r="CP257" s="289"/>
      <c r="CQ257" s="289"/>
      <c r="CR257" s="289"/>
      <c r="CS257" s="289"/>
      <c r="CT257" s="289"/>
      <c r="CU257" s="289"/>
      <c r="CV257" s="289"/>
      <c r="CW257" s="289"/>
      <c r="CX257" s="289"/>
      <c r="CY257" s="289"/>
      <c r="CZ257" s="289"/>
      <c r="DA257" s="289"/>
      <c r="DB257" s="289"/>
      <c r="DC257" s="289"/>
      <c r="DD257" s="289"/>
      <c r="DE257" s="289"/>
      <c r="DF257" s="289"/>
      <c r="DG257" s="289"/>
      <c r="DH257" s="289"/>
      <c r="DI257" s="289"/>
      <c r="DJ257" s="289"/>
      <c r="DK257" s="289"/>
      <c r="DL257" s="289"/>
      <c r="DM257" s="289"/>
      <c r="DN257" s="289"/>
      <c r="DO257" s="289"/>
      <c r="DP257" s="289"/>
      <c r="DQ257" s="289"/>
      <c r="DR257" s="289"/>
      <c r="DS257" s="289"/>
      <c r="DT257" s="289"/>
      <c r="DU257" s="289"/>
      <c r="DV257" s="289"/>
      <c r="DW257" s="289"/>
      <c r="DX257" s="289"/>
      <c r="DY257" s="289"/>
      <c r="DZ257" s="289"/>
      <c r="EA257" s="289"/>
      <c r="EB257" s="289"/>
      <c r="EC257" s="289"/>
      <c r="ED257" s="289"/>
      <c r="EE257" s="289"/>
      <c r="EF257" s="289"/>
      <c r="EG257" s="289"/>
      <c r="EH257" s="289"/>
      <c r="EI257" s="289"/>
      <c r="EJ257" s="289"/>
      <c r="EK257" s="289"/>
      <c r="EL257" s="289"/>
      <c r="EM257" s="289"/>
      <c r="EN257" s="289"/>
      <c r="EO257" s="289"/>
      <c r="EP257" s="289"/>
      <c r="EQ257" s="289"/>
      <c r="ER257" s="289"/>
      <c r="ES257" s="289"/>
      <c r="ET257" s="289"/>
      <c r="EU257" s="289"/>
      <c r="EV257" s="289"/>
      <c r="EW257" s="289"/>
      <c r="EX257" s="289"/>
      <c r="EY257" s="289"/>
      <c r="EZ257" s="289"/>
      <c r="FA257" s="289"/>
      <c r="FB257" s="289"/>
      <c r="FC257" s="289"/>
      <c r="FD257" s="289"/>
      <c r="FE257" s="289"/>
      <c r="FF257" s="289"/>
      <c r="FG257" s="289"/>
      <c r="FH257" s="289"/>
      <c r="FI257" s="289"/>
      <c r="FJ257" s="289"/>
      <c r="FK257" s="289"/>
      <c r="FL257" s="289"/>
      <c r="FM257" s="289"/>
      <c r="FN257" s="289"/>
      <c r="FO257" s="289"/>
      <c r="FP257" s="289"/>
      <c r="FQ257" s="289"/>
      <c r="FR257" s="289"/>
      <c r="FS257" s="289"/>
      <c r="FT257" s="289"/>
      <c r="FU257" s="289"/>
      <c r="FV257" s="289"/>
      <c r="FW257" s="289"/>
      <c r="FX257" s="289"/>
    </row>
    <row r="258" spans="11:180">
      <c r="K258" s="291"/>
      <c r="L258" s="88"/>
      <c r="M258" s="88"/>
      <c r="P258" s="247"/>
      <c r="Q258" s="247"/>
      <c r="S258" s="289"/>
      <c r="T258" s="289"/>
      <c r="U258" s="289"/>
      <c r="V258" s="247"/>
      <c r="W258" s="247"/>
      <c r="X258" s="247"/>
      <c r="Y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/>
      <c r="AU258" s="247"/>
      <c r="AV258" s="247"/>
      <c r="AW258" s="247"/>
      <c r="AX258" s="247"/>
      <c r="AY258" s="247"/>
      <c r="AZ258" s="247"/>
      <c r="BA258" s="247"/>
      <c r="BB258" s="247"/>
      <c r="BC258" s="247"/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CC258" s="247"/>
      <c r="CD258" s="247"/>
      <c r="CE258" s="247"/>
      <c r="CF258" s="247"/>
      <c r="CG258" s="247"/>
      <c r="CH258" s="247"/>
      <c r="CI258" s="247"/>
      <c r="CJ258" s="247"/>
      <c r="CK258" s="247"/>
      <c r="CL258" s="247"/>
      <c r="CM258" s="247"/>
    </row>
    <row r="259" spans="11:180">
      <c r="K259" s="291"/>
      <c r="L259" s="88"/>
      <c r="M259" s="88"/>
      <c r="P259" s="247"/>
      <c r="Q259" s="247"/>
      <c r="S259" s="289"/>
      <c r="T259" s="289"/>
      <c r="U259" s="289"/>
      <c r="V259" s="247"/>
      <c r="W259" s="247"/>
      <c r="X259" s="247"/>
      <c r="Y259" s="247"/>
      <c r="AC259" s="247"/>
      <c r="AD259" s="247"/>
      <c r="AE259" s="247"/>
      <c r="AF259" s="247"/>
      <c r="AG259" s="247"/>
      <c r="AH259" s="247"/>
      <c r="AI259" s="247"/>
      <c r="AJ259" s="247"/>
      <c r="AK259" s="247"/>
      <c r="AL259" s="247"/>
      <c r="AM259" s="247"/>
      <c r="AN259" s="247"/>
      <c r="AO259" s="247"/>
      <c r="AP259" s="247"/>
      <c r="AQ259" s="247"/>
      <c r="AR259" s="247"/>
      <c r="AS259" s="247"/>
      <c r="AT259" s="247"/>
      <c r="AU259" s="247"/>
      <c r="AV259" s="247"/>
      <c r="AW259" s="247"/>
      <c r="AX259" s="247"/>
      <c r="AY259" s="247"/>
      <c r="AZ259" s="247"/>
      <c r="BA259" s="247"/>
      <c r="BB259" s="247"/>
      <c r="BC259" s="247"/>
      <c r="BD259" s="247"/>
      <c r="BE259" s="247"/>
      <c r="BF259" s="247"/>
      <c r="BG259" s="247"/>
      <c r="BH259" s="247"/>
      <c r="BI259" s="247"/>
      <c r="BJ259" s="247"/>
      <c r="BK259" s="247"/>
      <c r="BL259" s="247"/>
      <c r="BM259" s="247"/>
      <c r="BN259" s="247"/>
      <c r="BO259" s="247"/>
      <c r="BP259" s="247"/>
      <c r="BQ259" s="247"/>
      <c r="BR259" s="247"/>
      <c r="BS259" s="247"/>
      <c r="BT259" s="247"/>
      <c r="BU259" s="247"/>
      <c r="BV259" s="247"/>
      <c r="BW259" s="247"/>
      <c r="BX259" s="247"/>
      <c r="BY259" s="247"/>
      <c r="BZ259" s="247"/>
      <c r="CA259" s="247"/>
      <c r="CB259" s="247"/>
      <c r="CC259" s="247"/>
      <c r="CD259" s="247"/>
      <c r="CE259" s="247"/>
      <c r="CF259" s="247"/>
      <c r="CG259" s="247"/>
      <c r="CH259" s="247"/>
      <c r="CI259" s="247"/>
      <c r="CJ259" s="247"/>
      <c r="CK259" s="247"/>
      <c r="CL259" s="247"/>
      <c r="CM259" s="247"/>
      <c r="CN259" s="247"/>
      <c r="CO259" s="247"/>
      <c r="CP259" s="247"/>
      <c r="CQ259" s="247"/>
      <c r="CR259" s="247"/>
      <c r="CS259" s="247"/>
      <c r="CT259" s="247"/>
      <c r="CU259" s="247"/>
      <c r="CV259" s="247"/>
      <c r="CW259" s="247"/>
      <c r="CX259" s="247"/>
      <c r="CY259" s="247"/>
      <c r="CZ259" s="247"/>
      <c r="DA259" s="247"/>
      <c r="DB259" s="247"/>
      <c r="DC259" s="247"/>
      <c r="DD259" s="247"/>
      <c r="DE259" s="247"/>
      <c r="DF259" s="247"/>
      <c r="DG259" s="247"/>
      <c r="DH259" s="247"/>
      <c r="DI259" s="247"/>
      <c r="DJ259" s="247"/>
      <c r="DK259" s="247"/>
      <c r="DL259" s="247"/>
      <c r="DM259" s="247"/>
      <c r="DN259" s="247"/>
      <c r="DO259" s="247"/>
      <c r="DP259" s="247"/>
      <c r="DQ259" s="247"/>
      <c r="DR259" s="247"/>
      <c r="DS259" s="247"/>
      <c r="DT259" s="247"/>
      <c r="DU259" s="247"/>
      <c r="DV259" s="247"/>
      <c r="DW259" s="247"/>
      <c r="DX259" s="247"/>
      <c r="DY259" s="247"/>
      <c r="DZ259" s="247"/>
      <c r="EA259" s="247"/>
      <c r="EB259" s="247"/>
      <c r="EC259" s="247"/>
      <c r="ED259" s="247"/>
      <c r="EE259" s="247"/>
      <c r="EF259" s="247"/>
      <c r="EG259" s="247"/>
      <c r="EH259" s="247"/>
      <c r="EI259" s="247"/>
      <c r="EJ259" s="247"/>
      <c r="EK259" s="247"/>
      <c r="EL259" s="247"/>
      <c r="EM259" s="247"/>
      <c r="EN259" s="247"/>
      <c r="EO259" s="247"/>
      <c r="EP259" s="247"/>
      <c r="EQ259" s="247"/>
      <c r="ER259" s="247"/>
      <c r="ES259" s="247"/>
      <c r="ET259" s="247"/>
      <c r="EU259" s="247"/>
      <c r="EV259" s="247"/>
      <c r="EW259" s="247"/>
      <c r="EX259" s="247"/>
      <c r="EY259" s="247"/>
      <c r="EZ259" s="247"/>
      <c r="FA259" s="247"/>
      <c r="FB259" s="247"/>
      <c r="FC259" s="247"/>
      <c r="FD259" s="247"/>
      <c r="FE259" s="247"/>
      <c r="FF259" s="247"/>
      <c r="FG259" s="247"/>
      <c r="FH259" s="247"/>
      <c r="FI259" s="247"/>
      <c r="FJ259" s="247"/>
      <c r="FK259" s="247"/>
      <c r="FL259" s="247"/>
      <c r="FM259" s="247"/>
      <c r="FN259" s="247"/>
      <c r="FO259" s="247"/>
      <c r="FP259" s="247"/>
      <c r="FQ259" s="247"/>
      <c r="FR259" s="247"/>
      <c r="FS259" s="247"/>
      <c r="FT259" s="247"/>
      <c r="FU259" s="247"/>
      <c r="FV259" s="247"/>
      <c r="FW259" s="247"/>
      <c r="FX259" s="247"/>
    </row>
    <row r="260" spans="11:180">
      <c r="K260" s="291"/>
      <c r="L260" s="88"/>
      <c r="M260" s="88"/>
      <c r="P260" s="247"/>
      <c r="Q260" s="247"/>
      <c r="S260" s="289"/>
      <c r="T260" s="289"/>
      <c r="U260" s="289"/>
      <c r="V260" s="247"/>
      <c r="W260" s="247"/>
      <c r="X260" s="247"/>
      <c r="Y260" s="247"/>
      <c r="AC260" s="247"/>
      <c r="AD260" s="247"/>
      <c r="AE260" s="247"/>
      <c r="AF260" s="247"/>
      <c r="AG260" s="247"/>
      <c r="AH260" s="247"/>
      <c r="AI260" s="247"/>
      <c r="AJ260" s="247"/>
      <c r="AK260" s="247"/>
      <c r="AL260" s="247"/>
      <c r="AM260" s="247"/>
      <c r="AN260" s="247"/>
      <c r="AO260" s="247"/>
      <c r="AP260" s="247"/>
      <c r="AQ260" s="247"/>
      <c r="AR260" s="247"/>
      <c r="AS260" s="247"/>
      <c r="AT260" s="247"/>
      <c r="AU260" s="247"/>
      <c r="AV260" s="247"/>
      <c r="AW260" s="247"/>
      <c r="AX260" s="247"/>
      <c r="AY260" s="247"/>
      <c r="AZ260" s="247"/>
      <c r="BA260" s="247"/>
      <c r="BB260" s="247"/>
      <c r="BC260" s="247"/>
      <c r="BD260" s="247"/>
      <c r="BE260" s="247"/>
      <c r="BF260" s="247"/>
      <c r="BG260" s="247"/>
      <c r="BH260" s="247"/>
      <c r="BI260" s="247"/>
      <c r="BJ260" s="247"/>
      <c r="BK260" s="247"/>
      <c r="BL260" s="247"/>
      <c r="BM260" s="247"/>
      <c r="BN260" s="247"/>
      <c r="BO260" s="247"/>
      <c r="BP260" s="247"/>
      <c r="BQ260" s="247"/>
      <c r="BR260" s="247"/>
      <c r="BS260" s="247"/>
      <c r="BT260" s="247"/>
      <c r="BU260" s="247"/>
      <c r="BV260" s="247"/>
      <c r="BW260" s="247"/>
      <c r="BX260" s="247"/>
      <c r="BY260" s="247"/>
      <c r="BZ260" s="247"/>
      <c r="CA260" s="247"/>
      <c r="CB260" s="247"/>
      <c r="CC260" s="247"/>
      <c r="CD260" s="247"/>
      <c r="CE260" s="247"/>
      <c r="CF260" s="247"/>
      <c r="CG260" s="247"/>
      <c r="CH260" s="247"/>
      <c r="CI260" s="247"/>
      <c r="CJ260" s="247"/>
      <c r="CK260" s="247"/>
      <c r="CL260" s="247"/>
      <c r="CM260" s="247"/>
      <c r="CN260" s="247"/>
      <c r="CO260" s="247"/>
      <c r="CP260" s="247"/>
      <c r="CQ260" s="247"/>
      <c r="CR260" s="247"/>
      <c r="CS260" s="247"/>
      <c r="CT260" s="247"/>
      <c r="CU260" s="247"/>
      <c r="CV260" s="247"/>
      <c r="CW260" s="247"/>
      <c r="CX260" s="247"/>
      <c r="CY260" s="247"/>
      <c r="CZ260" s="247"/>
      <c r="DA260" s="247"/>
      <c r="DB260" s="247"/>
      <c r="DC260" s="247"/>
      <c r="DD260" s="247"/>
      <c r="DE260" s="247"/>
      <c r="DF260" s="247"/>
      <c r="DG260" s="247"/>
      <c r="DH260" s="247"/>
      <c r="DI260" s="247"/>
      <c r="DJ260" s="247"/>
      <c r="DK260" s="247"/>
      <c r="DL260" s="247"/>
      <c r="DM260" s="247"/>
      <c r="DN260" s="247"/>
      <c r="DO260" s="247"/>
      <c r="DP260" s="247"/>
      <c r="DQ260" s="247"/>
      <c r="DR260" s="247"/>
      <c r="DS260" s="247"/>
      <c r="DT260" s="247"/>
      <c r="DU260" s="247"/>
      <c r="DV260" s="247"/>
      <c r="DW260" s="247"/>
      <c r="DX260" s="247"/>
      <c r="DY260" s="247"/>
      <c r="DZ260" s="247"/>
      <c r="EA260" s="247"/>
      <c r="EB260" s="247"/>
      <c r="EC260" s="247"/>
      <c r="ED260" s="247"/>
      <c r="EE260" s="247"/>
      <c r="EF260" s="247"/>
      <c r="EG260" s="247"/>
      <c r="EH260" s="247"/>
      <c r="EI260" s="247"/>
      <c r="EJ260" s="247"/>
      <c r="EK260" s="247"/>
      <c r="EL260" s="247"/>
      <c r="EM260" s="247"/>
      <c r="EN260" s="247"/>
      <c r="EO260" s="247"/>
      <c r="EP260" s="247"/>
      <c r="EQ260" s="247"/>
      <c r="ER260" s="247"/>
      <c r="ES260" s="247"/>
      <c r="ET260" s="247"/>
      <c r="EU260" s="247"/>
      <c r="EV260" s="247"/>
      <c r="EW260" s="247"/>
      <c r="EX260" s="247"/>
      <c r="EY260" s="247"/>
      <c r="EZ260" s="247"/>
      <c r="FA260" s="247"/>
      <c r="FB260" s="247"/>
      <c r="FC260" s="247"/>
      <c r="FD260" s="247"/>
      <c r="FE260" s="247"/>
      <c r="FF260" s="247"/>
      <c r="FG260" s="247"/>
      <c r="FH260" s="247"/>
      <c r="FI260" s="247"/>
      <c r="FJ260" s="247"/>
      <c r="FK260" s="247"/>
      <c r="FL260" s="247"/>
    </row>
    <row r="261" spans="11:180">
      <c r="K261" s="291"/>
      <c r="L261" s="88"/>
      <c r="M261" s="88"/>
      <c r="P261" s="247"/>
      <c r="Q261" s="247"/>
      <c r="S261" s="289"/>
      <c r="T261" s="289"/>
      <c r="U261" s="289"/>
      <c r="V261" s="247"/>
      <c r="W261" s="247"/>
      <c r="X261" s="247"/>
      <c r="Y261" s="247"/>
      <c r="AC261" s="247"/>
      <c r="AD261" s="247"/>
      <c r="AE261" s="247"/>
      <c r="AF261" s="247"/>
      <c r="AG261" s="247"/>
      <c r="AH261" s="247"/>
      <c r="AI261" s="247"/>
      <c r="AJ261" s="247"/>
      <c r="AK261" s="247"/>
      <c r="AL261" s="247"/>
      <c r="AM261" s="247"/>
      <c r="AN261" s="247"/>
      <c r="AO261" s="247"/>
      <c r="AP261" s="247"/>
      <c r="AQ261" s="247"/>
      <c r="AR261" s="247"/>
      <c r="AS261" s="247"/>
      <c r="AT261" s="247"/>
      <c r="AU261" s="247"/>
      <c r="AV261" s="247"/>
      <c r="AW261" s="247"/>
      <c r="AX261" s="247"/>
      <c r="AY261" s="247"/>
      <c r="AZ261" s="247"/>
      <c r="BA261" s="247"/>
      <c r="BB261" s="247"/>
      <c r="BC261" s="247"/>
      <c r="BD261" s="247"/>
      <c r="BE261" s="247"/>
      <c r="BF261" s="247"/>
      <c r="BG261" s="247"/>
      <c r="BH261" s="247"/>
      <c r="BI261" s="247"/>
      <c r="BJ261" s="247"/>
      <c r="BK261" s="247"/>
      <c r="BL261" s="247"/>
      <c r="BM261" s="247"/>
      <c r="BN261" s="247"/>
      <c r="BO261" s="247"/>
      <c r="BP261" s="247"/>
      <c r="BQ261" s="247"/>
      <c r="BR261" s="247"/>
      <c r="BS261" s="247"/>
      <c r="BT261" s="247"/>
      <c r="BU261" s="247"/>
      <c r="BV261" s="247"/>
      <c r="BW261" s="247"/>
      <c r="BX261" s="247"/>
      <c r="BY261" s="247"/>
      <c r="BZ261" s="247"/>
      <c r="CA261" s="247"/>
      <c r="CB261" s="247"/>
      <c r="CC261" s="247"/>
      <c r="CD261" s="247"/>
      <c r="CE261" s="247"/>
      <c r="CF261" s="247"/>
      <c r="CG261" s="247"/>
      <c r="CH261" s="247"/>
      <c r="CI261" s="247"/>
      <c r="CJ261" s="247"/>
      <c r="CK261" s="247"/>
      <c r="CL261" s="247"/>
      <c r="CM261" s="247"/>
      <c r="CN261" s="247"/>
      <c r="CO261" s="247"/>
      <c r="CP261" s="247"/>
      <c r="CQ261" s="247"/>
      <c r="CR261" s="247"/>
      <c r="CS261" s="247"/>
      <c r="CT261" s="247"/>
      <c r="CU261" s="247"/>
      <c r="CV261" s="247"/>
      <c r="CW261" s="247"/>
      <c r="CX261" s="247"/>
      <c r="CY261" s="247"/>
      <c r="CZ261" s="247"/>
      <c r="DA261" s="247"/>
      <c r="DB261" s="247"/>
      <c r="DC261" s="247"/>
      <c r="DD261" s="247"/>
      <c r="DE261" s="247"/>
      <c r="DF261" s="247"/>
      <c r="DG261" s="247"/>
      <c r="DH261" s="247"/>
      <c r="DI261" s="247"/>
      <c r="DJ261" s="247"/>
      <c r="DK261" s="247"/>
      <c r="DL261" s="247"/>
      <c r="DM261" s="247"/>
      <c r="DN261" s="247"/>
      <c r="DO261" s="247"/>
      <c r="DP261" s="247"/>
      <c r="DQ261" s="247"/>
      <c r="DR261" s="247"/>
      <c r="DS261" s="247"/>
      <c r="DT261" s="247"/>
      <c r="DU261" s="247"/>
      <c r="DV261" s="247"/>
      <c r="DW261" s="247"/>
      <c r="DX261" s="247"/>
      <c r="DY261" s="247"/>
      <c r="DZ261" s="247"/>
      <c r="EA261" s="247"/>
      <c r="EB261" s="247"/>
      <c r="EC261" s="247"/>
      <c r="ED261" s="247"/>
      <c r="EE261" s="247"/>
      <c r="EF261" s="247"/>
      <c r="EG261" s="247"/>
      <c r="EH261" s="247"/>
      <c r="EI261" s="247"/>
      <c r="EJ261" s="247"/>
      <c r="EK261" s="247"/>
      <c r="EL261" s="247"/>
      <c r="EM261" s="247"/>
      <c r="EN261" s="247"/>
      <c r="EO261" s="247"/>
      <c r="EP261" s="247"/>
      <c r="EQ261" s="247"/>
      <c r="ER261" s="247"/>
      <c r="ES261" s="247"/>
      <c r="ET261" s="247"/>
      <c r="EU261" s="247"/>
      <c r="EV261" s="247"/>
      <c r="EW261" s="247"/>
      <c r="EX261" s="247"/>
      <c r="EY261" s="247"/>
      <c r="EZ261" s="247"/>
      <c r="FA261" s="247"/>
      <c r="FB261" s="247"/>
      <c r="FC261" s="247"/>
      <c r="FD261" s="247"/>
      <c r="FE261" s="247"/>
      <c r="FF261" s="247"/>
      <c r="FG261" s="247"/>
      <c r="FH261" s="247"/>
      <c r="FI261" s="247"/>
      <c r="FJ261" s="247"/>
      <c r="FK261" s="247"/>
      <c r="FL261" s="247"/>
      <c r="FM261" s="247"/>
      <c r="FN261" s="247"/>
      <c r="FO261" s="247"/>
      <c r="FP261" s="247"/>
      <c r="FQ261" s="247"/>
      <c r="FR261" s="247"/>
      <c r="FS261" s="247"/>
      <c r="FT261" s="247"/>
      <c r="FU261" s="247"/>
      <c r="FV261" s="247"/>
      <c r="FW261" s="247"/>
      <c r="FX261" s="247"/>
    </row>
    <row r="262" spans="11:180"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2"/>
      <c r="AM262" s="172"/>
      <c r="AN262" s="172"/>
      <c r="AO262" s="172"/>
      <c r="AP262" s="172"/>
      <c r="AQ262" s="172"/>
      <c r="AR262" s="172"/>
      <c r="AS262" s="172"/>
      <c r="AT262" s="172"/>
      <c r="AU262" s="172"/>
      <c r="AV262" s="172"/>
      <c r="AW262" s="172"/>
      <c r="AX262" s="172"/>
      <c r="AY262" s="172"/>
      <c r="AZ262" s="172"/>
      <c r="BA262" s="172"/>
      <c r="BB262" s="172"/>
      <c r="BC262" s="172"/>
      <c r="BD262" s="172"/>
      <c r="BE262" s="172"/>
      <c r="BF262" s="172"/>
      <c r="BG262" s="172"/>
      <c r="BH262" s="172"/>
      <c r="BI262" s="172"/>
      <c r="BJ262" s="172"/>
      <c r="BK262" s="172"/>
      <c r="BL262" s="172"/>
      <c r="BM262" s="172"/>
      <c r="BN262" s="172"/>
      <c r="BO262" s="172"/>
      <c r="BP262" s="172"/>
      <c r="BQ262" s="172"/>
      <c r="BR262" s="172"/>
      <c r="BS262" s="172"/>
      <c r="BT262" s="172"/>
      <c r="BU262" s="172"/>
      <c r="BV262" s="172"/>
      <c r="BW262" s="172"/>
      <c r="BX262" s="172"/>
      <c r="BY262" s="172"/>
      <c r="BZ262" s="172"/>
      <c r="CA262" s="172"/>
      <c r="CB262" s="172"/>
      <c r="CC262" s="172"/>
      <c r="CD262" s="172"/>
      <c r="CE262" s="172"/>
      <c r="CF262" s="172"/>
      <c r="CG262" s="172"/>
      <c r="CH262" s="172"/>
      <c r="CI262" s="172"/>
      <c r="CJ262" s="172"/>
      <c r="CK262" s="172"/>
      <c r="CL262" s="172"/>
      <c r="CM262" s="172"/>
      <c r="CN262" s="172"/>
      <c r="CO262" s="172"/>
      <c r="CP262" s="172"/>
      <c r="CQ262" s="172"/>
      <c r="CR262" s="172"/>
      <c r="CS262" s="172"/>
      <c r="CT262" s="172"/>
      <c r="CU262" s="172"/>
      <c r="CV262" s="172"/>
      <c r="CW262" s="172"/>
      <c r="CX262" s="172"/>
      <c r="CY262" s="172"/>
      <c r="CZ262" s="172"/>
      <c r="DA262" s="172"/>
      <c r="DB262" s="172"/>
      <c r="DC262" s="172"/>
      <c r="DD262" s="172"/>
      <c r="DE262" s="172"/>
      <c r="DF262" s="172"/>
      <c r="DG262" s="172"/>
      <c r="DH262" s="172"/>
      <c r="DI262" s="172"/>
      <c r="DJ262" s="172"/>
      <c r="DK262" s="172"/>
      <c r="DL262" s="172"/>
      <c r="DM262" s="172"/>
      <c r="DN262" s="172"/>
      <c r="DO262" s="172"/>
      <c r="DP262" s="172"/>
      <c r="DQ262" s="172"/>
      <c r="DR262" s="172"/>
      <c r="DS262" s="172"/>
      <c r="DT262" s="172"/>
      <c r="DU262" s="172"/>
      <c r="DV262" s="172"/>
      <c r="DW262" s="172"/>
      <c r="DX262" s="172"/>
      <c r="DY262" s="172"/>
      <c r="DZ262" s="172"/>
      <c r="EA262" s="172"/>
      <c r="EB262" s="172"/>
      <c r="EC262" s="172"/>
      <c r="ED262" s="172"/>
      <c r="EE262" s="172"/>
      <c r="EF262" s="172"/>
      <c r="EG262" s="172"/>
      <c r="EH262" s="172"/>
      <c r="EI262" s="172"/>
      <c r="EJ262" s="172"/>
      <c r="EK262" s="172"/>
      <c r="EL262" s="172"/>
      <c r="EM262" s="172"/>
      <c r="EN262" s="172"/>
      <c r="EO262" s="172"/>
      <c r="EP262" s="172"/>
      <c r="EQ262" s="172"/>
      <c r="ER262" s="172"/>
      <c r="ES262" s="172"/>
      <c r="ET262" s="172"/>
      <c r="EU262" s="172"/>
      <c r="EV262" s="172"/>
      <c r="EW262" s="172"/>
      <c r="EX262" s="172"/>
      <c r="EY262" s="172"/>
      <c r="EZ262" s="172"/>
      <c r="FA262" s="172"/>
      <c r="FB262" s="172"/>
      <c r="FC262" s="172"/>
      <c r="FD262" s="172"/>
      <c r="FE262" s="172"/>
      <c r="FF262" s="172"/>
      <c r="FG262" s="172"/>
      <c r="FH262" s="172"/>
      <c r="FI262" s="172"/>
      <c r="FJ262" s="172"/>
      <c r="FK262" s="172"/>
      <c r="FL262" s="172"/>
      <c r="FM262" s="172"/>
      <c r="FN262" s="172"/>
      <c r="FO262" s="172"/>
      <c r="FP262" s="172"/>
      <c r="FQ262" s="172"/>
      <c r="FR262" s="172"/>
      <c r="FS262" s="172"/>
      <c r="FT262" s="172"/>
      <c r="FU262" s="172"/>
      <c r="FV262" s="172"/>
      <c r="FW262" s="172"/>
      <c r="FX262" s="172"/>
    </row>
    <row r="263" spans="11:180"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72"/>
      <c r="AS263" s="172"/>
      <c r="AT263" s="172"/>
      <c r="AU263" s="172"/>
      <c r="AV263" s="172"/>
      <c r="AW263" s="172"/>
      <c r="AX263" s="172"/>
      <c r="AY263" s="172"/>
      <c r="AZ263" s="172"/>
      <c r="BA263" s="172"/>
      <c r="BB263" s="172"/>
      <c r="BC263" s="172"/>
      <c r="BD263" s="172"/>
      <c r="BE263" s="172"/>
      <c r="BF263" s="172"/>
      <c r="BG263" s="172"/>
      <c r="BH263" s="172"/>
      <c r="BI263" s="172"/>
      <c r="BJ263" s="172"/>
      <c r="BK263" s="172"/>
      <c r="BL263" s="172"/>
      <c r="BM263" s="172"/>
      <c r="BN263" s="172"/>
      <c r="BO263" s="172"/>
      <c r="BP263" s="172"/>
      <c r="BQ263" s="172"/>
      <c r="BR263" s="172"/>
      <c r="BS263" s="172"/>
      <c r="BT263" s="172"/>
      <c r="BU263" s="172"/>
      <c r="BV263" s="172"/>
      <c r="BW263" s="172"/>
      <c r="BX263" s="172"/>
      <c r="BY263" s="172"/>
      <c r="BZ263" s="172"/>
      <c r="CA263" s="172"/>
      <c r="CB263" s="172"/>
      <c r="CC263" s="172"/>
      <c r="CD263" s="172"/>
      <c r="CE263" s="172"/>
      <c r="CF263" s="172"/>
      <c r="CG263" s="172"/>
      <c r="CH263" s="172"/>
      <c r="CI263" s="172"/>
      <c r="CJ263" s="172"/>
      <c r="CK263" s="172"/>
      <c r="CL263" s="172"/>
      <c r="CM263" s="172"/>
      <c r="CN263" s="172"/>
      <c r="CO263" s="172"/>
      <c r="CP263" s="172"/>
      <c r="CQ263" s="172"/>
      <c r="CR263" s="172"/>
      <c r="CS263" s="172"/>
      <c r="CT263" s="172"/>
      <c r="CU263" s="172"/>
      <c r="CV263" s="172"/>
      <c r="CW263" s="172"/>
      <c r="CX263" s="172"/>
      <c r="CY263" s="172"/>
      <c r="CZ263" s="172"/>
      <c r="DA263" s="172"/>
      <c r="DB263" s="172"/>
      <c r="DC263" s="172"/>
      <c r="DD263" s="172"/>
      <c r="DE263" s="172"/>
      <c r="DF263" s="172"/>
      <c r="DG263" s="172"/>
      <c r="DH263" s="172"/>
      <c r="DI263" s="172"/>
      <c r="DJ263" s="172"/>
      <c r="DK263" s="172"/>
      <c r="DL263" s="172"/>
      <c r="DM263" s="172"/>
      <c r="DN263" s="172"/>
      <c r="DO263" s="172"/>
      <c r="DP263" s="172"/>
      <c r="DQ263" s="172"/>
      <c r="DR263" s="172"/>
      <c r="DS263" s="172"/>
      <c r="DT263" s="172"/>
      <c r="DU263" s="172"/>
      <c r="DV263" s="172"/>
      <c r="DW263" s="172"/>
      <c r="DX263" s="172"/>
      <c r="DY263" s="172"/>
      <c r="DZ263" s="172"/>
      <c r="EA263" s="172"/>
      <c r="EB263" s="172"/>
      <c r="EC263" s="172"/>
      <c r="ED263" s="172"/>
      <c r="EE263" s="172"/>
      <c r="EF263" s="172"/>
      <c r="EG263" s="172"/>
      <c r="EH263" s="172"/>
      <c r="EI263" s="172"/>
      <c r="EJ263" s="172"/>
      <c r="EK263" s="172"/>
      <c r="EL263" s="172"/>
      <c r="EM263" s="172"/>
      <c r="EN263" s="172"/>
      <c r="EO263" s="172"/>
      <c r="EP263" s="172"/>
      <c r="EQ263" s="172"/>
      <c r="ER263" s="172"/>
      <c r="ES263" s="172"/>
      <c r="ET263" s="172"/>
      <c r="EU263" s="172"/>
      <c r="EV263" s="172"/>
      <c r="EW263" s="172"/>
      <c r="EX263" s="172"/>
      <c r="EY263" s="172"/>
      <c r="EZ263" s="172"/>
      <c r="FA263" s="172"/>
      <c r="FB263" s="172"/>
      <c r="FC263" s="172"/>
      <c r="FD263" s="172"/>
      <c r="FE263" s="172"/>
      <c r="FF263" s="172"/>
      <c r="FG263" s="172"/>
      <c r="FH263" s="172"/>
      <c r="FI263" s="172"/>
      <c r="FJ263" s="172"/>
      <c r="FK263" s="172"/>
      <c r="FL263" s="172"/>
      <c r="FM263" s="172"/>
      <c r="FN263" s="172"/>
      <c r="FO263" s="172"/>
      <c r="FP263" s="172"/>
      <c r="FQ263" s="172"/>
      <c r="FR263" s="172"/>
      <c r="FS263" s="172"/>
      <c r="FT263" s="172"/>
      <c r="FU263" s="172"/>
      <c r="FV263" s="172"/>
      <c r="FW263" s="172"/>
      <c r="FX263" s="172"/>
    </row>
    <row r="269" spans="11:180">
      <c r="AC269" s="289"/>
      <c r="AD269" s="289"/>
      <c r="AE269" s="289"/>
      <c r="AF269" s="289"/>
      <c r="AG269" s="289"/>
      <c r="AH269" s="289"/>
      <c r="AI269" s="289"/>
      <c r="AJ269" s="289"/>
      <c r="AK269" s="289"/>
      <c r="AL269" s="289"/>
      <c r="AM269" s="289"/>
      <c r="AN269" s="289"/>
      <c r="AO269" s="289"/>
      <c r="AP269" s="289"/>
      <c r="AQ269" s="289"/>
      <c r="AR269" s="289"/>
      <c r="AS269" s="289"/>
      <c r="AT269" s="289"/>
      <c r="AU269" s="289"/>
      <c r="AV269" s="289"/>
      <c r="AW269" s="289"/>
      <c r="AX269" s="289"/>
      <c r="AY269" s="289"/>
      <c r="AZ269" s="289"/>
      <c r="BA269" s="289"/>
      <c r="BB269" s="289"/>
      <c r="BC269" s="289"/>
      <c r="BD269" s="289"/>
      <c r="BE269" s="289"/>
      <c r="BF269" s="289"/>
      <c r="BG269" s="289"/>
      <c r="BH269" s="289"/>
      <c r="BI269" s="289"/>
      <c r="BJ269" s="289"/>
      <c r="BK269" s="289"/>
      <c r="BL269" s="289"/>
      <c r="BM269" s="289"/>
      <c r="BN269" s="289"/>
      <c r="BO269" s="289"/>
      <c r="BP269" s="289"/>
      <c r="BQ269" s="289"/>
      <c r="BR269" s="289"/>
      <c r="BS269" s="289"/>
      <c r="BT269" s="289"/>
      <c r="BU269" s="289"/>
      <c r="BV269" s="289"/>
      <c r="BW269" s="289"/>
      <c r="BX269" s="289"/>
      <c r="BY269" s="289"/>
      <c r="BZ269" s="289"/>
      <c r="CA269" s="289"/>
      <c r="CB269" s="289"/>
      <c r="CC269" s="289"/>
      <c r="CD269" s="289"/>
      <c r="CE269" s="289"/>
      <c r="CF269" s="289"/>
      <c r="CG269" s="289"/>
      <c r="CH269" s="289"/>
      <c r="CI269" s="289"/>
      <c r="CJ269" s="289"/>
      <c r="CK269" s="289"/>
      <c r="CL269" s="289"/>
      <c r="CM269" s="289"/>
      <c r="CN269" s="289"/>
      <c r="CO269" s="289"/>
      <c r="CP269" s="289"/>
      <c r="CQ269" s="289"/>
      <c r="CR269" s="289"/>
      <c r="CS269" s="289"/>
      <c r="CT269" s="289"/>
      <c r="CU269" s="289"/>
      <c r="CV269" s="289"/>
      <c r="CW269" s="289"/>
      <c r="CX269" s="289"/>
      <c r="CY269" s="289"/>
      <c r="CZ269" s="289"/>
      <c r="DA269" s="289"/>
      <c r="DB269" s="289"/>
      <c r="DC269" s="289"/>
      <c r="DD269" s="289"/>
      <c r="DE269" s="289"/>
      <c r="DF269" s="289"/>
      <c r="DG269" s="289"/>
      <c r="DH269" s="289"/>
      <c r="DI269" s="289"/>
      <c r="DJ269" s="289"/>
      <c r="DK269" s="289"/>
      <c r="DL269" s="289"/>
      <c r="DM269" s="289"/>
      <c r="DN269" s="289"/>
      <c r="DO269" s="289"/>
      <c r="DP269" s="289"/>
      <c r="DQ269" s="289"/>
      <c r="DR269" s="289"/>
      <c r="DS269" s="289"/>
      <c r="DT269" s="289"/>
      <c r="DU269" s="289"/>
      <c r="DV269" s="289"/>
      <c r="DW269" s="289"/>
      <c r="DX269" s="289"/>
      <c r="DY269" s="289"/>
      <c r="DZ269" s="289"/>
      <c r="EA269" s="289"/>
      <c r="EB269" s="289"/>
      <c r="EC269" s="289"/>
      <c r="ED269" s="289"/>
      <c r="EE269" s="289"/>
      <c r="EF269" s="289"/>
      <c r="EG269" s="289"/>
      <c r="EH269" s="289"/>
      <c r="EI269" s="289"/>
      <c r="EJ269" s="289"/>
      <c r="EK269" s="289"/>
      <c r="EL269" s="289"/>
      <c r="EM269" s="289"/>
      <c r="EN269" s="289"/>
      <c r="EO269" s="289"/>
      <c r="EP269" s="289"/>
      <c r="EQ269" s="289"/>
      <c r="ER269" s="289"/>
      <c r="ES269" s="289"/>
      <c r="ET269" s="289"/>
      <c r="EU269" s="289"/>
      <c r="EV269" s="289"/>
      <c r="EW269" s="289"/>
      <c r="EX269" s="289"/>
      <c r="EY269" s="289"/>
      <c r="EZ269" s="289"/>
      <c r="FA269" s="289"/>
      <c r="FB269" s="289"/>
      <c r="FC269" s="289"/>
      <c r="FD269" s="289"/>
      <c r="FE269" s="289"/>
      <c r="FF269" s="289"/>
      <c r="FG269" s="289"/>
      <c r="FH269" s="289"/>
      <c r="FI269" s="289"/>
      <c r="FJ269" s="289"/>
      <c r="FK269" s="289"/>
      <c r="FL269" s="289"/>
      <c r="FM269" s="289"/>
      <c r="FN269" s="289"/>
      <c r="FO269" s="289"/>
      <c r="FP269" s="289"/>
      <c r="FQ269" s="289"/>
      <c r="FR269" s="289"/>
      <c r="FS269" s="289"/>
      <c r="FT269" s="289"/>
      <c r="FU269" s="289"/>
      <c r="FV269" s="289"/>
      <c r="FW269" s="289"/>
      <c r="FX269" s="289"/>
    </row>
    <row r="270" spans="11:180">
      <c r="K270" s="291"/>
      <c r="L270" s="88"/>
      <c r="M270" s="88"/>
      <c r="P270" s="247"/>
      <c r="Q270" s="247"/>
      <c r="S270" s="289"/>
      <c r="T270" s="289"/>
      <c r="U270" s="289"/>
      <c r="V270" s="247"/>
      <c r="W270" s="247"/>
      <c r="X270" s="247"/>
      <c r="Y270" s="247"/>
      <c r="AC270" s="247"/>
      <c r="AD270" s="247"/>
      <c r="AE270" s="247"/>
      <c r="AF270" s="247"/>
      <c r="AG270" s="247"/>
      <c r="AH270" s="247"/>
      <c r="AI270" s="247"/>
      <c r="AJ270" s="247"/>
      <c r="AK270" s="247"/>
      <c r="AL270" s="247"/>
      <c r="AM270" s="247"/>
      <c r="AN270" s="247"/>
      <c r="AO270" s="247"/>
      <c r="AP270" s="247"/>
      <c r="AQ270" s="247"/>
      <c r="AR270" s="247"/>
      <c r="AS270" s="247"/>
      <c r="AT270" s="247"/>
      <c r="AU270" s="247"/>
      <c r="AV270" s="247"/>
      <c r="AW270" s="247"/>
      <c r="AX270" s="247"/>
      <c r="AY270" s="247"/>
      <c r="AZ270" s="247"/>
      <c r="BA270" s="247"/>
      <c r="BB270" s="247"/>
      <c r="BC270" s="247"/>
      <c r="BD270" s="247"/>
      <c r="BE270" s="247"/>
      <c r="BF270" s="247"/>
      <c r="BG270" s="247"/>
      <c r="BH270" s="247"/>
      <c r="BI270" s="247"/>
      <c r="BJ270" s="247"/>
      <c r="BK270" s="247"/>
      <c r="BL270" s="247"/>
      <c r="BM270" s="247"/>
      <c r="BN270" s="247"/>
      <c r="BO270" s="247"/>
      <c r="BP270" s="247"/>
      <c r="BQ270" s="247"/>
      <c r="BR270" s="247"/>
      <c r="BS270" s="247"/>
      <c r="BT270" s="247"/>
      <c r="BU270" s="247"/>
      <c r="BV270" s="247"/>
      <c r="BW270" s="247"/>
      <c r="BX270" s="247"/>
      <c r="BY270" s="247"/>
      <c r="BZ270" s="247"/>
      <c r="CA270" s="247"/>
      <c r="CB270" s="247"/>
      <c r="CC270" s="247"/>
      <c r="CD270" s="247"/>
      <c r="CE270" s="247"/>
      <c r="CF270" s="247"/>
      <c r="CG270" s="247"/>
      <c r="CH270" s="247"/>
      <c r="CI270" s="247"/>
      <c r="CJ270" s="247"/>
      <c r="CK270" s="247"/>
      <c r="CL270" s="247"/>
      <c r="CM270" s="247"/>
      <c r="CN270" s="247"/>
      <c r="CO270" s="247"/>
      <c r="CP270" s="247"/>
      <c r="CQ270" s="247"/>
      <c r="CR270" s="247"/>
      <c r="CS270" s="247"/>
      <c r="CT270" s="247"/>
      <c r="CU270" s="247"/>
      <c r="CV270" s="247"/>
      <c r="CW270" s="247"/>
      <c r="CX270" s="247"/>
      <c r="CY270" s="247"/>
      <c r="CZ270" s="247"/>
      <c r="DA270" s="247"/>
      <c r="DB270" s="247"/>
      <c r="DC270" s="247"/>
      <c r="DD270" s="247"/>
      <c r="DE270" s="247"/>
      <c r="DF270" s="247"/>
      <c r="DG270" s="247"/>
      <c r="DH270" s="247"/>
      <c r="DI270" s="247"/>
      <c r="DJ270" s="247"/>
      <c r="DK270" s="247"/>
      <c r="DL270" s="247"/>
      <c r="DM270" s="247"/>
      <c r="DN270" s="247"/>
      <c r="DO270" s="247"/>
      <c r="DP270" s="247"/>
      <c r="DQ270" s="247"/>
      <c r="DR270" s="247"/>
      <c r="DS270" s="247"/>
      <c r="DT270" s="247"/>
      <c r="DU270" s="247"/>
      <c r="DV270" s="247"/>
      <c r="DW270" s="247"/>
      <c r="DX270" s="247"/>
      <c r="DY270" s="247"/>
      <c r="DZ270" s="247"/>
      <c r="EA270" s="247"/>
      <c r="EB270" s="247"/>
      <c r="EC270" s="247"/>
      <c r="ED270" s="247"/>
      <c r="EE270" s="247"/>
      <c r="EF270" s="247"/>
      <c r="EG270" s="247"/>
      <c r="EH270" s="247"/>
      <c r="EI270" s="247"/>
      <c r="EJ270" s="247"/>
      <c r="EK270" s="247"/>
      <c r="EL270" s="247"/>
      <c r="EM270" s="247"/>
      <c r="EN270" s="247"/>
      <c r="EO270" s="247"/>
      <c r="EP270" s="247"/>
      <c r="EQ270" s="247"/>
      <c r="ER270" s="247"/>
      <c r="ES270" s="247"/>
      <c r="ET270" s="247"/>
      <c r="EU270" s="247"/>
      <c r="EV270" s="247"/>
      <c r="EW270" s="247"/>
      <c r="EX270" s="247"/>
      <c r="EY270" s="247"/>
      <c r="EZ270" s="247"/>
      <c r="FA270" s="247"/>
      <c r="FB270" s="247"/>
      <c r="FC270" s="247"/>
      <c r="FD270" s="247"/>
      <c r="FE270" s="247"/>
      <c r="FF270" s="247"/>
      <c r="FG270" s="247"/>
      <c r="FH270" s="247"/>
      <c r="FI270" s="247"/>
      <c r="FJ270" s="247"/>
      <c r="FK270" s="247"/>
      <c r="FL270" s="247"/>
    </row>
    <row r="271" spans="11:180">
      <c r="K271" s="291"/>
      <c r="L271" s="88"/>
      <c r="M271" s="88"/>
      <c r="P271" s="247"/>
      <c r="Q271" s="247"/>
      <c r="S271" s="289"/>
      <c r="T271" s="289"/>
      <c r="U271" s="289"/>
      <c r="V271" s="247"/>
      <c r="W271" s="247"/>
      <c r="X271" s="247"/>
      <c r="Y271" s="247"/>
      <c r="AC271" s="247"/>
      <c r="AD271" s="247"/>
      <c r="AE271" s="247"/>
      <c r="AF271" s="247"/>
      <c r="AG271" s="247"/>
      <c r="AH271" s="247"/>
      <c r="AI271" s="247"/>
      <c r="AJ271" s="247"/>
      <c r="AK271" s="247"/>
      <c r="AL271" s="247"/>
      <c r="AM271" s="247"/>
      <c r="AN271" s="247"/>
      <c r="AO271" s="247"/>
      <c r="AP271" s="247"/>
      <c r="AQ271" s="247"/>
      <c r="AR271" s="247"/>
      <c r="AS271" s="247"/>
      <c r="AT271" s="247"/>
      <c r="AU271" s="247"/>
      <c r="AV271" s="247"/>
      <c r="AW271" s="247"/>
      <c r="AX271" s="247"/>
      <c r="AY271" s="247"/>
      <c r="AZ271" s="247"/>
      <c r="BA271" s="247"/>
      <c r="BB271" s="247"/>
      <c r="BC271" s="247"/>
      <c r="BD271" s="247"/>
      <c r="BE271" s="247"/>
      <c r="BF271" s="247"/>
      <c r="BG271" s="247"/>
      <c r="BH271" s="247"/>
      <c r="BI271" s="247"/>
      <c r="BJ271" s="247"/>
      <c r="BK271" s="247"/>
      <c r="BL271" s="247"/>
      <c r="BM271" s="247"/>
      <c r="BN271" s="247"/>
      <c r="BO271" s="247"/>
      <c r="BP271" s="247"/>
      <c r="BQ271" s="247"/>
      <c r="BR271" s="247"/>
      <c r="BS271" s="247"/>
      <c r="BT271" s="247"/>
      <c r="BU271" s="247"/>
      <c r="BV271" s="247"/>
      <c r="BW271" s="247"/>
      <c r="BX271" s="247"/>
      <c r="BY271" s="247"/>
      <c r="BZ271" s="247"/>
      <c r="CA271" s="247"/>
      <c r="CB271" s="247"/>
      <c r="CC271" s="247"/>
      <c r="CD271" s="247"/>
      <c r="CE271" s="247"/>
      <c r="CF271" s="247"/>
      <c r="CG271" s="247"/>
      <c r="CH271" s="247"/>
      <c r="CI271" s="247"/>
      <c r="CJ271" s="247"/>
      <c r="CK271" s="247"/>
      <c r="CL271" s="247"/>
      <c r="CM271" s="247"/>
      <c r="CN271" s="247"/>
      <c r="CO271" s="247"/>
      <c r="CP271" s="247"/>
      <c r="CQ271" s="247"/>
      <c r="CR271" s="247"/>
      <c r="CS271" s="247"/>
      <c r="CT271" s="247"/>
      <c r="CU271" s="247"/>
      <c r="CV271" s="247"/>
      <c r="CW271" s="247"/>
      <c r="CX271" s="247"/>
      <c r="CY271" s="247"/>
      <c r="CZ271" s="247"/>
      <c r="DA271" s="247"/>
      <c r="DB271" s="247"/>
      <c r="DC271" s="247"/>
      <c r="DD271" s="247"/>
      <c r="DE271" s="247"/>
      <c r="DF271" s="247"/>
      <c r="DG271" s="247"/>
      <c r="DH271" s="247"/>
      <c r="DI271" s="247"/>
      <c r="DJ271" s="247"/>
      <c r="DK271" s="247"/>
      <c r="DL271" s="247"/>
      <c r="DM271" s="247"/>
      <c r="DN271" s="247"/>
      <c r="DO271" s="247"/>
      <c r="DP271" s="247"/>
      <c r="DQ271" s="247"/>
      <c r="DR271" s="247"/>
      <c r="DS271" s="247"/>
      <c r="DT271" s="247"/>
      <c r="DU271" s="247"/>
      <c r="DV271" s="247"/>
      <c r="DW271" s="247"/>
      <c r="DX271" s="247"/>
      <c r="DY271" s="247"/>
      <c r="DZ271" s="247"/>
      <c r="EA271" s="247"/>
      <c r="EB271" s="247"/>
      <c r="EC271" s="247"/>
      <c r="ED271" s="247"/>
      <c r="EE271" s="247"/>
      <c r="EF271" s="247"/>
      <c r="EG271" s="247"/>
      <c r="EH271" s="247"/>
      <c r="EI271" s="247"/>
      <c r="EJ271" s="247"/>
      <c r="EK271" s="247"/>
      <c r="EL271" s="247"/>
      <c r="EM271" s="247"/>
      <c r="EN271" s="247"/>
      <c r="EO271" s="247"/>
      <c r="EP271" s="247"/>
      <c r="EQ271" s="247"/>
      <c r="ER271" s="247"/>
      <c r="ES271" s="247"/>
      <c r="ET271" s="247"/>
      <c r="EU271" s="247"/>
      <c r="EV271" s="247"/>
      <c r="EW271" s="247"/>
      <c r="EX271" s="247"/>
      <c r="EY271" s="247"/>
      <c r="EZ271" s="247"/>
      <c r="FA271" s="247"/>
      <c r="FB271" s="247"/>
      <c r="FC271" s="247"/>
      <c r="FD271" s="247"/>
      <c r="FE271" s="247"/>
      <c r="FF271" s="247"/>
      <c r="FG271" s="247"/>
      <c r="FH271" s="247"/>
      <c r="FI271" s="247"/>
      <c r="FJ271" s="247"/>
      <c r="FK271" s="247"/>
      <c r="FL271" s="247"/>
      <c r="FM271" s="247"/>
      <c r="FN271" s="247"/>
      <c r="FO271" s="247"/>
      <c r="FP271" s="247"/>
      <c r="FQ271" s="247"/>
      <c r="FR271" s="247"/>
      <c r="FS271" s="247"/>
      <c r="FT271" s="247"/>
      <c r="FU271" s="247"/>
      <c r="FV271" s="247"/>
      <c r="FW271" s="247"/>
      <c r="FX271" s="247"/>
    </row>
    <row r="272" spans="11:180">
      <c r="K272" s="291"/>
      <c r="L272" s="88"/>
      <c r="M272" s="88"/>
      <c r="P272" s="247"/>
      <c r="Q272" s="247"/>
      <c r="S272" s="289"/>
      <c r="T272" s="289"/>
      <c r="U272" s="289"/>
      <c r="V272" s="247"/>
      <c r="W272" s="247"/>
      <c r="X272" s="247"/>
      <c r="Y272" s="247"/>
      <c r="FM272" s="247"/>
      <c r="FN272" s="247"/>
      <c r="FO272" s="247"/>
      <c r="FP272" s="247"/>
      <c r="FQ272" s="247"/>
      <c r="FR272" s="247"/>
      <c r="FS272" s="247"/>
      <c r="FT272" s="247"/>
      <c r="FU272" s="247"/>
      <c r="FV272" s="247"/>
      <c r="FW272" s="247"/>
      <c r="FX272" s="247"/>
    </row>
    <row r="273" spans="10:187">
      <c r="K273" s="291"/>
      <c r="L273" s="88"/>
      <c r="M273" s="88"/>
      <c r="P273" s="247"/>
      <c r="Q273" s="247"/>
      <c r="S273" s="289"/>
      <c r="T273" s="289"/>
      <c r="U273" s="289"/>
      <c r="V273" s="247"/>
      <c r="W273" s="247"/>
      <c r="X273" s="247"/>
      <c r="Y273" s="247"/>
      <c r="FM273" s="247"/>
      <c r="FN273" s="247"/>
      <c r="FO273" s="247"/>
      <c r="FP273" s="247"/>
      <c r="FQ273" s="247"/>
      <c r="FR273" s="247"/>
      <c r="FS273" s="247"/>
      <c r="FT273" s="247"/>
      <c r="FU273" s="247"/>
      <c r="FV273" s="247"/>
      <c r="FW273" s="247"/>
      <c r="FX273" s="247"/>
    </row>
    <row r="275" spans="10:187"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72"/>
      <c r="AS275" s="172"/>
      <c r="AT275" s="172"/>
      <c r="AU275" s="172"/>
      <c r="AV275" s="172"/>
      <c r="AW275" s="172"/>
      <c r="AX275" s="172"/>
      <c r="AY275" s="172"/>
      <c r="AZ275" s="172"/>
      <c r="BA275" s="172"/>
      <c r="BB275" s="172"/>
      <c r="BC275" s="172"/>
      <c r="BD275" s="172"/>
      <c r="BE275" s="172"/>
      <c r="BF275" s="172"/>
      <c r="BG275" s="172"/>
      <c r="BH275" s="172"/>
      <c r="BI275" s="172"/>
      <c r="BJ275" s="172"/>
      <c r="BK275" s="172"/>
      <c r="BL275" s="172"/>
      <c r="BM275" s="172"/>
      <c r="BN275" s="172"/>
      <c r="BO275" s="172"/>
      <c r="BP275" s="172"/>
      <c r="BQ275" s="172"/>
      <c r="BR275" s="172"/>
      <c r="BS275" s="172"/>
      <c r="BT275" s="172"/>
      <c r="BU275" s="172"/>
      <c r="BV275" s="172"/>
      <c r="BW275" s="172"/>
      <c r="BX275" s="172"/>
      <c r="BY275" s="172"/>
      <c r="BZ275" s="172"/>
      <c r="CA275" s="172"/>
      <c r="CB275" s="172"/>
      <c r="CC275" s="172"/>
      <c r="CD275" s="172"/>
      <c r="CE275" s="172"/>
      <c r="CF275" s="172"/>
      <c r="CG275" s="172"/>
      <c r="CH275" s="172"/>
      <c r="CI275" s="172"/>
      <c r="CJ275" s="172"/>
      <c r="CK275" s="172"/>
      <c r="CL275" s="172"/>
      <c r="CM275" s="172"/>
      <c r="CN275" s="172"/>
      <c r="CO275" s="172"/>
      <c r="CP275" s="172"/>
      <c r="CQ275" s="172"/>
      <c r="CR275" s="172"/>
      <c r="CS275" s="172"/>
      <c r="CT275" s="172"/>
      <c r="CU275" s="172"/>
      <c r="CV275" s="172"/>
      <c r="CW275" s="172"/>
      <c r="CX275" s="172"/>
      <c r="CY275" s="172"/>
      <c r="CZ275" s="172"/>
      <c r="DA275" s="172"/>
      <c r="DB275" s="172"/>
      <c r="DC275" s="172"/>
      <c r="DD275" s="172"/>
      <c r="DE275" s="172"/>
      <c r="DF275" s="172"/>
      <c r="DG275" s="172"/>
      <c r="DH275" s="172"/>
      <c r="DI275" s="172"/>
      <c r="DJ275" s="172"/>
      <c r="DK275" s="172"/>
      <c r="DL275" s="172"/>
      <c r="DM275" s="172"/>
      <c r="DN275" s="172"/>
      <c r="DO275" s="172"/>
      <c r="DP275" s="172"/>
      <c r="DQ275" s="172"/>
      <c r="DR275" s="172"/>
      <c r="DS275" s="172"/>
      <c r="DT275" s="172"/>
      <c r="DU275" s="172"/>
      <c r="DV275" s="172"/>
      <c r="DW275" s="172"/>
      <c r="DX275" s="172"/>
      <c r="DY275" s="172"/>
      <c r="DZ275" s="172"/>
      <c r="EA275" s="172"/>
      <c r="EB275" s="172"/>
      <c r="EC275" s="172"/>
      <c r="ED275" s="172"/>
      <c r="EE275" s="172"/>
      <c r="EF275" s="172"/>
      <c r="EG275" s="172"/>
      <c r="EH275" s="172"/>
      <c r="EI275" s="172"/>
      <c r="EJ275" s="172"/>
      <c r="EK275" s="172"/>
      <c r="EL275" s="172"/>
      <c r="EM275" s="172"/>
      <c r="EN275" s="172"/>
      <c r="EO275" s="172"/>
      <c r="EP275" s="172"/>
      <c r="EQ275" s="172"/>
      <c r="ER275" s="172"/>
      <c r="ES275" s="172"/>
      <c r="ET275" s="172"/>
      <c r="EU275" s="172"/>
      <c r="EV275" s="172"/>
      <c r="EW275" s="172"/>
      <c r="EX275" s="172"/>
      <c r="EY275" s="172"/>
      <c r="EZ275" s="172"/>
      <c r="FA275" s="172"/>
      <c r="FB275" s="172"/>
      <c r="FC275" s="172"/>
      <c r="FD275" s="172"/>
      <c r="FE275" s="172"/>
      <c r="FF275" s="172"/>
      <c r="FG275" s="172"/>
      <c r="FH275" s="172"/>
      <c r="FI275" s="172"/>
      <c r="FJ275" s="172"/>
      <c r="FK275" s="172"/>
      <c r="FL275" s="172"/>
      <c r="FM275" s="172"/>
      <c r="FN275" s="172"/>
      <c r="FO275" s="172"/>
      <c r="FP275" s="172"/>
      <c r="FQ275" s="172"/>
      <c r="FR275" s="172"/>
      <c r="FS275" s="172"/>
      <c r="FT275" s="172"/>
      <c r="FU275" s="172"/>
      <c r="FV275" s="172"/>
      <c r="FW275" s="172"/>
      <c r="FX275" s="172"/>
    </row>
    <row r="276" spans="10:187"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72"/>
      <c r="AS276" s="172"/>
      <c r="AT276" s="172"/>
      <c r="AU276" s="172"/>
      <c r="AV276" s="172"/>
      <c r="AW276" s="172"/>
      <c r="AX276" s="172"/>
      <c r="AY276" s="172"/>
      <c r="AZ276" s="172"/>
      <c r="BA276" s="172"/>
      <c r="BB276" s="172"/>
      <c r="BC276" s="172"/>
      <c r="BD276" s="172"/>
      <c r="BE276" s="172"/>
      <c r="BF276" s="172"/>
      <c r="BG276" s="172"/>
      <c r="BH276" s="172"/>
      <c r="BI276" s="172"/>
      <c r="BJ276" s="172"/>
      <c r="BK276" s="172"/>
      <c r="BL276" s="172"/>
      <c r="BM276" s="172"/>
      <c r="BN276" s="172"/>
      <c r="BO276" s="172"/>
      <c r="BP276" s="172"/>
      <c r="BQ276" s="172"/>
      <c r="BR276" s="172"/>
      <c r="BS276" s="172"/>
      <c r="BT276" s="172"/>
      <c r="BU276" s="172"/>
      <c r="BV276" s="172"/>
      <c r="BW276" s="172"/>
      <c r="BX276" s="172"/>
      <c r="BY276" s="172"/>
      <c r="BZ276" s="172"/>
      <c r="CA276" s="172"/>
      <c r="CB276" s="172"/>
      <c r="CC276" s="172"/>
      <c r="CD276" s="172"/>
      <c r="CE276" s="172"/>
      <c r="CF276" s="172"/>
      <c r="CG276" s="172"/>
      <c r="CH276" s="172"/>
      <c r="CI276" s="172"/>
      <c r="CJ276" s="172"/>
      <c r="CK276" s="172"/>
      <c r="CL276" s="172"/>
      <c r="CM276" s="172"/>
      <c r="CN276" s="172"/>
      <c r="CO276" s="172"/>
      <c r="CP276" s="172"/>
      <c r="CQ276" s="172"/>
      <c r="CR276" s="172"/>
      <c r="CS276" s="172"/>
      <c r="CT276" s="172"/>
      <c r="CU276" s="172"/>
      <c r="CV276" s="172"/>
      <c r="CW276" s="172"/>
      <c r="CX276" s="172"/>
      <c r="CY276" s="172"/>
      <c r="CZ276" s="172"/>
      <c r="DA276" s="172"/>
      <c r="DB276" s="172"/>
      <c r="DC276" s="172"/>
      <c r="DD276" s="172"/>
      <c r="DE276" s="172"/>
      <c r="DF276" s="172"/>
      <c r="DG276" s="172"/>
      <c r="DH276" s="172"/>
      <c r="DI276" s="172"/>
      <c r="DJ276" s="172"/>
      <c r="DK276" s="172"/>
      <c r="DL276" s="172"/>
      <c r="DM276" s="172"/>
      <c r="DN276" s="172"/>
      <c r="DO276" s="172"/>
      <c r="DP276" s="172"/>
      <c r="DQ276" s="172"/>
      <c r="DR276" s="172"/>
      <c r="DS276" s="172"/>
      <c r="DT276" s="172"/>
      <c r="DU276" s="172"/>
      <c r="DV276" s="172"/>
      <c r="DW276" s="172"/>
      <c r="DX276" s="172"/>
      <c r="DY276" s="172"/>
      <c r="DZ276" s="172"/>
      <c r="EA276" s="172"/>
      <c r="EB276" s="172"/>
      <c r="EC276" s="172"/>
      <c r="ED276" s="172"/>
      <c r="EE276" s="172"/>
      <c r="EF276" s="172"/>
      <c r="EG276" s="172"/>
      <c r="EH276" s="172"/>
      <c r="EI276" s="172"/>
      <c r="EJ276" s="172"/>
      <c r="EK276" s="172"/>
      <c r="EL276" s="172"/>
      <c r="EM276" s="172"/>
      <c r="EN276" s="172"/>
      <c r="EO276" s="172"/>
      <c r="EP276" s="172"/>
      <c r="EQ276" s="172"/>
      <c r="ER276" s="172"/>
      <c r="ES276" s="172"/>
      <c r="ET276" s="172"/>
      <c r="EU276" s="172"/>
      <c r="EV276" s="172"/>
      <c r="EW276" s="172"/>
      <c r="EX276" s="172"/>
      <c r="EY276" s="172"/>
      <c r="EZ276" s="172"/>
      <c r="FA276" s="172"/>
      <c r="FB276" s="172"/>
      <c r="FC276" s="172"/>
      <c r="FD276" s="172"/>
      <c r="FE276" s="172"/>
      <c r="FF276" s="172"/>
      <c r="FG276" s="172"/>
      <c r="FH276" s="172"/>
      <c r="FI276" s="172"/>
      <c r="FJ276" s="172"/>
      <c r="FK276" s="172"/>
      <c r="FL276" s="172"/>
      <c r="FM276" s="172"/>
      <c r="FN276" s="172"/>
      <c r="FO276" s="172"/>
      <c r="FP276" s="172"/>
      <c r="FQ276" s="172"/>
      <c r="FR276" s="172"/>
      <c r="FS276" s="172"/>
      <c r="FT276" s="172"/>
      <c r="FU276" s="172"/>
      <c r="FV276" s="172"/>
      <c r="FW276" s="172"/>
      <c r="FX276" s="172"/>
    </row>
    <row r="277" spans="10:187"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72"/>
      <c r="AS277" s="172"/>
      <c r="AT277" s="172"/>
      <c r="AU277" s="172"/>
      <c r="AV277" s="172"/>
      <c r="AW277" s="172"/>
      <c r="AX277" s="172"/>
      <c r="AY277" s="172"/>
      <c r="AZ277" s="172"/>
      <c r="BA277" s="172"/>
      <c r="BB277" s="172"/>
      <c r="BC277" s="172"/>
      <c r="BD277" s="172"/>
      <c r="BE277" s="172"/>
      <c r="BF277" s="172"/>
      <c r="BG277" s="172"/>
      <c r="BH277" s="172"/>
      <c r="BI277" s="172"/>
      <c r="BJ277" s="172"/>
      <c r="BK277" s="172"/>
      <c r="BL277" s="172"/>
      <c r="BM277" s="172"/>
      <c r="BN277" s="172"/>
      <c r="BO277" s="172"/>
      <c r="BP277" s="172"/>
      <c r="BQ277" s="172"/>
      <c r="BR277" s="172"/>
      <c r="BS277" s="172"/>
      <c r="BT277" s="172"/>
      <c r="BU277" s="172"/>
      <c r="BV277" s="172"/>
      <c r="BW277" s="172"/>
      <c r="BX277" s="172"/>
      <c r="BY277" s="172"/>
      <c r="BZ277" s="172"/>
      <c r="CA277" s="172"/>
      <c r="CB277" s="172"/>
      <c r="CC277" s="172"/>
      <c r="CD277" s="172"/>
      <c r="CE277" s="172"/>
      <c r="CF277" s="172"/>
      <c r="CG277" s="172"/>
      <c r="CH277" s="172"/>
      <c r="CI277" s="172"/>
      <c r="CJ277" s="172"/>
      <c r="CK277" s="172"/>
      <c r="CL277" s="172"/>
      <c r="CM277" s="172"/>
      <c r="CN277" s="172"/>
      <c r="CO277" s="172"/>
      <c r="CP277" s="172"/>
      <c r="CQ277" s="172"/>
      <c r="CR277" s="172"/>
      <c r="CS277" s="172"/>
      <c r="CT277" s="172"/>
      <c r="CU277" s="172"/>
      <c r="CV277" s="172"/>
      <c r="CW277" s="172"/>
      <c r="CX277" s="172"/>
      <c r="CY277" s="172"/>
      <c r="CZ277" s="172"/>
      <c r="DA277" s="172"/>
      <c r="DB277" s="172"/>
      <c r="DC277" s="172"/>
      <c r="DD277" s="172"/>
      <c r="DE277" s="172"/>
      <c r="DF277" s="172"/>
      <c r="DG277" s="172"/>
      <c r="DH277" s="172"/>
      <c r="DI277" s="172"/>
      <c r="DJ277" s="172"/>
      <c r="DK277" s="172"/>
      <c r="DL277" s="172"/>
      <c r="DM277" s="172"/>
      <c r="DN277" s="172"/>
      <c r="DO277" s="172"/>
      <c r="DP277" s="172"/>
      <c r="DQ277" s="172"/>
      <c r="DR277" s="172"/>
      <c r="DS277" s="172"/>
      <c r="DT277" s="172"/>
      <c r="DU277" s="172"/>
      <c r="DV277" s="172"/>
      <c r="DW277" s="172"/>
      <c r="DX277" s="172"/>
      <c r="DY277" s="172"/>
      <c r="DZ277" s="172"/>
      <c r="EA277" s="172"/>
      <c r="EB277" s="172"/>
      <c r="EC277" s="172"/>
      <c r="ED277" s="172"/>
      <c r="EE277" s="172"/>
      <c r="EF277" s="172"/>
      <c r="EG277" s="172"/>
      <c r="EH277" s="172"/>
      <c r="EI277" s="172"/>
      <c r="EJ277" s="172"/>
      <c r="EK277" s="172"/>
      <c r="EL277" s="172"/>
      <c r="EM277" s="172"/>
      <c r="EN277" s="172"/>
      <c r="EO277" s="172"/>
      <c r="EP277" s="172"/>
      <c r="EQ277" s="172"/>
      <c r="ER277" s="172"/>
      <c r="ES277" s="172"/>
      <c r="ET277" s="172"/>
      <c r="EU277" s="172"/>
      <c r="EV277" s="172"/>
      <c r="EW277" s="172"/>
      <c r="EX277" s="172"/>
      <c r="EY277" s="172"/>
      <c r="EZ277" s="172"/>
      <c r="FA277" s="172"/>
      <c r="FB277" s="172"/>
      <c r="FC277" s="172"/>
      <c r="FD277" s="172"/>
      <c r="FE277" s="172"/>
      <c r="FF277" s="172"/>
      <c r="FG277" s="172"/>
      <c r="FH277" s="172"/>
      <c r="FI277" s="172"/>
      <c r="FJ277" s="172"/>
      <c r="FK277" s="172"/>
      <c r="FL277" s="172"/>
      <c r="FM277" s="172"/>
      <c r="FN277" s="172"/>
      <c r="FO277" s="172"/>
      <c r="FP277" s="172"/>
      <c r="FQ277" s="172"/>
      <c r="FR277" s="172"/>
      <c r="FS277" s="172"/>
      <c r="FT277" s="172"/>
      <c r="FU277" s="172"/>
      <c r="FV277" s="172"/>
      <c r="FW277" s="172"/>
      <c r="FX277" s="172"/>
    </row>
    <row r="278" spans="10:187"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2"/>
      <c r="AN278" s="172"/>
      <c r="AO278" s="172"/>
      <c r="AP278" s="172"/>
      <c r="AQ278" s="172"/>
      <c r="AR278" s="172"/>
      <c r="AS278" s="172"/>
      <c r="AT278" s="172"/>
      <c r="AU278" s="172"/>
      <c r="AV278" s="172"/>
      <c r="AW278" s="172"/>
      <c r="AX278" s="172"/>
      <c r="AY278" s="172"/>
      <c r="AZ278" s="172"/>
      <c r="BA278" s="172"/>
      <c r="BB278" s="172"/>
      <c r="BC278" s="172"/>
      <c r="BD278" s="172"/>
      <c r="BE278" s="172"/>
      <c r="BF278" s="172"/>
      <c r="BG278" s="172"/>
      <c r="BH278" s="172"/>
      <c r="BI278" s="172"/>
      <c r="BJ278" s="172"/>
      <c r="BK278" s="172"/>
      <c r="BL278" s="172"/>
      <c r="BM278" s="172"/>
      <c r="BN278" s="172"/>
      <c r="BO278" s="172"/>
      <c r="BP278" s="172"/>
      <c r="BQ278" s="172"/>
      <c r="BR278" s="172"/>
      <c r="BS278" s="172"/>
      <c r="BT278" s="172"/>
      <c r="BU278" s="172"/>
      <c r="BV278" s="172"/>
      <c r="BW278" s="172"/>
      <c r="BX278" s="172"/>
      <c r="BY278" s="172"/>
      <c r="BZ278" s="172"/>
      <c r="CA278" s="172"/>
      <c r="CB278" s="172"/>
      <c r="CC278" s="172"/>
      <c r="CD278" s="172"/>
      <c r="CE278" s="172"/>
      <c r="CF278" s="172"/>
      <c r="CG278" s="172"/>
      <c r="CH278" s="172"/>
      <c r="CI278" s="172"/>
      <c r="CJ278" s="172"/>
      <c r="CK278" s="172"/>
      <c r="CL278" s="172"/>
      <c r="CM278" s="172"/>
      <c r="CN278" s="172"/>
      <c r="CO278" s="172"/>
      <c r="CP278" s="172"/>
      <c r="CQ278" s="172"/>
      <c r="CR278" s="172"/>
      <c r="CS278" s="172"/>
      <c r="CT278" s="172"/>
      <c r="CU278" s="172"/>
      <c r="CV278" s="172"/>
      <c r="CW278" s="172"/>
      <c r="CX278" s="172"/>
      <c r="CY278" s="172"/>
      <c r="CZ278" s="172"/>
      <c r="DA278" s="172"/>
      <c r="DB278" s="172"/>
      <c r="DC278" s="172"/>
      <c r="DD278" s="172"/>
      <c r="DE278" s="172"/>
      <c r="DF278" s="172"/>
      <c r="DG278" s="172"/>
      <c r="DH278" s="172"/>
      <c r="DI278" s="172"/>
      <c r="DJ278" s="172"/>
      <c r="DK278" s="172"/>
      <c r="DL278" s="172"/>
      <c r="DM278" s="172"/>
      <c r="DN278" s="172"/>
      <c r="DO278" s="172"/>
      <c r="DP278" s="172"/>
      <c r="DQ278" s="172"/>
      <c r="DR278" s="172"/>
      <c r="DS278" s="172"/>
      <c r="DT278" s="172"/>
      <c r="DU278" s="172"/>
      <c r="DV278" s="172"/>
      <c r="DW278" s="172"/>
      <c r="DX278" s="172"/>
      <c r="DY278" s="172"/>
      <c r="DZ278" s="172"/>
      <c r="EA278" s="172"/>
      <c r="EB278" s="172"/>
      <c r="EC278" s="172"/>
      <c r="ED278" s="172"/>
      <c r="EE278" s="172"/>
      <c r="EF278" s="172"/>
      <c r="EG278" s="172"/>
      <c r="EH278" s="172"/>
      <c r="EI278" s="172"/>
      <c r="EJ278" s="172"/>
      <c r="EK278" s="172"/>
      <c r="EL278" s="172"/>
      <c r="EM278" s="172"/>
      <c r="EN278" s="172"/>
      <c r="EO278" s="172"/>
      <c r="EP278" s="172"/>
      <c r="EQ278" s="172"/>
      <c r="ER278" s="172"/>
      <c r="ES278" s="172"/>
      <c r="ET278" s="172"/>
      <c r="EU278" s="172"/>
      <c r="EV278" s="172"/>
      <c r="EW278" s="172"/>
      <c r="EX278" s="172"/>
      <c r="EY278" s="172"/>
      <c r="EZ278" s="172"/>
      <c r="FA278" s="172"/>
      <c r="FB278" s="172"/>
      <c r="FC278" s="172"/>
      <c r="FD278" s="172"/>
      <c r="FE278" s="172"/>
      <c r="FF278" s="172"/>
      <c r="FG278" s="172"/>
      <c r="FH278" s="172"/>
      <c r="FI278" s="172"/>
      <c r="FJ278" s="172"/>
      <c r="FK278" s="172"/>
      <c r="FL278" s="172"/>
      <c r="FM278" s="172"/>
      <c r="FN278" s="172"/>
      <c r="FO278" s="172"/>
      <c r="FP278" s="172"/>
      <c r="FQ278" s="172"/>
      <c r="FR278" s="172"/>
      <c r="FS278" s="172"/>
      <c r="FT278" s="172"/>
      <c r="FU278" s="172"/>
      <c r="FV278" s="172"/>
      <c r="FW278" s="172"/>
      <c r="FX278" s="172"/>
    </row>
    <row r="279" spans="10:187">
      <c r="Z279" s="289"/>
      <c r="AA279" s="289"/>
      <c r="AB279" s="289"/>
      <c r="AC279" s="289"/>
      <c r="AD279" s="289"/>
      <c r="AE279" s="289"/>
      <c r="AF279" s="289"/>
      <c r="AG279" s="289"/>
      <c r="AH279" s="289"/>
      <c r="AI279" s="289"/>
      <c r="AJ279" s="289"/>
      <c r="AK279" s="289"/>
      <c r="AL279" s="289"/>
      <c r="AM279" s="289"/>
      <c r="AN279" s="289"/>
      <c r="AO279" s="289"/>
      <c r="AP279" s="289"/>
      <c r="AQ279" s="289"/>
      <c r="AR279" s="289"/>
      <c r="AS279" s="289"/>
      <c r="AT279" s="289"/>
      <c r="AU279" s="289"/>
      <c r="AV279" s="289"/>
      <c r="AW279" s="289"/>
      <c r="AX279" s="289"/>
      <c r="AY279" s="289"/>
      <c r="AZ279" s="289"/>
      <c r="BA279" s="289"/>
      <c r="BB279" s="289"/>
      <c r="BC279" s="289"/>
      <c r="BD279" s="289"/>
      <c r="BE279" s="289"/>
      <c r="BF279" s="289"/>
      <c r="BG279" s="289"/>
      <c r="BH279" s="289"/>
      <c r="BI279" s="289"/>
      <c r="BJ279" s="289"/>
      <c r="BK279" s="289"/>
      <c r="BL279" s="289"/>
      <c r="BM279" s="289"/>
      <c r="BN279" s="289"/>
      <c r="BO279" s="289"/>
      <c r="BP279" s="289"/>
      <c r="BQ279" s="289"/>
      <c r="BR279" s="289"/>
      <c r="BS279" s="289"/>
      <c r="BT279" s="289"/>
      <c r="BU279" s="289"/>
      <c r="BV279" s="289"/>
      <c r="BW279" s="289"/>
      <c r="BX279" s="289"/>
      <c r="BY279" s="289"/>
      <c r="BZ279" s="289"/>
      <c r="CA279" s="289"/>
      <c r="CB279" s="289"/>
      <c r="CC279" s="289"/>
      <c r="CD279" s="289"/>
      <c r="CE279" s="289"/>
      <c r="CF279" s="289"/>
      <c r="CG279" s="289"/>
      <c r="CH279" s="289"/>
      <c r="CI279" s="289"/>
      <c r="CJ279" s="289"/>
      <c r="CK279" s="289"/>
      <c r="CL279" s="289"/>
      <c r="CM279" s="289"/>
      <c r="CN279" s="289"/>
      <c r="CO279" s="289"/>
      <c r="CP279" s="289"/>
      <c r="CQ279" s="289"/>
      <c r="CR279" s="289"/>
      <c r="CS279" s="289"/>
      <c r="CT279" s="289"/>
      <c r="CU279" s="289"/>
      <c r="CV279" s="289"/>
      <c r="CW279" s="289"/>
      <c r="CX279" s="289"/>
      <c r="CY279" s="289"/>
      <c r="CZ279" s="289"/>
      <c r="DA279" s="289"/>
      <c r="DB279" s="289"/>
      <c r="DC279" s="289"/>
      <c r="DD279" s="289"/>
      <c r="DE279" s="289"/>
      <c r="DF279" s="289"/>
      <c r="DG279" s="289"/>
      <c r="DH279" s="289"/>
      <c r="DI279" s="289"/>
      <c r="DJ279" s="289"/>
      <c r="DK279" s="289"/>
      <c r="DL279" s="289"/>
      <c r="DM279" s="289"/>
      <c r="DN279" s="289"/>
      <c r="DO279" s="289"/>
      <c r="DP279" s="289"/>
      <c r="DQ279" s="289"/>
      <c r="DR279" s="289"/>
      <c r="DS279" s="289"/>
      <c r="DT279" s="289"/>
      <c r="DU279" s="289"/>
      <c r="DV279" s="289"/>
      <c r="DW279" s="289"/>
      <c r="DX279" s="289"/>
      <c r="DY279" s="289"/>
      <c r="DZ279" s="289"/>
      <c r="EA279" s="289"/>
      <c r="EB279" s="289"/>
      <c r="EC279" s="289"/>
      <c r="ED279" s="289"/>
      <c r="EE279" s="289"/>
      <c r="EF279" s="289"/>
      <c r="EG279" s="289"/>
      <c r="EH279" s="289"/>
      <c r="EI279" s="289"/>
      <c r="EJ279" s="289"/>
      <c r="EK279" s="289"/>
      <c r="EL279" s="289"/>
      <c r="EM279" s="289"/>
      <c r="EN279" s="289"/>
      <c r="EO279" s="289"/>
      <c r="EP279" s="289"/>
      <c r="EQ279" s="289"/>
      <c r="ER279" s="289"/>
      <c r="ES279" s="289"/>
      <c r="ET279" s="289"/>
      <c r="EU279" s="289"/>
      <c r="EV279" s="289"/>
      <c r="EW279" s="289"/>
      <c r="EX279" s="289"/>
      <c r="EY279" s="289"/>
      <c r="EZ279" s="289"/>
      <c r="FA279" s="289"/>
      <c r="FB279" s="289"/>
      <c r="FC279" s="289"/>
      <c r="FD279" s="289"/>
      <c r="FE279" s="289"/>
      <c r="FF279" s="289"/>
      <c r="FG279" s="289"/>
      <c r="FH279" s="289"/>
      <c r="FI279" s="289"/>
      <c r="FJ279" s="289"/>
      <c r="FK279" s="289"/>
      <c r="FL279" s="289"/>
      <c r="FM279" s="289"/>
      <c r="FN279" s="289"/>
      <c r="FO279" s="289"/>
      <c r="FP279" s="289"/>
      <c r="FQ279" s="289"/>
      <c r="FR279" s="289"/>
      <c r="FS279" s="289"/>
      <c r="FT279" s="289"/>
      <c r="FU279" s="289"/>
      <c r="FV279" s="289"/>
      <c r="FW279" s="289"/>
      <c r="FX279" s="289"/>
      <c r="FY279" s="289"/>
      <c r="FZ279" s="289">
        <v>44723</v>
      </c>
      <c r="GA279" s="289">
        <v>44730</v>
      </c>
      <c r="GB279" s="289">
        <v>44737</v>
      </c>
      <c r="GC279" s="289">
        <v>44744</v>
      </c>
      <c r="GD279" s="289">
        <v>44751</v>
      </c>
      <c r="GE279" s="289">
        <v>44758</v>
      </c>
    </row>
    <row r="280" spans="10:187">
      <c r="J280" s="88"/>
      <c r="K280" s="88"/>
      <c r="L280" s="88"/>
      <c r="M280" s="247"/>
      <c r="N280" s="247"/>
      <c r="O280" s="247"/>
      <c r="P280" s="247"/>
      <c r="Q280" s="289"/>
      <c r="R280" s="289"/>
      <c r="S280" s="289"/>
      <c r="T280" s="247"/>
      <c r="U280" s="247"/>
      <c r="V280" s="247"/>
      <c r="W280" s="247"/>
      <c r="Z280" s="247"/>
      <c r="AA280" s="247"/>
      <c r="AB280" s="247"/>
      <c r="AC280" s="247"/>
      <c r="AD280" s="247"/>
      <c r="AE280" s="247"/>
      <c r="AF280" s="247"/>
      <c r="AG280" s="247"/>
      <c r="AH280" s="247"/>
      <c r="AI280" s="247"/>
      <c r="AJ280" s="247"/>
      <c r="AK280" s="247"/>
      <c r="AL280" s="247"/>
      <c r="AM280" s="247"/>
      <c r="AN280" s="247"/>
      <c r="AO280" s="247"/>
      <c r="AP280" s="247"/>
      <c r="AQ280" s="247"/>
      <c r="AR280" s="247"/>
      <c r="AS280" s="247"/>
      <c r="AT280" s="247"/>
      <c r="AU280" s="247"/>
      <c r="AV280" s="247"/>
      <c r="AW280" s="247"/>
      <c r="AX280" s="247"/>
      <c r="AY280" s="247"/>
      <c r="AZ280" s="247"/>
      <c r="BA280" s="247"/>
      <c r="BB280" s="247"/>
      <c r="BC280" s="247"/>
      <c r="BD280" s="247"/>
      <c r="BE280" s="247"/>
      <c r="BF280" s="247"/>
      <c r="BG280" s="247"/>
      <c r="BH280" s="247"/>
      <c r="BI280" s="247"/>
      <c r="BJ280" s="247"/>
      <c r="BK280" s="247"/>
      <c r="BL280" s="247"/>
      <c r="BM280" s="247"/>
      <c r="BN280" s="247"/>
      <c r="BO280" s="247"/>
      <c r="BP280" s="247"/>
      <c r="BQ280" s="247"/>
      <c r="BR280" s="247"/>
      <c r="BS280" s="247"/>
      <c r="BT280" s="247"/>
      <c r="BU280" s="247"/>
      <c r="BV280" s="247"/>
      <c r="BW280" s="247"/>
      <c r="BX280" s="247"/>
      <c r="BY280" s="247"/>
      <c r="BZ280" s="247"/>
      <c r="CA280" s="247"/>
      <c r="CB280" s="247"/>
      <c r="CC280" s="247"/>
      <c r="CD280" s="247"/>
      <c r="CE280" s="247"/>
      <c r="CF280" s="247"/>
      <c r="CG280" s="247"/>
      <c r="CH280" s="247"/>
      <c r="CI280" s="247"/>
      <c r="CJ280" s="247"/>
      <c r="CK280" s="247"/>
      <c r="CL280" s="247"/>
      <c r="CM280" s="247"/>
      <c r="CN280" s="247"/>
      <c r="CO280" s="247"/>
      <c r="CP280" s="247"/>
      <c r="CQ280" s="247"/>
      <c r="CR280" s="247"/>
      <c r="CS280" s="247"/>
      <c r="CT280" s="247"/>
      <c r="CU280" s="247"/>
      <c r="CV280" s="247"/>
      <c r="CW280" s="247"/>
      <c r="CX280" s="247"/>
      <c r="CY280" s="247"/>
      <c r="CZ280" s="247"/>
      <c r="DA280" s="247"/>
      <c r="DB280" s="247"/>
      <c r="DC280" s="247"/>
      <c r="DD280" s="247"/>
      <c r="DE280" s="247"/>
      <c r="DF280" s="247"/>
      <c r="DG280" s="247"/>
      <c r="DH280" s="247"/>
      <c r="DI280" s="247"/>
      <c r="DJ280" s="247"/>
      <c r="DK280" s="247"/>
      <c r="DL280" s="247"/>
      <c r="DM280" s="247"/>
      <c r="DN280" s="247"/>
      <c r="DO280" s="247"/>
      <c r="DP280" s="247"/>
      <c r="DQ280" s="247"/>
      <c r="DR280" s="247"/>
      <c r="DS280" s="247"/>
      <c r="DT280" s="247"/>
      <c r="DU280" s="247"/>
      <c r="DV280" s="247"/>
      <c r="DW280" s="247"/>
      <c r="DX280" s="247"/>
      <c r="DY280" s="247"/>
      <c r="DZ280" s="247"/>
      <c r="EA280" s="247"/>
      <c r="EB280" s="247"/>
      <c r="EC280" s="247"/>
      <c r="ED280" s="247"/>
      <c r="EE280" s="247"/>
      <c r="EF280" s="247"/>
      <c r="EG280" s="247"/>
      <c r="EH280" s="247"/>
      <c r="EI280" s="247"/>
      <c r="EJ280" s="247"/>
      <c r="EK280" s="247"/>
      <c r="EL280" s="247"/>
      <c r="EM280" s="247"/>
      <c r="EN280" s="247"/>
      <c r="EO280" s="247"/>
      <c r="EP280" s="247"/>
      <c r="EQ280" s="247"/>
      <c r="ER280" s="247"/>
      <c r="ES280" s="247"/>
      <c r="ET280" s="247"/>
      <c r="EU280" s="247"/>
      <c r="EV280" s="247"/>
      <c r="EW280" s="247"/>
      <c r="EX280" s="247"/>
      <c r="EY280" s="247"/>
      <c r="EZ280" s="247"/>
      <c r="FA280" s="247"/>
      <c r="FB280" s="247"/>
      <c r="FC280" s="247"/>
      <c r="FD280" s="247"/>
      <c r="FE280" s="247"/>
      <c r="FF280" s="247"/>
      <c r="FG280" s="247"/>
      <c r="FH280" s="247"/>
      <c r="FI280" s="247"/>
      <c r="FJ280" s="247"/>
      <c r="FK280" s="247"/>
      <c r="FL280" s="247"/>
      <c r="FM280" s="88"/>
      <c r="FN280" s="88"/>
      <c r="FO280" s="88"/>
      <c r="FP280" s="88"/>
      <c r="FQ280" s="88"/>
      <c r="FR280" s="88"/>
      <c r="FS280" s="88"/>
      <c r="FT280" s="88"/>
      <c r="FU280" s="88"/>
      <c r="FV280" s="88"/>
      <c r="FW280" s="88"/>
      <c r="FX280" s="88"/>
    </row>
    <row r="281" spans="10:187">
      <c r="J281" s="88"/>
      <c r="K281" s="88"/>
      <c r="L281" s="88"/>
      <c r="M281" s="247"/>
      <c r="N281" s="247"/>
      <c r="O281" s="247"/>
      <c r="P281" s="247"/>
      <c r="Q281" s="289"/>
      <c r="R281" s="289"/>
      <c r="S281" s="289"/>
      <c r="T281" s="247"/>
      <c r="U281" s="247"/>
      <c r="V281" s="247"/>
      <c r="W281" s="247"/>
      <c r="Z281" s="247"/>
      <c r="AA281" s="247"/>
      <c r="AB281" s="247"/>
      <c r="AC281" s="247"/>
      <c r="AD281" s="247"/>
      <c r="AE281" s="247"/>
      <c r="AF281" s="247"/>
      <c r="AG281" s="247"/>
      <c r="AH281" s="247"/>
      <c r="AI281" s="247"/>
      <c r="AJ281" s="247"/>
      <c r="AK281" s="247"/>
      <c r="AL281" s="247"/>
      <c r="AM281" s="247"/>
      <c r="AN281" s="247"/>
      <c r="AO281" s="247"/>
      <c r="AP281" s="247"/>
      <c r="AQ281" s="247"/>
      <c r="AR281" s="247"/>
      <c r="AS281" s="247"/>
      <c r="AT281" s="247"/>
      <c r="AU281" s="247"/>
      <c r="AV281" s="247"/>
      <c r="AW281" s="247"/>
      <c r="AX281" s="247"/>
      <c r="AY281" s="247"/>
      <c r="AZ281" s="247"/>
      <c r="BA281" s="247"/>
      <c r="BB281" s="247"/>
      <c r="BC281" s="247"/>
      <c r="BD281" s="247"/>
      <c r="BE281" s="247"/>
      <c r="BF281" s="247"/>
      <c r="BG281" s="247"/>
      <c r="BH281" s="247"/>
      <c r="BI281" s="247"/>
      <c r="BJ281" s="247"/>
      <c r="BK281" s="247"/>
      <c r="BL281" s="247"/>
      <c r="BM281" s="247"/>
      <c r="BN281" s="247"/>
      <c r="BO281" s="247"/>
      <c r="BP281" s="247"/>
      <c r="BQ281" s="247"/>
      <c r="BR281" s="247"/>
      <c r="BS281" s="247"/>
      <c r="BT281" s="247"/>
      <c r="BU281" s="247"/>
      <c r="BV281" s="247"/>
      <c r="BW281" s="247"/>
      <c r="BX281" s="247"/>
      <c r="BY281" s="247"/>
      <c r="BZ281" s="247"/>
      <c r="CA281" s="247"/>
      <c r="CB281" s="247"/>
      <c r="CC281" s="247"/>
      <c r="CD281" s="247"/>
      <c r="CE281" s="247"/>
      <c r="CF281" s="247"/>
      <c r="CG281" s="247"/>
      <c r="CH281" s="247"/>
      <c r="CI281" s="247"/>
      <c r="CJ281" s="247"/>
      <c r="CK281" s="247"/>
      <c r="CL281" s="247"/>
      <c r="CM281" s="247"/>
      <c r="CN281" s="247"/>
      <c r="CO281" s="247"/>
      <c r="CP281" s="247"/>
      <c r="CQ281" s="247"/>
      <c r="CR281" s="247"/>
      <c r="CS281" s="247"/>
      <c r="CT281" s="247"/>
      <c r="CU281" s="247"/>
      <c r="CV281" s="247"/>
      <c r="CW281" s="247"/>
      <c r="CX281" s="247"/>
      <c r="CY281" s="247"/>
      <c r="CZ281" s="247"/>
      <c r="DA281" s="247"/>
      <c r="DB281" s="247"/>
      <c r="DC281" s="247"/>
      <c r="DD281" s="247"/>
      <c r="DE281" s="247"/>
      <c r="DF281" s="247"/>
      <c r="DG281" s="247"/>
      <c r="DH281" s="247"/>
      <c r="DI281" s="247"/>
      <c r="DJ281" s="247"/>
      <c r="DK281" s="247"/>
      <c r="DL281" s="247"/>
      <c r="DM281" s="247"/>
      <c r="DN281" s="247"/>
      <c r="DO281" s="247"/>
      <c r="DP281" s="247"/>
      <c r="DQ281" s="247"/>
      <c r="DR281" s="247"/>
      <c r="DS281" s="247"/>
      <c r="DT281" s="247"/>
      <c r="DU281" s="247"/>
      <c r="DV281" s="247"/>
      <c r="DW281" s="247"/>
      <c r="DX281" s="247"/>
      <c r="DY281" s="247"/>
      <c r="DZ281" s="247"/>
      <c r="EA281" s="247"/>
      <c r="EB281" s="247"/>
      <c r="EC281" s="247"/>
      <c r="ED281" s="247"/>
      <c r="EE281" s="247"/>
      <c r="EF281" s="247"/>
      <c r="EG281" s="247"/>
      <c r="EH281" s="247"/>
      <c r="EI281" s="247"/>
      <c r="EJ281" s="247"/>
      <c r="EK281" s="247"/>
      <c r="EL281" s="247"/>
      <c r="EM281" s="247"/>
      <c r="EN281" s="247"/>
      <c r="EO281" s="247"/>
      <c r="EP281" s="247"/>
      <c r="EQ281" s="247"/>
      <c r="ER281" s="247"/>
      <c r="ES281" s="247"/>
      <c r="ET281" s="247"/>
      <c r="EU281" s="247"/>
      <c r="EV281" s="247"/>
      <c r="EW281" s="247"/>
      <c r="EX281" s="247"/>
      <c r="EY281" s="247"/>
      <c r="EZ281" s="247"/>
      <c r="FA281" s="247"/>
      <c r="FB281" s="247"/>
      <c r="FC281" s="247"/>
      <c r="FD281" s="247"/>
      <c r="FE281" s="247"/>
      <c r="FF281" s="247"/>
      <c r="FG281" s="247"/>
      <c r="FH281" s="247"/>
      <c r="FI281" s="247"/>
      <c r="FJ281" s="247"/>
      <c r="FK281" s="247"/>
      <c r="FL281" s="247"/>
      <c r="FM281" s="247"/>
      <c r="FN281" s="247"/>
      <c r="FO281" s="247"/>
      <c r="FP281" s="247"/>
      <c r="FQ281" s="247"/>
      <c r="FR281" s="247"/>
      <c r="FS281" s="247"/>
      <c r="FT281" s="247"/>
      <c r="FU281" s="247"/>
      <c r="FV281" s="247"/>
      <c r="FW281" s="247"/>
      <c r="FX281" s="247"/>
      <c r="FY281" s="247"/>
      <c r="FZ281" s="247">
        <v>26717317.93</v>
      </c>
      <c r="GA281" s="247">
        <v>26717317.93</v>
      </c>
      <c r="GB281" s="247">
        <v>26717317.93</v>
      </c>
      <c r="GC281" s="247">
        <v>26717317.93</v>
      </c>
      <c r="GD281" s="247">
        <v>26717317.93</v>
      </c>
      <c r="GE281" s="247">
        <v>26717317.93</v>
      </c>
    </row>
    <row r="283" spans="10:187"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2"/>
      <c r="AQ283" s="172"/>
      <c r="AR283" s="172"/>
      <c r="AS283" s="172"/>
      <c r="AT283" s="172"/>
      <c r="AU283" s="172"/>
      <c r="AV283" s="172"/>
      <c r="AW283" s="172"/>
      <c r="AX283" s="172"/>
      <c r="AY283" s="172"/>
      <c r="AZ283" s="172"/>
      <c r="BA283" s="172"/>
      <c r="BB283" s="172"/>
      <c r="BC283" s="172"/>
      <c r="BD283" s="172"/>
      <c r="BE283" s="172"/>
      <c r="BF283" s="172"/>
      <c r="BG283" s="172"/>
      <c r="BH283" s="172"/>
      <c r="BI283" s="172"/>
      <c r="BJ283" s="172"/>
      <c r="BK283" s="172"/>
      <c r="BL283" s="172"/>
      <c r="BM283" s="172"/>
      <c r="BN283" s="172"/>
      <c r="BO283" s="172"/>
      <c r="BP283" s="172"/>
      <c r="BQ283" s="172"/>
      <c r="BR283" s="172"/>
      <c r="BS283" s="172"/>
      <c r="BT283" s="172"/>
      <c r="BU283" s="172"/>
      <c r="BV283" s="172"/>
      <c r="BW283" s="172"/>
      <c r="BX283" s="172"/>
      <c r="BY283" s="172"/>
      <c r="BZ283" s="172"/>
      <c r="CA283" s="172"/>
      <c r="CB283" s="172"/>
      <c r="CC283" s="172"/>
      <c r="CD283" s="172"/>
      <c r="CE283" s="172"/>
      <c r="CF283" s="172"/>
      <c r="CG283" s="172"/>
      <c r="CH283" s="172"/>
      <c r="CI283" s="172"/>
      <c r="CJ283" s="172"/>
      <c r="CK283" s="172"/>
      <c r="CL283" s="172"/>
      <c r="CM283" s="172"/>
      <c r="CN283" s="172"/>
      <c r="CO283" s="172"/>
      <c r="CP283" s="172"/>
      <c r="CQ283" s="172"/>
      <c r="CR283" s="172"/>
      <c r="CS283" s="172"/>
      <c r="CT283" s="172"/>
      <c r="CU283" s="172"/>
      <c r="CV283" s="172"/>
      <c r="CW283" s="172"/>
      <c r="CX283" s="172"/>
      <c r="CY283" s="172"/>
      <c r="CZ283" s="172"/>
      <c r="DA283" s="172"/>
      <c r="DB283" s="172"/>
      <c r="DC283" s="172"/>
      <c r="DD283" s="172"/>
      <c r="DE283" s="172"/>
      <c r="DF283" s="172"/>
      <c r="DG283" s="172"/>
      <c r="DH283" s="172"/>
      <c r="DI283" s="172"/>
      <c r="DJ283" s="172"/>
      <c r="DK283" s="172"/>
      <c r="DL283" s="172"/>
      <c r="DM283" s="172"/>
      <c r="DN283" s="172"/>
      <c r="DO283" s="172"/>
      <c r="DP283" s="172"/>
      <c r="DQ283" s="172"/>
      <c r="DR283" s="172"/>
      <c r="DS283" s="172"/>
      <c r="DT283" s="172"/>
      <c r="DU283" s="172"/>
      <c r="DV283" s="172"/>
      <c r="DW283" s="172"/>
      <c r="DX283" s="172"/>
      <c r="DY283" s="172"/>
      <c r="DZ283" s="172"/>
      <c r="EA283" s="172"/>
      <c r="EB283" s="172"/>
      <c r="EC283" s="172"/>
      <c r="ED283" s="172"/>
      <c r="EE283" s="172"/>
      <c r="EF283" s="172"/>
      <c r="EG283" s="172"/>
      <c r="EH283" s="172"/>
      <c r="EI283" s="172"/>
      <c r="EJ283" s="172"/>
      <c r="EK283" s="172"/>
      <c r="EL283" s="172"/>
      <c r="EM283" s="172"/>
      <c r="EN283" s="172"/>
      <c r="EO283" s="172"/>
      <c r="EP283" s="172"/>
      <c r="EQ283" s="172"/>
      <c r="ER283" s="172"/>
      <c r="ES283" s="172"/>
      <c r="ET283" s="172"/>
      <c r="EU283" s="172"/>
      <c r="EV283" s="172"/>
      <c r="EW283" s="172"/>
      <c r="EX283" s="172"/>
      <c r="EY283" s="172"/>
      <c r="EZ283" s="172"/>
      <c r="FA283" s="172"/>
      <c r="FB283" s="172"/>
      <c r="FC283" s="172"/>
      <c r="FD283" s="172"/>
      <c r="FE283" s="172"/>
      <c r="FF283" s="172"/>
      <c r="FG283" s="172"/>
      <c r="FH283" s="172"/>
      <c r="FI283" s="172"/>
      <c r="FJ283" s="172"/>
      <c r="FK283" s="172"/>
      <c r="FL283" s="172"/>
      <c r="FM283" s="172"/>
      <c r="FN283" s="172"/>
      <c r="FO283" s="172"/>
      <c r="FP283" s="172"/>
      <c r="FQ283" s="172"/>
    </row>
    <row r="284" spans="10:187"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72"/>
      <c r="AT284" s="172"/>
      <c r="AU284" s="172"/>
      <c r="AV284" s="172"/>
      <c r="AW284" s="172"/>
      <c r="AX284" s="172"/>
      <c r="AY284" s="172"/>
      <c r="AZ284" s="172"/>
      <c r="BA284" s="172"/>
      <c r="BB284" s="172"/>
      <c r="BC284" s="172"/>
      <c r="BD284" s="172"/>
      <c r="BE284" s="172"/>
      <c r="BF284" s="172"/>
      <c r="BG284" s="172"/>
      <c r="BH284" s="172"/>
      <c r="BI284" s="172"/>
      <c r="BJ284" s="172"/>
      <c r="BK284" s="172"/>
      <c r="BL284" s="172"/>
      <c r="BM284" s="172"/>
      <c r="BN284" s="172"/>
      <c r="BO284" s="172"/>
      <c r="BP284" s="172"/>
      <c r="BQ284" s="172"/>
      <c r="BR284" s="172"/>
      <c r="BS284" s="172"/>
      <c r="BT284" s="172"/>
      <c r="BU284" s="172"/>
      <c r="BV284" s="172"/>
      <c r="BW284" s="172"/>
      <c r="BX284" s="172"/>
      <c r="BY284" s="172"/>
      <c r="BZ284" s="172"/>
      <c r="CA284" s="172"/>
      <c r="CB284" s="172"/>
      <c r="CC284" s="172"/>
      <c r="CD284" s="172"/>
      <c r="CE284" s="172"/>
      <c r="CF284" s="172"/>
      <c r="CG284" s="172"/>
      <c r="CH284" s="172"/>
      <c r="CI284" s="172"/>
      <c r="CJ284" s="172"/>
      <c r="CK284" s="172"/>
      <c r="CL284" s="172"/>
      <c r="CM284" s="172"/>
      <c r="CN284" s="172"/>
      <c r="CO284" s="172"/>
      <c r="CP284" s="172"/>
      <c r="CQ284" s="172"/>
      <c r="CR284" s="172"/>
      <c r="CS284" s="172"/>
      <c r="CT284" s="172"/>
      <c r="CU284" s="172"/>
      <c r="CV284" s="172"/>
      <c r="CW284" s="172"/>
      <c r="CX284" s="172"/>
      <c r="CY284" s="172"/>
      <c r="CZ284" s="172"/>
      <c r="DA284" s="172"/>
      <c r="DB284" s="172"/>
      <c r="DC284" s="172"/>
      <c r="DD284" s="172"/>
      <c r="DE284" s="172"/>
      <c r="DF284" s="172"/>
      <c r="DG284" s="172"/>
      <c r="DH284" s="172"/>
      <c r="DI284" s="172"/>
      <c r="DJ284" s="172"/>
      <c r="DK284" s="172"/>
      <c r="DL284" s="172"/>
      <c r="DM284" s="172"/>
      <c r="DN284" s="172"/>
      <c r="DO284" s="172"/>
      <c r="DP284" s="172"/>
      <c r="DQ284" s="172"/>
      <c r="DR284" s="172"/>
      <c r="DS284" s="172"/>
      <c r="DT284" s="172"/>
      <c r="DU284" s="172"/>
      <c r="DV284" s="172"/>
      <c r="DW284" s="172"/>
      <c r="DX284" s="172"/>
      <c r="DY284" s="172"/>
      <c r="DZ284" s="172"/>
      <c r="EA284" s="172"/>
      <c r="EB284" s="172"/>
      <c r="EC284" s="172"/>
      <c r="ED284" s="172"/>
      <c r="EE284" s="172"/>
      <c r="EF284" s="172"/>
      <c r="EG284" s="172"/>
      <c r="EH284" s="172"/>
      <c r="EI284" s="172"/>
      <c r="EJ284" s="172"/>
      <c r="EK284" s="172"/>
      <c r="EL284" s="172"/>
      <c r="EM284" s="172"/>
      <c r="EN284" s="172"/>
      <c r="EO284" s="172"/>
      <c r="EP284" s="172"/>
      <c r="EQ284" s="172"/>
      <c r="ER284" s="172"/>
      <c r="ES284" s="172"/>
      <c r="ET284" s="172"/>
      <c r="EU284" s="172"/>
      <c r="EV284" s="172"/>
      <c r="EW284" s="172"/>
      <c r="EX284" s="172"/>
      <c r="EY284" s="172"/>
      <c r="EZ284" s="172"/>
      <c r="FA284" s="172"/>
      <c r="FB284" s="172"/>
      <c r="FC284" s="172"/>
      <c r="FD284" s="172"/>
      <c r="FE284" s="172"/>
      <c r="FF284" s="172"/>
      <c r="FG284" s="172"/>
      <c r="FH284" s="172"/>
      <c r="FI284" s="172"/>
      <c r="FJ284" s="172"/>
      <c r="FK284" s="172"/>
      <c r="FL284" s="172"/>
      <c r="FM284" s="172"/>
      <c r="FN284" s="172"/>
      <c r="FO284" s="172"/>
      <c r="FP284" s="172"/>
      <c r="FQ284" s="172"/>
    </row>
    <row r="287" spans="10:187">
      <c r="W287" s="289"/>
      <c r="X287" s="289"/>
      <c r="Y287" s="289"/>
      <c r="Z287" s="289"/>
      <c r="AA287" s="289"/>
      <c r="AB287" s="289"/>
      <c r="AC287" s="289"/>
      <c r="AD287" s="289"/>
      <c r="AE287" s="289"/>
      <c r="AF287" s="289"/>
      <c r="AG287" s="289"/>
      <c r="AH287" s="289"/>
      <c r="AI287" s="289"/>
      <c r="AJ287" s="289"/>
      <c r="AK287" s="289"/>
      <c r="AL287" s="289"/>
      <c r="AM287" s="289"/>
      <c r="AN287" s="289"/>
      <c r="AO287" s="289"/>
      <c r="AP287" s="289"/>
      <c r="AQ287" s="289"/>
      <c r="AR287" s="289"/>
      <c r="AS287" s="289"/>
      <c r="AT287" s="289"/>
      <c r="AU287" s="289"/>
      <c r="AV287" s="289"/>
      <c r="AW287" s="289"/>
      <c r="AX287" s="289"/>
      <c r="AY287" s="289"/>
      <c r="AZ287" s="289"/>
      <c r="BA287" s="289"/>
      <c r="BB287" s="289"/>
      <c r="BC287" s="289"/>
      <c r="BD287" s="289"/>
      <c r="BE287" s="289"/>
      <c r="BF287" s="289"/>
      <c r="BG287" s="289"/>
      <c r="BH287" s="289"/>
      <c r="BI287" s="289"/>
      <c r="BJ287" s="289"/>
      <c r="BK287" s="289"/>
      <c r="BL287" s="289"/>
      <c r="BM287" s="289"/>
      <c r="BN287" s="289"/>
      <c r="BO287" s="289"/>
      <c r="BP287" s="289"/>
      <c r="BQ287" s="289"/>
      <c r="BR287" s="289"/>
      <c r="BS287" s="289"/>
      <c r="BT287" s="289"/>
      <c r="BU287" s="289"/>
      <c r="BV287" s="289"/>
      <c r="BW287" s="289"/>
      <c r="BX287" s="289"/>
      <c r="BY287" s="289"/>
      <c r="BZ287" s="289"/>
      <c r="CA287" s="289"/>
      <c r="CB287" s="289"/>
      <c r="CC287" s="289"/>
      <c r="CD287" s="289"/>
      <c r="CE287" s="289"/>
      <c r="CF287" s="289"/>
      <c r="CG287" s="289"/>
      <c r="CH287" s="289"/>
      <c r="CI287" s="289"/>
      <c r="CJ287" s="289"/>
      <c r="CK287" s="289"/>
      <c r="CL287" s="289"/>
      <c r="CM287" s="289"/>
      <c r="CN287" s="289"/>
      <c r="CO287" s="289"/>
      <c r="CP287" s="289"/>
      <c r="CQ287" s="289"/>
      <c r="CR287" s="289"/>
      <c r="CS287" s="289"/>
      <c r="CT287" s="289"/>
      <c r="CU287" s="289"/>
      <c r="CV287" s="289"/>
      <c r="CW287" s="289"/>
      <c r="CX287" s="289"/>
      <c r="CY287" s="289"/>
      <c r="CZ287" s="289"/>
      <c r="DA287" s="289"/>
      <c r="DB287" s="289"/>
      <c r="DC287" s="289"/>
      <c r="DD287" s="289"/>
      <c r="DE287" s="289"/>
      <c r="DF287" s="289"/>
      <c r="DG287" s="289"/>
      <c r="DH287" s="289"/>
      <c r="DI287" s="289"/>
      <c r="DJ287" s="289"/>
      <c r="DK287" s="289"/>
      <c r="DL287" s="289"/>
      <c r="DM287" s="289"/>
      <c r="DN287" s="289"/>
      <c r="DO287" s="289"/>
      <c r="DP287" s="289"/>
      <c r="DQ287" s="289"/>
      <c r="DR287" s="289"/>
      <c r="DS287" s="289"/>
      <c r="DT287" s="289"/>
      <c r="DU287" s="289"/>
      <c r="DV287" s="289"/>
      <c r="DW287" s="289"/>
      <c r="DX287" s="289"/>
      <c r="DY287" s="289"/>
      <c r="DZ287" s="289"/>
      <c r="EA287" s="289"/>
      <c r="EB287" s="289"/>
      <c r="EC287" s="289"/>
      <c r="ED287" s="289"/>
      <c r="EE287" s="289"/>
      <c r="EF287" s="289"/>
      <c r="EG287" s="289"/>
      <c r="EH287" s="289"/>
      <c r="EI287" s="289"/>
      <c r="EJ287" s="289"/>
      <c r="EK287" s="289"/>
      <c r="EL287" s="289"/>
      <c r="EM287" s="289"/>
      <c r="EN287" s="289"/>
      <c r="EO287" s="289"/>
      <c r="EP287" s="289"/>
      <c r="EQ287" s="289"/>
      <c r="ER287" s="289"/>
      <c r="ES287" s="289"/>
      <c r="ET287" s="289"/>
      <c r="EU287" s="289"/>
      <c r="EV287" s="289"/>
      <c r="EW287" s="289"/>
      <c r="EX287" s="289"/>
      <c r="EY287" s="289"/>
      <c r="EZ287" s="289"/>
      <c r="FA287" s="289"/>
      <c r="FB287" s="289"/>
      <c r="FC287" s="289"/>
      <c r="FD287" s="289"/>
      <c r="FE287" s="289"/>
      <c r="FF287" s="289"/>
      <c r="FG287" s="289"/>
      <c r="FH287" s="289"/>
      <c r="FI287" s="289"/>
      <c r="FJ287" s="289"/>
      <c r="FK287" s="289"/>
      <c r="FL287" s="289"/>
      <c r="FM287" s="289"/>
      <c r="FN287" s="289"/>
      <c r="FO287" s="289"/>
      <c r="FP287" s="289"/>
      <c r="FQ287" s="289"/>
      <c r="FR287" s="289"/>
      <c r="FS287" s="289"/>
      <c r="FT287" s="289"/>
      <c r="FU287" s="289"/>
      <c r="FV287" s="289"/>
    </row>
    <row r="288" spans="10:187">
      <c r="J288" s="88"/>
      <c r="K288" s="88"/>
      <c r="M288" s="247"/>
      <c r="N288" s="247"/>
      <c r="O288" s="247"/>
      <c r="Q288" s="289"/>
      <c r="T288" s="247"/>
      <c r="W288" s="247"/>
      <c r="X288" s="247"/>
      <c r="Y288" s="247"/>
      <c r="Z288" s="247"/>
      <c r="AA288" s="247"/>
      <c r="AB288" s="247"/>
      <c r="AC288" s="247"/>
      <c r="AD288" s="247"/>
      <c r="AE288" s="247"/>
      <c r="AF288" s="247"/>
      <c r="AG288" s="247"/>
      <c r="AH288" s="247"/>
      <c r="AI288" s="247"/>
      <c r="AJ288" s="247"/>
      <c r="AK288" s="247"/>
      <c r="AL288" s="247"/>
      <c r="AM288" s="247"/>
      <c r="AN288" s="247"/>
      <c r="AO288" s="247"/>
      <c r="AP288" s="247"/>
      <c r="AQ288" s="247"/>
      <c r="AR288" s="247"/>
      <c r="AS288" s="247"/>
      <c r="AT288" s="247"/>
      <c r="AU288" s="247"/>
      <c r="AV288" s="247"/>
      <c r="AW288" s="247"/>
      <c r="AX288" s="247"/>
      <c r="AY288" s="247"/>
      <c r="AZ288" s="247"/>
      <c r="BA288" s="247"/>
      <c r="BB288" s="247"/>
      <c r="BC288" s="247"/>
      <c r="BD288" s="247"/>
      <c r="BE288" s="247"/>
      <c r="BF288" s="247"/>
      <c r="BG288" s="247"/>
      <c r="BH288" s="247"/>
      <c r="BI288" s="247"/>
      <c r="BJ288" s="247"/>
      <c r="BK288" s="247"/>
      <c r="BL288" s="247"/>
      <c r="BM288" s="247"/>
      <c r="BN288" s="247"/>
      <c r="BO288" s="247"/>
      <c r="BP288" s="247"/>
      <c r="BQ288" s="247"/>
      <c r="BR288" s="247"/>
      <c r="BS288" s="247"/>
      <c r="BT288" s="247"/>
      <c r="BU288" s="247"/>
      <c r="BV288" s="247"/>
      <c r="BW288" s="247"/>
      <c r="BX288" s="247"/>
      <c r="BY288" s="247"/>
      <c r="BZ288" s="247"/>
      <c r="CA288" s="247"/>
      <c r="CB288" s="247"/>
      <c r="CC288" s="247"/>
      <c r="CD288" s="247"/>
      <c r="CE288" s="247"/>
      <c r="CF288" s="247"/>
      <c r="CG288" s="247"/>
      <c r="CH288" s="247"/>
      <c r="CI288" s="247"/>
      <c r="CJ288" s="247"/>
      <c r="CK288" s="247"/>
      <c r="CL288" s="247"/>
      <c r="CM288" s="247"/>
      <c r="CN288" s="247"/>
      <c r="CO288" s="247"/>
      <c r="CP288" s="247"/>
      <c r="CQ288" s="247"/>
      <c r="CR288" s="247"/>
      <c r="CS288" s="247"/>
      <c r="CT288" s="247"/>
      <c r="CU288" s="247"/>
      <c r="CV288" s="247"/>
      <c r="CW288" s="247"/>
      <c r="CX288" s="247"/>
      <c r="CY288" s="247"/>
      <c r="CZ288" s="247"/>
      <c r="DA288" s="247"/>
      <c r="DB288" s="247"/>
      <c r="DC288" s="247"/>
      <c r="DD288" s="247"/>
      <c r="DE288" s="247"/>
      <c r="DF288" s="247"/>
      <c r="DG288" s="247"/>
      <c r="DH288" s="247"/>
      <c r="DI288" s="247"/>
      <c r="DJ288" s="247"/>
      <c r="DK288" s="247"/>
      <c r="DL288" s="247"/>
      <c r="DM288" s="247"/>
      <c r="DN288" s="247"/>
      <c r="DO288" s="247"/>
      <c r="DP288" s="247"/>
      <c r="DQ288" s="247"/>
      <c r="DR288" s="247"/>
      <c r="DS288" s="247"/>
      <c r="DT288" s="247"/>
      <c r="DU288" s="247"/>
      <c r="DV288" s="247"/>
      <c r="DW288" s="247"/>
      <c r="DX288" s="247"/>
      <c r="DY288" s="247"/>
      <c r="DZ288" s="247"/>
      <c r="EA288" s="247"/>
      <c r="EB288" s="247"/>
      <c r="EC288" s="247"/>
      <c r="ED288" s="247"/>
      <c r="EE288" s="247"/>
      <c r="EF288" s="247"/>
      <c r="EG288" s="247"/>
      <c r="EH288" s="247"/>
      <c r="EI288" s="247"/>
      <c r="EJ288" s="247"/>
      <c r="EK288" s="247"/>
      <c r="EL288" s="247"/>
      <c r="EM288" s="247"/>
      <c r="EN288" s="247"/>
      <c r="EO288" s="247"/>
      <c r="EP288" s="247"/>
      <c r="EQ288" s="247"/>
      <c r="ER288" s="247"/>
      <c r="ES288" s="247"/>
      <c r="ET288" s="247"/>
      <c r="EU288" s="247"/>
      <c r="EV288" s="247"/>
      <c r="EW288" s="247"/>
      <c r="EX288" s="247"/>
      <c r="EY288" s="247"/>
      <c r="EZ288" s="247"/>
      <c r="FA288" s="247"/>
      <c r="FB288" s="247"/>
      <c r="FC288" s="247"/>
      <c r="FD288" s="247"/>
      <c r="FE288" s="247"/>
      <c r="FF288" s="247"/>
      <c r="FG288" s="247"/>
      <c r="FH288" s="247"/>
      <c r="FI288" s="247"/>
      <c r="FJ288" s="247"/>
    </row>
    <row r="289" spans="10:182">
      <c r="J289" s="88"/>
      <c r="K289" s="88"/>
      <c r="M289" s="247"/>
      <c r="N289" s="247"/>
      <c r="O289" s="247"/>
      <c r="Q289" s="289"/>
      <c r="T289" s="247"/>
      <c r="W289" s="247"/>
      <c r="X289" s="247"/>
      <c r="Y289" s="247"/>
      <c r="Z289" s="247"/>
      <c r="AA289" s="247"/>
      <c r="AB289" s="247"/>
      <c r="AC289" s="247"/>
      <c r="AD289" s="247"/>
      <c r="AE289" s="247"/>
      <c r="AF289" s="247"/>
      <c r="AG289" s="247"/>
      <c r="AH289" s="247"/>
      <c r="AI289" s="247"/>
      <c r="AJ289" s="247"/>
      <c r="AK289" s="247"/>
      <c r="AL289" s="247"/>
      <c r="AM289" s="247"/>
      <c r="AN289" s="247"/>
      <c r="AO289" s="247"/>
      <c r="AP289" s="247"/>
      <c r="AQ289" s="247"/>
      <c r="AR289" s="247"/>
      <c r="AS289" s="247"/>
      <c r="AT289" s="247"/>
      <c r="AU289" s="247"/>
      <c r="AV289" s="247"/>
      <c r="AW289" s="247"/>
      <c r="AX289" s="247"/>
      <c r="AY289" s="247"/>
      <c r="AZ289" s="247"/>
      <c r="BA289" s="247"/>
      <c r="BB289" s="247"/>
      <c r="BC289" s="247"/>
      <c r="BD289" s="247"/>
      <c r="BE289" s="247"/>
      <c r="BF289" s="247"/>
      <c r="BG289" s="247"/>
      <c r="BH289" s="247"/>
      <c r="BI289" s="247"/>
      <c r="BJ289" s="247"/>
      <c r="BK289" s="247"/>
      <c r="BL289" s="247"/>
      <c r="BM289" s="247"/>
      <c r="BN289" s="247"/>
      <c r="BO289" s="247"/>
      <c r="BP289" s="247"/>
      <c r="BQ289" s="247"/>
      <c r="BR289" s="247"/>
      <c r="BS289" s="247"/>
      <c r="BT289" s="247"/>
      <c r="BU289" s="247"/>
      <c r="BV289" s="247"/>
      <c r="BW289" s="247"/>
      <c r="BX289" s="247"/>
      <c r="BY289" s="247"/>
      <c r="BZ289" s="247"/>
      <c r="CA289" s="247"/>
      <c r="CB289" s="247"/>
      <c r="CC289" s="247"/>
      <c r="CD289" s="247"/>
      <c r="CE289" s="247"/>
      <c r="CF289" s="247"/>
      <c r="CG289" s="247"/>
      <c r="CH289" s="247"/>
      <c r="CI289" s="247"/>
      <c r="CJ289" s="247"/>
      <c r="CK289" s="247"/>
      <c r="CL289" s="247"/>
      <c r="CM289" s="247"/>
      <c r="CN289" s="247"/>
      <c r="CO289" s="247"/>
      <c r="CP289" s="247"/>
      <c r="CQ289" s="247"/>
      <c r="CR289" s="247"/>
      <c r="CS289" s="247"/>
      <c r="CT289" s="247"/>
      <c r="CU289" s="247"/>
      <c r="CV289" s="247"/>
      <c r="CW289" s="247"/>
      <c r="CX289" s="247"/>
      <c r="CY289" s="247"/>
      <c r="CZ289" s="247"/>
      <c r="DA289" s="247"/>
      <c r="DB289" s="247"/>
      <c r="DC289" s="247"/>
      <c r="DD289" s="247"/>
      <c r="DE289" s="247"/>
      <c r="DF289" s="247"/>
      <c r="DG289" s="247"/>
      <c r="DH289" s="247"/>
      <c r="DI289" s="247"/>
      <c r="DJ289" s="247"/>
      <c r="DK289" s="247"/>
      <c r="DL289" s="247"/>
      <c r="DM289" s="247"/>
      <c r="DN289" s="247"/>
      <c r="DO289" s="247"/>
      <c r="DP289" s="247"/>
      <c r="DQ289" s="247"/>
      <c r="DR289" s="247"/>
      <c r="DS289" s="247"/>
      <c r="DT289" s="247"/>
      <c r="DU289" s="247"/>
      <c r="DV289" s="247"/>
      <c r="DW289" s="247"/>
      <c r="DX289" s="247"/>
      <c r="DY289" s="247"/>
      <c r="DZ289" s="247"/>
      <c r="EA289" s="247"/>
      <c r="EB289" s="247"/>
      <c r="EC289" s="247"/>
      <c r="ED289" s="247"/>
      <c r="EE289" s="247"/>
      <c r="EF289" s="247"/>
      <c r="EG289" s="247"/>
      <c r="EH289" s="247"/>
      <c r="EI289" s="247"/>
      <c r="EJ289" s="247"/>
      <c r="EK289" s="247"/>
      <c r="EL289" s="247"/>
      <c r="EM289" s="247"/>
      <c r="EN289" s="247"/>
      <c r="EO289" s="247"/>
      <c r="EP289" s="247"/>
      <c r="EQ289" s="247"/>
      <c r="ER289" s="247"/>
      <c r="ES289" s="247"/>
      <c r="ET289" s="247"/>
      <c r="EU289" s="247"/>
      <c r="EV289" s="247"/>
      <c r="EW289" s="247"/>
      <c r="EX289" s="247"/>
      <c r="EY289" s="247"/>
      <c r="EZ289" s="247"/>
      <c r="FA289" s="247"/>
      <c r="FB289" s="247"/>
      <c r="FC289" s="247"/>
      <c r="FD289" s="247"/>
      <c r="FE289" s="247"/>
      <c r="FF289" s="247"/>
      <c r="FG289" s="247"/>
      <c r="FH289" s="247"/>
      <c r="FI289" s="247"/>
      <c r="FJ289" s="247"/>
      <c r="FK289" s="247"/>
      <c r="FL289" s="247"/>
      <c r="FM289" s="247"/>
      <c r="FN289" s="247"/>
      <c r="FO289" s="247"/>
      <c r="FP289" s="247"/>
      <c r="FQ289" s="247"/>
      <c r="FR289" s="247"/>
      <c r="FS289" s="247"/>
      <c r="FT289" s="247"/>
      <c r="FU289" s="247"/>
      <c r="FV289" s="247"/>
    </row>
    <row r="291" spans="10:182"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  <c r="DN291" s="172"/>
      <c r="DO291" s="172"/>
      <c r="DP291" s="172"/>
      <c r="DQ291" s="172"/>
      <c r="DR291" s="172"/>
      <c r="DS291" s="172"/>
      <c r="DT291" s="172"/>
      <c r="DU291" s="172"/>
      <c r="DV291" s="172"/>
      <c r="DW291" s="172"/>
      <c r="DX291" s="172"/>
      <c r="DY291" s="172"/>
      <c r="DZ291" s="172"/>
      <c r="EA291" s="172"/>
      <c r="EB291" s="172"/>
      <c r="EC291" s="172"/>
      <c r="ED291" s="172"/>
      <c r="EE291" s="172"/>
      <c r="EF291" s="172"/>
      <c r="EG291" s="172"/>
      <c r="EH291" s="172"/>
      <c r="EI291" s="172"/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</row>
    <row r="292" spans="10:182"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  <c r="DN292" s="172"/>
      <c r="DO292" s="172"/>
      <c r="DP292" s="172"/>
      <c r="DQ292" s="172"/>
      <c r="DR292" s="172"/>
      <c r="DS292" s="172"/>
      <c r="DT292" s="172"/>
      <c r="DU292" s="172"/>
      <c r="DV292" s="172"/>
      <c r="DW292" s="172"/>
      <c r="DX292" s="172"/>
      <c r="DY292" s="172"/>
      <c r="DZ292" s="172"/>
      <c r="EA292" s="172"/>
      <c r="EB292" s="172"/>
      <c r="EC292" s="172"/>
      <c r="ED292" s="172"/>
      <c r="EE292" s="172"/>
      <c r="EF292" s="172"/>
      <c r="EG292" s="172"/>
      <c r="EH292" s="172"/>
      <c r="EI292" s="172"/>
      <c r="EJ292" s="172"/>
      <c r="EK292" s="172"/>
      <c r="EL292" s="172"/>
      <c r="EM292" s="172"/>
      <c r="EN292" s="172"/>
      <c r="EO292" s="172"/>
      <c r="EP292" s="172"/>
      <c r="EQ292" s="172"/>
      <c r="ER292" s="172"/>
      <c r="ES292" s="172"/>
      <c r="ET292" s="172"/>
      <c r="EU292" s="172"/>
      <c r="EV292" s="172"/>
      <c r="EW292" s="172"/>
      <c r="EX292" s="172"/>
      <c r="EY292" s="172"/>
      <c r="EZ292" s="172"/>
      <c r="FA292" s="172"/>
      <c r="FB292" s="172"/>
      <c r="FC292" s="172"/>
      <c r="FD292" s="172"/>
      <c r="FE292" s="172"/>
      <c r="FF292" s="172"/>
      <c r="FG292" s="172"/>
      <c r="FH292" s="172"/>
      <c r="FI292" s="172"/>
      <c r="FJ292" s="172"/>
    </row>
    <row r="294" spans="10:182">
      <c r="X294" s="289"/>
      <c r="Y294" s="289"/>
      <c r="Z294" s="289"/>
      <c r="AA294" s="289"/>
      <c r="AB294" s="289"/>
      <c r="AC294" s="289"/>
      <c r="AD294" s="289"/>
      <c r="AE294" s="289"/>
      <c r="AF294" s="289"/>
      <c r="AG294" s="289"/>
      <c r="AH294" s="289"/>
      <c r="AI294" s="289"/>
      <c r="AJ294" s="289"/>
      <c r="AK294" s="289"/>
      <c r="AL294" s="289"/>
      <c r="AM294" s="289"/>
      <c r="AN294" s="289"/>
      <c r="AO294" s="289"/>
      <c r="AP294" s="289"/>
      <c r="AQ294" s="289"/>
      <c r="AR294" s="289"/>
      <c r="AS294" s="289"/>
      <c r="AT294" s="289"/>
      <c r="AU294" s="289"/>
      <c r="AV294" s="289"/>
      <c r="AW294" s="289"/>
      <c r="AX294" s="289"/>
      <c r="AY294" s="289"/>
      <c r="AZ294" s="289"/>
      <c r="BA294" s="289"/>
      <c r="BB294" s="289"/>
      <c r="BC294" s="289"/>
      <c r="BD294" s="289"/>
      <c r="BE294" s="289"/>
      <c r="BF294" s="289"/>
      <c r="BG294" s="289"/>
      <c r="BH294" s="289"/>
      <c r="BI294" s="289"/>
      <c r="BJ294" s="289"/>
      <c r="BK294" s="289"/>
      <c r="BL294" s="289"/>
      <c r="BM294" s="289"/>
      <c r="BN294" s="289"/>
      <c r="BO294" s="289"/>
      <c r="BP294" s="289"/>
      <c r="BQ294" s="289"/>
      <c r="BR294" s="289"/>
      <c r="BS294" s="289"/>
      <c r="BT294" s="289"/>
      <c r="BU294" s="289"/>
      <c r="BV294" s="289"/>
      <c r="BW294" s="289"/>
      <c r="BX294" s="289"/>
      <c r="BY294" s="289"/>
      <c r="BZ294" s="289"/>
      <c r="CA294" s="289"/>
      <c r="CB294" s="289"/>
      <c r="CC294" s="289"/>
      <c r="CD294" s="289"/>
      <c r="CE294" s="289"/>
      <c r="CF294" s="289"/>
      <c r="CG294" s="289"/>
      <c r="CH294" s="289"/>
      <c r="CI294" s="289"/>
      <c r="CJ294" s="289"/>
      <c r="CK294" s="289"/>
      <c r="CL294" s="289"/>
      <c r="CM294" s="289"/>
      <c r="CN294" s="289"/>
      <c r="CO294" s="289"/>
      <c r="CP294" s="289"/>
      <c r="CQ294" s="289"/>
      <c r="CR294" s="289"/>
      <c r="CS294" s="289"/>
      <c r="CT294" s="289"/>
      <c r="CU294" s="289"/>
      <c r="CV294" s="289"/>
      <c r="CW294" s="289"/>
      <c r="CX294" s="289"/>
      <c r="CY294" s="289"/>
      <c r="CZ294" s="289"/>
      <c r="DA294" s="289"/>
      <c r="DB294" s="289"/>
      <c r="DC294" s="289"/>
      <c r="DD294" s="289"/>
      <c r="DE294" s="289"/>
      <c r="DF294" s="289"/>
      <c r="DG294" s="289"/>
      <c r="DH294" s="289"/>
      <c r="DI294" s="289"/>
      <c r="DJ294" s="289"/>
      <c r="DK294" s="289"/>
      <c r="DL294" s="289"/>
      <c r="DM294" s="289"/>
      <c r="DN294" s="289"/>
      <c r="DO294" s="289"/>
      <c r="DP294" s="289"/>
      <c r="DQ294" s="289"/>
      <c r="DR294" s="289"/>
      <c r="DS294" s="289"/>
      <c r="DT294" s="289"/>
      <c r="DU294" s="289"/>
      <c r="DV294" s="289"/>
      <c r="DW294" s="289"/>
      <c r="DX294" s="289"/>
      <c r="DY294" s="289"/>
      <c r="DZ294" s="289"/>
      <c r="EA294" s="289"/>
      <c r="EB294" s="289"/>
      <c r="EC294" s="289"/>
      <c r="ED294" s="289"/>
      <c r="EE294" s="289"/>
      <c r="EF294" s="289"/>
      <c r="EG294" s="289"/>
      <c r="EH294" s="289"/>
      <c r="EI294" s="289"/>
      <c r="EJ294" s="289"/>
      <c r="EK294" s="289"/>
      <c r="EL294" s="289"/>
      <c r="EM294" s="289"/>
      <c r="EN294" s="289"/>
      <c r="EO294" s="289"/>
      <c r="EP294" s="289"/>
      <c r="EQ294" s="289"/>
      <c r="ER294" s="289"/>
      <c r="ES294" s="289"/>
      <c r="ET294" s="289"/>
      <c r="EU294" s="289"/>
      <c r="EV294" s="289"/>
      <c r="EW294" s="289"/>
      <c r="EX294" s="289"/>
      <c r="EY294" s="289"/>
      <c r="EZ294" s="289"/>
      <c r="FA294" s="289"/>
      <c r="FB294" s="289"/>
      <c r="FC294" s="289"/>
      <c r="FD294" s="289"/>
      <c r="FE294" s="289"/>
      <c r="FF294" s="289"/>
      <c r="FG294" s="289"/>
      <c r="FH294" s="289"/>
      <c r="FI294" s="289"/>
      <c r="FJ294" s="289"/>
      <c r="FK294" s="289"/>
      <c r="FL294" s="289"/>
      <c r="FM294" s="289"/>
      <c r="FN294" s="289"/>
      <c r="FO294" s="289"/>
      <c r="FP294" s="289"/>
      <c r="FQ294" s="289"/>
      <c r="FR294" s="289"/>
      <c r="FS294" s="289"/>
      <c r="FT294" s="289"/>
      <c r="FU294" s="289"/>
      <c r="FV294" s="289"/>
      <c r="FW294" s="289"/>
      <c r="FX294" s="289"/>
      <c r="FY294" s="289"/>
      <c r="FZ294" s="289">
        <v>44744</v>
      </c>
    </row>
    <row r="295" spans="10:182">
      <c r="J295" s="88"/>
      <c r="K295" s="88"/>
      <c r="L295" s="88"/>
      <c r="O295" s="247"/>
      <c r="P295" s="247"/>
      <c r="Q295" s="247"/>
      <c r="S295" s="289"/>
      <c r="T295" s="289"/>
      <c r="U295" s="289"/>
      <c r="X295" s="247"/>
      <c r="Y295" s="247"/>
      <c r="Z295" s="247"/>
      <c r="AA295" s="247"/>
      <c r="AB295" s="247"/>
      <c r="AC295" s="247"/>
      <c r="AD295" s="247"/>
      <c r="AE295" s="247"/>
      <c r="AF295" s="247"/>
      <c r="AG295" s="247"/>
      <c r="AH295" s="247"/>
      <c r="AI295" s="247"/>
      <c r="AJ295" s="247"/>
      <c r="AK295" s="247"/>
      <c r="AL295" s="247"/>
      <c r="AM295" s="247"/>
      <c r="AN295" s="247"/>
      <c r="AO295" s="247"/>
      <c r="AP295" s="247"/>
      <c r="AQ295" s="247"/>
      <c r="AR295" s="247"/>
      <c r="AS295" s="247"/>
      <c r="AT295" s="247"/>
      <c r="AU295" s="247"/>
      <c r="AV295" s="247"/>
      <c r="AW295" s="247"/>
      <c r="AX295" s="247"/>
      <c r="AY295" s="247"/>
      <c r="AZ295" s="247"/>
      <c r="BA295" s="247"/>
      <c r="BB295" s="247"/>
      <c r="BC295" s="247"/>
      <c r="BD295" s="247"/>
      <c r="BE295" s="247"/>
      <c r="BF295" s="247"/>
      <c r="BG295" s="247"/>
      <c r="BH295" s="247"/>
      <c r="BI295" s="247"/>
      <c r="BJ295" s="247"/>
      <c r="BK295" s="247"/>
      <c r="BL295" s="247"/>
      <c r="BM295" s="247"/>
      <c r="BN295" s="247"/>
      <c r="BO295" s="247"/>
      <c r="BP295" s="247"/>
      <c r="BQ295" s="247"/>
      <c r="BR295" s="247"/>
      <c r="BS295" s="247"/>
      <c r="BT295" s="247"/>
      <c r="BU295" s="247"/>
      <c r="BV295" s="247"/>
      <c r="BW295" s="247"/>
      <c r="BX295" s="247"/>
      <c r="BY295" s="247"/>
      <c r="BZ295" s="247"/>
      <c r="CA295" s="247"/>
      <c r="CB295" s="247"/>
      <c r="CC295" s="247"/>
      <c r="CD295" s="247"/>
      <c r="CE295" s="247"/>
      <c r="CF295" s="247"/>
      <c r="CG295" s="247"/>
      <c r="CH295" s="247"/>
      <c r="CI295" s="247"/>
      <c r="CJ295" s="247"/>
      <c r="CK295" s="247"/>
      <c r="CL295" s="247"/>
      <c r="CM295" s="247"/>
      <c r="CN295" s="247"/>
      <c r="CO295" s="247"/>
      <c r="CP295" s="247"/>
      <c r="CQ295" s="247"/>
      <c r="CR295" s="247"/>
      <c r="CS295" s="247"/>
      <c r="CT295" s="247"/>
      <c r="CU295" s="247"/>
      <c r="CV295" s="247"/>
      <c r="CW295" s="247"/>
      <c r="CX295" s="247"/>
      <c r="CY295" s="247"/>
      <c r="CZ295" s="247"/>
      <c r="DA295" s="247"/>
      <c r="DB295" s="247"/>
      <c r="DC295" s="247"/>
      <c r="DD295" s="247"/>
      <c r="DE295" s="247"/>
      <c r="DF295" s="247"/>
      <c r="DG295" s="247"/>
      <c r="DH295" s="247"/>
      <c r="DI295" s="247"/>
      <c r="DJ295" s="247"/>
      <c r="DK295" s="247"/>
      <c r="DL295" s="247"/>
      <c r="DM295" s="247"/>
      <c r="DN295" s="247"/>
      <c r="DO295" s="247"/>
      <c r="DP295" s="247"/>
      <c r="DQ295" s="247"/>
      <c r="DR295" s="247"/>
      <c r="DS295" s="247"/>
      <c r="DT295" s="247"/>
      <c r="DU295" s="247"/>
      <c r="DV295" s="247"/>
      <c r="DW295" s="247"/>
      <c r="DX295" s="247"/>
      <c r="DY295" s="247"/>
      <c r="DZ295" s="247"/>
      <c r="EA295" s="247"/>
      <c r="EB295" s="247"/>
      <c r="EC295" s="247"/>
      <c r="ED295" s="247"/>
      <c r="EE295" s="247"/>
      <c r="EF295" s="247"/>
      <c r="EG295" s="247"/>
      <c r="EH295" s="247"/>
      <c r="EI295" s="247"/>
      <c r="EJ295" s="247"/>
      <c r="EK295" s="247"/>
      <c r="EL295" s="247"/>
      <c r="EM295" s="247"/>
      <c r="EN295" s="247"/>
      <c r="EO295" s="247"/>
      <c r="EP295" s="247"/>
      <c r="EQ295" s="247"/>
      <c r="ER295" s="247"/>
      <c r="ES295" s="247"/>
      <c r="ET295" s="247"/>
      <c r="EU295" s="247"/>
      <c r="EV295" s="247"/>
      <c r="EW295" s="247"/>
      <c r="EX295" s="247"/>
      <c r="EY295" s="247"/>
      <c r="EZ295" s="247"/>
      <c r="FA295" s="247"/>
      <c r="FB295" s="247"/>
      <c r="FC295" s="247"/>
      <c r="FD295" s="247"/>
      <c r="FE295" s="247"/>
      <c r="FF295" s="247"/>
      <c r="FG295" s="247"/>
      <c r="FH295" s="247"/>
      <c r="FI295" s="247"/>
      <c r="FJ295" s="247"/>
      <c r="FK295" s="247"/>
      <c r="FL295" s="247"/>
    </row>
    <row r="296" spans="10:182">
      <c r="J296" s="88"/>
      <c r="K296" s="88"/>
      <c r="L296" s="88"/>
      <c r="O296" s="247"/>
      <c r="P296" s="247"/>
      <c r="Q296" s="247"/>
      <c r="S296" s="289"/>
      <c r="T296" s="289"/>
      <c r="U296" s="289"/>
      <c r="X296" s="247"/>
      <c r="Y296" s="247"/>
      <c r="Z296" s="247"/>
      <c r="AA296" s="247"/>
      <c r="AB296" s="247"/>
      <c r="AC296" s="247"/>
      <c r="AD296" s="247"/>
      <c r="AE296" s="247"/>
      <c r="AF296" s="247"/>
      <c r="AG296" s="247"/>
      <c r="AH296" s="247"/>
      <c r="AI296" s="247"/>
      <c r="AJ296" s="247"/>
      <c r="AK296" s="247"/>
      <c r="AL296" s="247"/>
      <c r="AM296" s="247"/>
      <c r="AN296" s="247"/>
      <c r="AO296" s="247"/>
      <c r="AP296" s="247"/>
      <c r="AQ296" s="247"/>
      <c r="AR296" s="247"/>
      <c r="AS296" s="247"/>
      <c r="AT296" s="247"/>
      <c r="AU296" s="247"/>
      <c r="AV296" s="247"/>
      <c r="AW296" s="247"/>
      <c r="AX296" s="247"/>
      <c r="AY296" s="247"/>
      <c r="AZ296" s="247"/>
      <c r="BA296" s="247"/>
      <c r="BB296" s="247"/>
      <c r="BC296" s="247"/>
      <c r="BD296" s="247"/>
      <c r="BE296" s="247"/>
      <c r="BF296" s="247"/>
      <c r="BG296" s="247"/>
      <c r="BH296" s="247"/>
      <c r="BI296" s="247"/>
      <c r="BJ296" s="247"/>
      <c r="BK296" s="247"/>
      <c r="BL296" s="247"/>
      <c r="BM296" s="247"/>
      <c r="BN296" s="247"/>
      <c r="BO296" s="247"/>
      <c r="BP296" s="247"/>
      <c r="BQ296" s="247"/>
      <c r="BR296" s="247"/>
      <c r="BS296" s="247"/>
      <c r="BT296" s="247"/>
      <c r="BU296" s="247"/>
      <c r="BV296" s="247"/>
      <c r="BW296" s="247"/>
      <c r="BX296" s="247"/>
      <c r="BY296" s="247"/>
      <c r="BZ296" s="247"/>
      <c r="CA296" s="247"/>
      <c r="CB296" s="247"/>
      <c r="CC296" s="247"/>
      <c r="CD296" s="247"/>
      <c r="CE296" s="247"/>
      <c r="CF296" s="247"/>
      <c r="CG296" s="247"/>
      <c r="CH296" s="247"/>
      <c r="CI296" s="247"/>
      <c r="CJ296" s="247"/>
      <c r="CK296" s="247"/>
      <c r="CL296" s="247"/>
      <c r="CM296" s="247"/>
      <c r="CN296" s="247"/>
      <c r="CO296" s="247"/>
      <c r="CP296" s="247"/>
      <c r="CQ296" s="247"/>
      <c r="CR296" s="247"/>
      <c r="CS296" s="247"/>
      <c r="CT296" s="247"/>
      <c r="CU296" s="247"/>
      <c r="CV296" s="247"/>
      <c r="CW296" s="247"/>
      <c r="CX296" s="247"/>
      <c r="CY296" s="247"/>
      <c r="CZ296" s="247"/>
      <c r="DA296" s="247"/>
      <c r="DB296" s="247"/>
      <c r="DC296" s="247"/>
      <c r="DD296" s="247"/>
      <c r="DE296" s="247"/>
      <c r="DF296" s="247"/>
      <c r="DG296" s="247"/>
      <c r="DH296" s="247"/>
      <c r="DI296" s="247"/>
      <c r="DJ296" s="247"/>
      <c r="DK296" s="247"/>
      <c r="DL296" s="247"/>
      <c r="DM296" s="247"/>
      <c r="DN296" s="247"/>
      <c r="DO296" s="247"/>
      <c r="DP296" s="247"/>
      <c r="DQ296" s="247"/>
      <c r="DR296" s="247"/>
      <c r="DS296" s="247"/>
      <c r="DT296" s="247"/>
      <c r="DU296" s="247"/>
      <c r="DV296" s="247"/>
      <c r="DW296" s="247"/>
      <c r="DX296" s="247"/>
      <c r="DY296" s="247"/>
      <c r="DZ296" s="247"/>
      <c r="EA296" s="247"/>
      <c r="EB296" s="247"/>
      <c r="EC296" s="247"/>
      <c r="ED296" s="247"/>
      <c r="EE296" s="247"/>
      <c r="EF296" s="247"/>
      <c r="EG296" s="247"/>
      <c r="EH296" s="247"/>
      <c r="EI296" s="247"/>
      <c r="EJ296" s="247"/>
      <c r="EK296" s="247"/>
      <c r="EL296" s="247"/>
      <c r="EM296" s="247"/>
      <c r="EN296" s="247"/>
      <c r="EO296" s="247"/>
      <c r="EP296" s="247"/>
      <c r="EQ296" s="247"/>
      <c r="ER296" s="247"/>
      <c r="ES296" s="247"/>
      <c r="ET296" s="247"/>
      <c r="EU296" s="247"/>
      <c r="EV296" s="247"/>
      <c r="EW296" s="247"/>
      <c r="EX296" s="247"/>
      <c r="EY296" s="247"/>
      <c r="EZ296" s="247"/>
      <c r="FA296" s="247"/>
      <c r="FB296" s="247"/>
      <c r="FC296" s="247"/>
      <c r="FD296" s="247"/>
      <c r="FE296" s="247"/>
      <c r="FF296" s="247"/>
      <c r="FG296" s="247"/>
      <c r="FH296" s="247"/>
      <c r="FI296" s="247"/>
      <c r="FJ296" s="247"/>
      <c r="FK296" s="247"/>
      <c r="FL296" s="247"/>
      <c r="FM296" s="247"/>
      <c r="FN296" s="247"/>
      <c r="FO296" s="247"/>
      <c r="FP296" s="247"/>
      <c r="FQ296" s="247"/>
      <c r="FR296" s="247"/>
      <c r="FS296" s="247"/>
      <c r="FT296" s="247"/>
      <c r="FU296" s="247"/>
      <c r="FV296" s="247"/>
      <c r="FW296" s="247"/>
      <c r="FX296" s="247"/>
      <c r="FY296" s="247"/>
      <c r="FZ296" s="247">
        <v>27185737.530000001</v>
      </c>
    </row>
    <row r="298" spans="10:182"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2"/>
      <c r="AM298" s="172"/>
      <c r="AN298" s="172"/>
      <c r="AO298" s="172"/>
      <c r="AP298" s="172"/>
      <c r="AQ298" s="172"/>
      <c r="AR298" s="172"/>
      <c r="AS298" s="172"/>
      <c r="AT298" s="172"/>
      <c r="AU298" s="172"/>
      <c r="AV298" s="172"/>
      <c r="AW298" s="172"/>
      <c r="AX298" s="172"/>
      <c r="AY298" s="172"/>
      <c r="AZ298" s="172"/>
      <c r="BA298" s="172"/>
      <c r="BB298" s="172"/>
      <c r="BC298" s="172"/>
      <c r="BD298" s="172"/>
      <c r="BE298" s="172"/>
      <c r="BF298" s="172"/>
      <c r="BG298" s="172"/>
      <c r="BH298" s="172"/>
      <c r="BI298" s="172"/>
      <c r="BJ298" s="172"/>
      <c r="BK298" s="172"/>
      <c r="BL298" s="172"/>
      <c r="BM298" s="172"/>
      <c r="BN298" s="172"/>
      <c r="BO298" s="172"/>
      <c r="BP298" s="172"/>
      <c r="BQ298" s="172"/>
      <c r="BR298" s="172"/>
      <c r="BS298" s="172"/>
      <c r="BT298" s="172"/>
      <c r="BU298" s="172"/>
      <c r="BV298" s="172"/>
      <c r="BW298" s="172"/>
      <c r="BX298" s="172"/>
      <c r="BY298" s="172"/>
      <c r="BZ298" s="172"/>
      <c r="CA298" s="172"/>
      <c r="CB298" s="172"/>
      <c r="CC298" s="172"/>
      <c r="CD298" s="172"/>
      <c r="CE298" s="172"/>
      <c r="CF298" s="172"/>
      <c r="CG298" s="172"/>
      <c r="CH298" s="172"/>
      <c r="CI298" s="172"/>
      <c r="CJ298" s="172"/>
      <c r="CK298" s="172"/>
      <c r="CL298" s="172"/>
      <c r="CM298" s="172"/>
      <c r="CN298" s="172"/>
      <c r="CO298" s="172"/>
      <c r="CP298" s="172"/>
      <c r="CQ298" s="172"/>
      <c r="CR298" s="172"/>
      <c r="CS298" s="172"/>
      <c r="CT298" s="172"/>
      <c r="CU298" s="172"/>
      <c r="CV298" s="172"/>
      <c r="CW298" s="172"/>
      <c r="CX298" s="172"/>
      <c r="CY298" s="172"/>
      <c r="CZ298" s="172"/>
      <c r="DA298" s="172"/>
      <c r="DB298" s="172"/>
      <c r="DC298" s="172"/>
      <c r="DD298" s="172"/>
      <c r="DE298" s="172"/>
      <c r="DF298" s="172"/>
      <c r="DG298" s="172"/>
      <c r="DH298" s="172"/>
      <c r="DI298" s="172"/>
      <c r="DJ298" s="172"/>
      <c r="DK298" s="172"/>
      <c r="DL298" s="172"/>
      <c r="DM298" s="172"/>
      <c r="DN298" s="172"/>
      <c r="DO298" s="172"/>
      <c r="DP298" s="172"/>
      <c r="DQ298" s="172"/>
      <c r="DR298" s="172"/>
      <c r="DS298" s="172"/>
      <c r="DT298" s="172"/>
      <c r="DU298" s="172"/>
      <c r="DV298" s="172"/>
      <c r="DW298" s="172"/>
      <c r="DX298" s="172"/>
      <c r="DY298" s="172"/>
      <c r="DZ298" s="172"/>
      <c r="EA298" s="172"/>
      <c r="EB298" s="172"/>
      <c r="EC298" s="172"/>
      <c r="ED298" s="172"/>
      <c r="EE298" s="172"/>
      <c r="EF298" s="172"/>
      <c r="EG298" s="172"/>
      <c r="EH298" s="172"/>
      <c r="EI298" s="172"/>
      <c r="EJ298" s="172"/>
      <c r="EK298" s="172"/>
      <c r="EL298" s="172"/>
      <c r="EM298" s="172"/>
      <c r="EN298" s="172"/>
      <c r="EO298" s="172"/>
      <c r="EP298" s="172"/>
      <c r="EQ298" s="172"/>
      <c r="ER298" s="172"/>
      <c r="ES298" s="172"/>
      <c r="ET298" s="172"/>
      <c r="EU298" s="172"/>
      <c r="EV298" s="172"/>
      <c r="EW298" s="172"/>
      <c r="EX298" s="172"/>
      <c r="EY298" s="172"/>
      <c r="EZ298" s="172"/>
      <c r="FA298" s="172"/>
      <c r="FB298" s="172"/>
      <c r="FC298" s="172"/>
      <c r="FD298" s="172"/>
      <c r="FE298" s="172"/>
      <c r="FF298" s="172"/>
      <c r="FG298" s="172"/>
      <c r="FH298" s="172"/>
      <c r="FI298" s="172"/>
      <c r="FJ298" s="172"/>
      <c r="FK298" s="172"/>
      <c r="FL298" s="172"/>
    </row>
    <row r="299" spans="10:182"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  <c r="DN299" s="172"/>
      <c r="DO299" s="172"/>
      <c r="DP299" s="172"/>
      <c r="DQ299" s="172"/>
      <c r="DR299" s="172"/>
      <c r="DS299" s="172"/>
      <c r="DT299" s="172"/>
      <c r="DU299" s="172"/>
      <c r="DV299" s="172"/>
      <c r="DW299" s="172"/>
      <c r="DX299" s="172"/>
      <c r="DY299" s="172"/>
      <c r="DZ299" s="172"/>
      <c r="EA299" s="172"/>
      <c r="EB299" s="172"/>
      <c r="EC299" s="172"/>
      <c r="ED299" s="172"/>
      <c r="EE299" s="172"/>
      <c r="EF299" s="172"/>
      <c r="EG299" s="172"/>
      <c r="EH299" s="172"/>
      <c r="EI299" s="172"/>
      <c r="EJ299" s="172"/>
      <c r="EK299" s="172"/>
      <c r="EL299" s="172"/>
      <c r="EM299" s="172"/>
      <c r="EN299" s="172"/>
      <c r="EO299" s="172"/>
      <c r="EP299" s="172"/>
      <c r="EQ299" s="172"/>
      <c r="ER299" s="172"/>
      <c r="ES299" s="172"/>
      <c r="ET299" s="172"/>
      <c r="EU299" s="172"/>
      <c r="EV299" s="172"/>
      <c r="EW299" s="172"/>
      <c r="EX299" s="172"/>
      <c r="EY299" s="172"/>
      <c r="EZ299" s="172"/>
      <c r="FA299" s="172"/>
      <c r="FB299" s="172"/>
      <c r="FC299" s="172"/>
      <c r="FD299" s="172"/>
      <c r="FE299" s="172"/>
      <c r="FF299" s="172"/>
      <c r="FG299" s="172"/>
      <c r="FH299" s="172"/>
      <c r="FI299" s="172"/>
      <c r="FJ299" s="172"/>
      <c r="FK299" s="172"/>
      <c r="FL299" s="172"/>
    </row>
    <row r="303" spans="10:182">
      <c r="X303" s="289"/>
      <c r="Y303" s="289"/>
      <c r="Z303" s="289"/>
      <c r="AA303" s="289"/>
      <c r="AB303" s="289"/>
      <c r="AC303" s="289"/>
      <c r="AD303" s="289"/>
      <c r="AE303" s="289"/>
      <c r="AF303" s="289"/>
      <c r="AG303" s="289"/>
      <c r="AH303" s="289"/>
      <c r="AI303" s="289"/>
      <c r="AJ303" s="289"/>
      <c r="AK303" s="289"/>
      <c r="AL303" s="289"/>
      <c r="AM303" s="289"/>
      <c r="AN303" s="289"/>
      <c r="AO303" s="289"/>
      <c r="AP303" s="289"/>
      <c r="AQ303" s="289"/>
      <c r="AR303" s="289"/>
      <c r="AS303" s="289"/>
      <c r="AT303" s="289"/>
      <c r="AU303" s="289"/>
      <c r="AV303" s="289"/>
      <c r="AW303" s="289"/>
      <c r="AX303" s="289"/>
      <c r="AY303" s="289"/>
      <c r="AZ303" s="289"/>
      <c r="BA303" s="289"/>
      <c r="BB303" s="289"/>
      <c r="BC303" s="289"/>
      <c r="BD303" s="289"/>
      <c r="BE303" s="289"/>
      <c r="BF303" s="289"/>
      <c r="BG303" s="289"/>
      <c r="BH303" s="289"/>
      <c r="BI303" s="289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  <c r="CU303" s="289"/>
      <c r="CV303" s="289"/>
      <c r="CW303" s="289"/>
      <c r="CX303" s="289"/>
      <c r="CY303" s="289"/>
      <c r="CZ303" s="289"/>
      <c r="DA303" s="289"/>
      <c r="DB303" s="289"/>
      <c r="DC303" s="289"/>
      <c r="DD303" s="289"/>
      <c r="DE303" s="289"/>
      <c r="DF303" s="289"/>
      <c r="DG303" s="289"/>
      <c r="DH303" s="289"/>
      <c r="DI303" s="289"/>
      <c r="DJ303" s="289"/>
      <c r="DK303" s="289"/>
      <c r="DL303" s="289"/>
      <c r="DM303" s="289"/>
      <c r="DN303" s="289"/>
      <c r="DO303" s="289"/>
      <c r="DP303" s="289"/>
      <c r="DQ303" s="289"/>
      <c r="DR303" s="289"/>
      <c r="DS303" s="289"/>
      <c r="DT303" s="289"/>
      <c r="DU303" s="289"/>
      <c r="DV303" s="289"/>
      <c r="DW303" s="289"/>
      <c r="DX303" s="289"/>
      <c r="DY303" s="289"/>
      <c r="DZ303" s="289"/>
      <c r="EA303" s="289"/>
      <c r="EB303" s="289"/>
      <c r="EC303" s="289"/>
      <c r="ED303" s="289"/>
      <c r="EE303" s="289"/>
      <c r="EF303" s="289"/>
      <c r="EG303" s="289"/>
      <c r="EH303" s="289"/>
      <c r="EI303" s="289"/>
      <c r="EJ303" s="289"/>
      <c r="EK303" s="289"/>
      <c r="EL303" s="289"/>
      <c r="EM303" s="289"/>
      <c r="EN303" s="289"/>
      <c r="EO303" s="289"/>
      <c r="EP303" s="289"/>
      <c r="EQ303" s="289"/>
      <c r="ER303" s="289"/>
      <c r="ES303" s="289"/>
      <c r="ET303" s="289"/>
      <c r="EU303" s="289"/>
      <c r="EV303" s="289"/>
      <c r="EW303" s="289"/>
      <c r="EX303" s="289"/>
      <c r="EY303" s="289"/>
      <c r="EZ303" s="289"/>
      <c r="FA303" s="289"/>
      <c r="FB303" s="289"/>
      <c r="FC303" s="289"/>
      <c r="FD303" s="289"/>
      <c r="FE303" s="289"/>
      <c r="FF303" s="289"/>
      <c r="FG303" s="289"/>
      <c r="FH303" s="289"/>
      <c r="FI303" s="289"/>
      <c r="FJ303" s="289"/>
      <c r="FK303" s="289"/>
      <c r="FL303" s="289"/>
      <c r="FM303" s="289"/>
      <c r="FN303" s="289"/>
      <c r="FO303" s="289"/>
      <c r="FP303" s="289"/>
      <c r="FQ303" s="289"/>
      <c r="FR303" s="289"/>
      <c r="FS303" s="289"/>
      <c r="FT303" s="289"/>
      <c r="FU303" s="289"/>
    </row>
    <row r="304" spans="10:182">
      <c r="J304" s="88"/>
      <c r="K304" s="88"/>
      <c r="L304" s="88"/>
      <c r="O304" s="247"/>
      <c r="P304" s="247"/>
      <c r="Q304" s="247"/>
      <c r="S304" s="289"/>
      <c r="T304" s="289"/>
      <c r="U304" s="289"/>
      <c r="X304" s="247"/>
      <c r="Y304" s="247"/>
      <c r="Z304" s="247"/>
      <c r="AA304" s="247"/>
      <c r="AB304" s="247"/>
      <c r="AC304" s="247"/>
      <c r="AD304" s="247"/>
      <c r="AE304" s="247"/>
      <c r="AF304" s="247"/>
      <c r="AG304" s="247"/>
      <c r="AH304" s="247"/>
      <c r="AI304" s="247"/>
      <c r="AJ304" s="247"/>
      <c r="AK304" s="247"/>
      <c r="AL304" s="247"/>
      <c r="AM304" s="247"/>
      <c r="AN304" s="247"/>
      <c r="AO304" s="247"/>
      <c r="AP304" s="247"/>
      <c r="AQ304" s="247"/>
      <c r="AR304" s="247"/>
      <c r="AS304" s="247"/>
      <c r="AT304" s="247"/>
      <c r="AU304" s="247"/>
      <c r="AV304" s="247"/>
      <c r="AW304" s="247"/>
      <c r="AX304" s="247"/>
      <c r="AY304" s="247"/>
      <c r="AZ304" s="247"/>
      <c r="BA304" s="247"/>
      <c r="BB304" s="247"/>
      <c r="BC304" s="247"/>
      <c r="BD304" s="247"/>
      <c r="BE304" s="247"/>
      <c r="BF304" s="247"/>
      <c r="BG304" s="247"/>
      <c r="BH304" s="247"/>
      <c r="BI304" s="247"/>
      <c r="BJ304" s="247"/>
      <c r="BK304" s="247"/>
      <c r="BL304" s="247"/>
      <c r="BM304" s="247"/>
      <c r="BN304" s="247"/>
      <c r="BO304" s="247"/>
      <c r="BP304" s="247"/>
      <c r="BQ304" s="247"/>
      <c r="BR304" s="247"/>
      <c r="BS304" s="247"/>
      <c r="BT304" s="247"/>
      <c r="BU304" s="247"/>
      <c r="BV304" s="247"/>
      <c r="BW304" s="247"/>
      <c r="BX304" s="247"/>
      <c r="BY304" s="247"/>
      <c r="BZ304" s="247"/>
      <c r="CA304" s="247"/>
      <c r="CB304" s="247"/>
      <c r="CC304" s="247"/>
      <c r="CD304" s="247"/>
      <c r="CE304" s="247"/>
      <c r="CF304" s="247"/>
      <c r="CG304" s="247"/>
      <c r="CH304" s="247"/>
      <c r="CI304" s="247"/>
      <c r="CJ304" s="247"/>
      <c r="CK304" s="247"/>
      <c r="CL304" s="247"/>
      <c r="CM304" s="247"/>
      <c r="CN304" s="247"/>
      <c r="CO304" s="247"/>
      <c r="CP304" s="247"/>
      <c r="CQ304" s="247"/>
      <c r="CR304" s="247"/>
      <c r="CS304" s="247"/>
      <c r="CT304" s="247"/>
      <c r="CU304" s="247"/>
      <c r="CV304" s="247"/>
      <c r="CW304" s="247"/>
      <c r="CX304" s="247"/>
      <c r="CY304" s="247"/>
      <c r="CZ304" s="247"/>
      <c r="DA304" s="247"/>
      <c r="DB304" s="247"/>
      <c r="DC304" s="247"/>
      <c r="DD304" s="247"/>
      <c r="DE304" s="247"/>
      <c r="DF304" s="247"/>
      <c r="DG304" s="247"/>
      <c r="DH304" s="247"/>
      <c r="DI304" s="247"/>
      <c r="DJ304" s="247"/>
      <c r="DK304" s="247"/>
      <c r="DL304" s="247"/>
      <c r="DM304" s="247"/>
      <c r="DN304" s="247"/>
      <c r="DO304" s="247"/>
      <c r="DP304" s="247"/>
      <c r="DQ304" s="247"/>
      <c r="DR304" s="247"/>
      <c r="DS304" s="247"/>
      <c r="DT304" s="247"/>
      <c r="DU304" s="247"/>
      <c r="DV304" s="247"/>
      <c r="DW304" s="247"/>
      <c r="DX304" s="247"/>
      <c r="DY304" s="247"/>
      <c r="DZ304" s="247"/>
      <c r="EA304" s="247"/>
      <c r="EB304" s="247"/>
      <c r="EC304" s="247"/>
      <c r="ED304" s="247"/>
      <c r="EE304" s="247"/>
      <c r="EF304" s="247"/>
      <c r="EG304" s="247"/>
      <c r="EH304" s="247"/>
      <c r="EI304" s="247"/>
      <c r="EJ304" s="247"/>
      <c r="EU304" s="247"/>
      <c r="EV304" s="247"/>
      <c r="EW304" s="247"/>
      <c r="FH304" s="247"/>
      <c r="FI304" s="247"/>
      <c r="FJ304" s="247"/>
      <c r="FK304" s="247"/>
      <c r="FL304" s="247"/>
      <c r="FM304" s="247"/>
      <c r="FN304" s="247"/>
      <c r="FO304" s="247"/>
      <c r="FP304" s="247"/>
      <c r="FQ304" s="247"/>
      <c r="FR304" s="247"/>
      <c r="FS304" s="247"/>
      <c r="FT304" s="247"/>
      <c r="FU304" s="247"/>
    </row>
    <row r="305" spans="10:190">
      <c r="J305" s="88"/>
      <c r="K305" s="88"/>
      <c r="L305" s="88"/>
      <c r="O305" s="247"/>
      <c r="P305" s="247"/>
      <c r="Q305" s="247"/>
      <c r="S305" s="289"/>
      <c r="T305" s="289"/>
      <c r="U305" s="289"/>
      <c r="X305" s="247"/>
      <c r="Y305" s="247"/>
      <c r="Z305" s="247"/>
      <c r="AA305" s="247"/>
      <c r="AB305" s="247"/>
      <c r="AC305" s="247"/>
      <c r="AD305" s="247"/>
      <c r="AE305" s="247"/>
      <c r="AF305" s="247"/>
      <c r="AG305" s="247"/>
      <c r="AH305" s="247"/>
      <c r="AI305" s="247"/>
      <c r="AJ305" s="247"/>
      <c r="AK305" s="247"/>
      <c r="AL305" s="247"/>
      <c r="AM305" s="247"/>
      <c r="AN305" s="247"/>
      <c r="AO305" s="247"/>
      <c r="AP305" s="247"/>
      <c r="AQ305" s="247"/>
      <c r="AR305" s="247"/>
      <c r="AS305" s="247"/>
      <c r="AT305" s="247"/>
      <c r="AU305" s="247"/>
      <c r="AV305" s="247"/>
      <c r="AW305" s="247"/>
      <c r="AX305" s="247"/>
      <c r="AY305" s="247"/>
      <c r="AZ305" s="247"/>
      <c r="BA305" s="247"/>
      <c r="BB305" s="247"/>
      <c r="BC305" s="247"/>
      <c r="BD305" s="247"/>
      <c r="BE305" s="247"/>
      <c r="BF305" s="247"/>
      <c r="BG305" s="247"/>
      <c r="BH305" s="247"/>
      <c r="BI305" s="247"/>
      <c r="BJ305" s="247"/>
      <c r="BK305" s="247"/>
      <c r="BL305" s="247"/>
      <c r="BM305" s="247"/>
      <c r="BN305" s="247"/>
      <c r="BO305" s="247"/>
      <c r="BP305" s="247"/>
      <c r="BQ305" s="247"/>
      <c r="BR305" s="247"/>
      <c r="BS305" s="247"/>
      <c r="BT305" s="247"/>
      <c r="BU305" s="247"/>
      <c r="BV305" s="247"/>
      <c r="BW305" s="247"/>
      <c r="BX305" s="247"/>
      <c r="BY305" s="247"/>
      <c r="BZ305" s="247"/>
      <c r="CA305" s="247"/>
      <c r="CB305" s="247"/>
      <c r="CC305" s="247"/>
      <c r="CD305" s="247"/>
      <c r="CE305" s="247"/>
      <c r="CF305" s="247"/>
      <c r="CG305" s="247"/>
      <c r="CH305" s="247"/>
      <c r="CI305" s="247"/>
      <c r="CJ305" s="247"/>
      <c r="CK305" s="247"/>
      <c r="CL305" s="247"/>
      <c r="CM305" s="247"/>
      <c r="CN305" s="247"/>
      <c r="CO305" s="247"/>
      <c r="CP305" s="247"/>
      <c r="CQ305" s="247"/>
      <c r="CR305" s="247"/>
      <c r="CS305" s="247"/>
      <c r="CT305" s="247"/>
      <c r="CU305" s="247"/>
      <c r="CV305" s="247"/>
      <c r="CW305" s="247"/>
      <c r="CX305" s="247"/>
      <c r="CY305" s="247"/>
      <c r="CZ305" s="247"/>
      <c r="DA305" s="247"/>
      <c r="DB305" s="247"/>
      <c r="DC305" s="247"/>
      <c r="DD305" s="247"/>
      <c r="DE305" s="247"/>
      <c r="DF305" s="247"/>
      <c r="DG305" s="247"/>
      <c r="DH305" s="247"/>
      <c r="DI305" s="247"/>
      <c r="DJ305" s="247"/>
      <c r="DK305" s="247"/>
      <c r="DL305" s="247"/>
      <c r="DM305" s="247"/>
      <c r="DN305" s="247"/>
      <c r="DO305" s="247"/>
      <c r="DP305" s="247"/>
      <c r="DQ305" s="247"/>
      <c r="DR305" s="247"/>
      <c r="DS305" s="247"/>
      <c r="DT305" s="247"/>
      <c r="DU305" s="247"/>
      <c r="DV305" s="247"/>
      <c r="DW305" s="247"/>
      <c r="DX305" s="247"/>
      <c r="DY305" s="247"/>
      <c r="DZ305" s="247"/>
      <c r="EA305" s="247"/>
      <c r="EB305" s="247"/>
      <c r="EC305" s="247"/>
      <c r="ED305" s="247"/>
      <c r="EE305" s="247"/>
      <c r="EF305" s="247"/>
      <c r="EG305" s="247"/>
      <c r="EH305" s="247"/>
      <c r="EI305" s="247"/>
      <c r="EJ305" s="247"/>
      <c r="EK305" s="247"/>
      <c r="EL305" s="247"/>
      <c r="EM305" s="247"/>
      <c r="EN305" s="247"/>
      <c r="EO305" s="247"/>
      <c r="EP305" s="247"/>
      <c r="EQ305" s="247"/>
      <c r="ER305" s="247"/>
      <c r="ES305" s="247"/>
      <c r="ET305" s="247"/>
      <c r="EU305" s="247"/>
      <c r="EV305" s="247"/>
      <c r="EW305" s="247"/>
      <c r="EX305" s="247"/>
      <c r="EY305" s="247"/>
      <c r="EZ305" s="247"/>
      <c r="FA305" s="247"/>
      <c r="FB305" s="247"/>
      <c r="FC305" s="247"/>
      <c r="FD305" s="247"/>
      <c r="FE305" s="247"/>
      <c r="FF305" s="247"/>
      <c r="FG305" s="247"/>
      <c r="FH305" s="247"/>
      <c r="FI305" s="247"/>
      <c r="FJ305" s="247"/>
      <c r="FK305" s="247"/>
      <c r="FL305" s="247"/>
      <c r="FM305" s="247"/>
      <c r="FN305" s="247"/>
      <c r="FO305" s="247"/>
      <c r="FP305" s="247"/>
      <c r="FQ305" s="247"/>
      <c r="FR305" s="247"/>
      <c r="FS305" s="247"/>
      <c r="FT305" s="247"/>
      <c r="FU305" s="247"/>
    </row>
    <row r="307" spans="10:190"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2"/>
      <c r="AM307" s="172"/>
      <c r="AN307" s="172"/>
      <c r="AO307" s="172"/>
      <c r="AP307" s="172"/>
      <c r="AQ307" s="172"/>
      <c r="AR307" s="172"/>
      <c r="AS307" s="172"/>
      <c r="AT307" s="172"/>
      <c r="AU307" s="172"/>
      <c r="AV307" s="172"/>
      <c r="AW307" s="172"/>
      <c r="AX307" s="172"/>
      <c r="AY307" s="172"/>
      <c r="AZ307" s="172"/>
      <c r="BA307" s="172"/>
      <c r="BB307" s="172"/>
      <c r="BC307" s="172"/>
      <c r="BD307" s="172"/>
      <c r="BE307" s="172"/>
      <c r="BF307" s="172"/>
      <c r="BG307" s="172"/>
      <c r="BH307" s="172"/>
      <c r="BI307" s="172"/>
      <c r="BJ307" s="172"/>
      <c r="BK307" s="172"/>
      <c r="BL307" s="172"/>
      <c r="BM307" s="172"/>
      <c r="BN307" s="172"/>
      <c r="BO307" s="172"/>
      <c r="BP307" s="172"/>
      <c r="BQ307" s="172"/>
      <c r="BR307" s="172"/>
      <c r="BS307" s="172"/>
      <c r="BT307" s="172"/>
      <c r="BU307" s="172"/>
      <c r="BV307" s="172"/>
      <c r="BW307" s="172"/>
      <c r="BX307" s="172"/>
      <c r="BY307" s="172"/>
      <c r="BZ307" s="172"/>
      <c r="CA307" s="172"/>
      <c r="CB307" s="172"/>
      <c r="CC307" s="172"/>
      <c r="CD307" s="172"/>
      <c r="CE307" s="172"/>
      <c r="CF307" s="172"/>
      <c r="CG307" s="172"/>
      <c r="CH307" s="172"/>
      <c r="CI307" s="172"/>
      <c r="CJ307" s="172"/>
      <c r="CK307" s="172"/>
      <c r="CL307" s="172"/>
      <c r="CM307" s="172"/>
      <c r="CN307" s="172"/>
      <c r="CO307" s="172"/>
      <c r="CP307" s="172"/>
      <c r="CQ307" s="172"/>
      <c r="CR307" s="172"/>
      <c r="CS307" s="172"/>
      <c r="CT307" s="172"/>
      <c r="CU307" s="172"/>
      <c r="CV307" s="172"/>
      <c r="CW307" s="172"/>
      <c r="CX307" s="172"/>
      <c r="CY307" s="172"/>
      <c r="CZ307" s="172"/>
      <c r="DA307" s="172"/>
      <c r="DB307" s="172"/>
      <c r="DC307" s="172"/>
      <c r="DD307" s="172"/>
      <c r="DE307" s="172"/>
      <c r="DF307" s="172"/>
      <c r="DG307" s="172"/>
      <c r="DH307" s="172"/>
      <c r="DI307" s="172"/>
      <c r="DJ307" s="172"/>
      <c r="DK307" s="172"/>
      <c r="DL307" s="172"/>
      <c r="DM307" s="172"/>
      <c r="DN307" s="172"/>
      <c r="DO307" s="172"/>
      <c r="DP307" s="172"/>
      <c r="DQ307" s="172"/>
      <c r="DR307" s="172"/>
      <c r="DS307" s="172"/>
      <c r="DT307" s="172"/>
      <c r="DU307" s="172"/>
      <c r="DV307" s="172"/>
      <c r="DW307" s="172"/>
      <c r="DX307" s="172"/>
      <c r="DY307" s="172"/>
      <c r="DZ307" s="172"/>
      <c r="EA307" s="172"/>
      <c r="EB307" s="172"/>
      <c r="EC307" s="172"/>
      <c r="ED307" s="172"/>
      <c r="EE307" s="172"/>
      <c r="EF307" s="172"/>
      <c r="EG307" s="172"/>
      <c r="EH307" s="172"/>
      <c r="EI307" s="172"/>
      <c r="EJ307" s="172"/>
      <c r="EK307" s="172"/>
      <c r="EL307" s="172"/>
      <c r="EM307" s="172"/>
      <c r="EN307" s="172"/>
      <c r="EO307" s="172"/>
      <c r="EP307" s="172"/>
      <c r="EQ307" s="172"/>
      <c r="ER307" s="172"/>
      <c r="ES307" s="172"/>
      <c r="ET307" s="172"/>
      <c r="EU307" s="172"/>
      <c r="EV307" s="172"/>
      <c r="EW307" s="172"/>
      <c r="EX307" s="172"/>
      <c r="EY307" s="172"/>
      <c r="EZ307" s="172"/>
      <c r="FA307" s="172"/>
      <c r="FB307" s="172"/>
      <c r="FC307" s="172"/>
      <c r="FD307" s="172"/>
      <c r="FE307" s="172"/>
      <c r="FF307" s="172"/>
      <c r="FG307" s="172"/>
      <c r="FH307" s="172"/>
      <c r="FI307" s="172"/>
      <c r="FJ307" s="172"/>
      <c r="FK307" s="172"/>
      <c r="FL307" s="172"/>
      <c r="FM307" s="172"/>
      <c r="FN307" s="172"/>
      <c r="FO307" s="172"/>
      <c r="FP307" s="172"/>
      <c r="FQ307" s="172"/>
      <c r="FR307" s="172"/>
      <c r="FS307" s="172"/>
      <c r="FT307" s="172"/>
      <c r="FU307" s="172"/>
    </row>
    <row r="308" spans="10:190"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2"/>
      <c r="AQ308" s="172"/>
      <c r="AR308" s="172"/>
      <c r="AS308" s="172"/>
      <c r="AT308" s="172"/>
      <c r="AU308" s="172"/>
      <c r="AV308" s="172"/>
      <c r="AW308" s="172"/>
      <c r="AX308" s="172"/>
      <c r="AY308" s="172"/>
      <c r="AZ308" s="172"/>
      <c r="BA308" s="172"/>
      <c r="BB308" s="172"/>
      <c r="BC308" s="172"/>
      <c r="BD308" s="172"/>
      <c r="BE308" s="172"/>
      <c r="BF308" s="172"/>
      <c r="BG308" s="172"/>
      <c r="BH308" s="172"/>
      <c r="BI308" s="172"/>
      <c r="BJ308" s="172"/>
      <c r="BK308" s="172"/>
      <c r="BL308" s="172"/>
      <c r="BM308" s="172"/>
      <c r="BN308" s="172"/>
      <c r="BO308" s="172"/>
      <c r="BP308" s="172"/>
      <c r="BQ308" s="172"/>
      <c r="BR308" s="172"/>
      <c r="BS308" s="172"/>
      <c r="BT308" s="172"/>
      <c r="BU308" s="172"/>
      <c r="BV308" s="172"/>
      <c r="BW308" s="172"/>
      <c r="BX308" s="172"/>
      <c r="BY308" s="172"/>
      <c r="BZ308" s="172"/>
      <c r="CA308" s="172"/>
      <c r="CB308" s="172"/>
      <c r="CC308" s="172"/>
      <c r="CD308" s="172"/>
      <c r="CE308" s="172"/>
      <c r="CF308" s="172"/>
      <c r="CG308" s="172"/>
      <c r="CH308" s="172"/>
      <c r="CI308" s="172"/>
      <c r="CJ308" s="172"/>
      <c r="CK308" s="172"/>
      <c r="CL308" s="172"/>
      <c r="CM308" s="172"/>
      <c r="CN308" s="172"/>
      <c r="CO308" s="172"/>
      <c r="CP308" s="172"/>
      <c r="CQ308" s="172"/>
      <c r="CR308" s="172"/>
      <c r="CS308" s="172"/>
      <c r="CT308" s="172"/>
      <c r="CU308" s="172"/>
      <c r="CV308" s="172"/>
      <c r="CW308" s="172"/>
      <c r="CX308" s="172"/>
      <c r="CY308" s="172"/>
      <c r="CZ308" s="172"/>
      <c r="DA308" s="172"/>
      <c r="DB308" s="172"/>
      <c r="DC308" s="172"/>
      <c r="DD308" s="172"/>
      <c r="DE308" s="172"/>
      <c r="DF308" s="172"/>
      <c r="DG308" s="172"/>
      <c r="DH308" s="172"/>
      <c r="DI308" s="172"/>
      <c r="DJ308" s="172"/>
      <c r="DK308" s="172"/>
      <c r="DL308" s="172"/>
      <c r="DM308" s="172"/>
      <c r="DN308" s="172"/>
      <c r="DO308" s="172"/>
      <c r="DP308" s="172"/>
      <c r="DQ308" s="172"/>
      <c r="DR308" s="172"/>
      <c r="DS308" s="172"/>
      <c r="DT308" s="172"/>
      <c r="DU308" s="172"/>
      <c r="DV308" s="172"/>
      <c r="DW308" s="172"/>
      <c r="DX308" s="172"/>
      <c r="DY308" s="172"/>
      <c r="DZ308" s="172"/>
      <c r="EA308" s="172"/>
      <c r="EB308" s="172"/>
      <c r="EC308" s="172"/>
      <c r="ED308" s="172"/>
      <c r="EE308" s="172"/>
      <c r="EF308" s="172"/>
      <c r="EG308" s="172"/>
      <c r="EH308" s="172"/>
      <c r="EI308" s="172"/>
      <c r="EJ308" s="172"/>
      <c r="EK308" s="172"/>
      <c r="EL308" s="172"/>
      <c r="EM308" s="172"/>
      <c r="EN308" s="172"/>
      <c r="EO308" s="172"/>
      <c r="EP308" s="172"/>
      <c r="EQ308" s="172"/>
      <c r="ER308" s="172"/>
      <c r="ES308" s="172"/>
      <c r="ET308" s="172"/>
      <c r="EU308" s="172"/>
      <c r="EV308" s="172"/>
      <c r="EW308" s="172"/>
      <c r="EX308" s="172"/>
      <c r="EY308" s="172"/>
      <c r="EZ308" s="172"/>
      <c r="FA308" s="172"/>
      <c r="FB308" s="172"/>
      <c r="FC308" s="172"/>
      <c r="FD308" s="172"/>
      <c r="FE308" s="172"/>
      <c r="FF308" s="172"/>
      <c r="FG308" s="172"/>
      <c r="FH308" s="172"/>
      <c r="FI308" s="172"/>
      <c r="FJ308" s="172"/>
      <c r="FK308" s="172"/>
      <c r="FL308" s="172"/>
      <c r="FM308" s="172"/>
      <c r="FN308" s="172"/>
      <c r="FO308" s="172"/>
      <c r="FP308" s="172"/>
      <c r="FQ308" s="172"/>
      <c r="FR308" s="172"/>
      <c r="FS308" s="172"/>
      <c r="FT308" s="172"/>
      <c r="FU308" s="172"/>
    </row>
    <row r="315" spans="10:190">
      <c r="AE315" s="289"/>
      <c r="AF315" s="289"/>
      <c r="AG315" s="289"/>
      <c r="AH315" s="289"/>
      <c r="AI315" s="289"/>
      <c r="AJ315" s="289"/>
      <c r="AK315" s="289"/>
      <c r="AL315" s="289"/>
      <c r="AM315" s="289"/>
      <c r="AN315" s="289"/>
      <c r="AO315" s="289"/>
      <c r="AP315" s="289"/>
      <c r="AQ315" s="289"/>
      <c r="AR315" s="289"/>
      <c r="AS315" s="289"/>
      <c r="AT315" s="289"/>
      <c r="AU315" s="289"/>
      <c r="AV315" s="289"/>
      <c r="AW315" s="289"/>
      <c r="AX315" s="289"/>
      <c r="AY315" s="289"/>
      <c r="AZ315" s="289"/>
      <c r="BA315" s="289"/>
      <c r="BB315" s="289"/>
      <c r="BC315" s="289"/>
      <c r="BD315" s="289"/>
      <c r="BE315" s="289"/>
      <c r="BF315" s="289"/>
      <c r="BG315" s="289"/>
      <c r="BH315" s="289"/>
      <c r="BI315" s="289"/>
      <c r="BJ315" s="289"/>
      <c r="BK315" s="289"/>
      <c r="BL315" s="289"/>
      <c r="BM315" s="289"/>
      <c r="BN315" s="289"/>
      <c r="BO315" s="289"/>
      <c r="BP315" s="289"/>
      <c r="BQ315" s="289"/>
      <c r="BR315" s="289"/>
      <c r="BS315" s="289"/>
      <c r="BT315" s="289"/>
      <c r="BU315" s="289"/>
      <c r="BV315" s="289"/>
      <c r="BW315" s="289"/>
      <c r="BX315" s="289"/>
      <c r="BY315" s="289"/>
      <c r="BZ315" s="289"/>
      <c r="CA315" s="289"/>
      <c r="CB315" s="289"/>
      <c r="CC315" s="289"/>
      <c r="CD315" s="289"/>
      <c r="CE315" s="289"/>
      <c r="CF315" s="289"/>
      <c r="CG315" s="289"/>
      <c r="CH315" s="289"/>
      <c r="CI315" s="289"/>
      <c r="CJ315" s="289"/>
      <c r="CK315" s="289"/>
      <c r="CL315" s="289"/>
      <c r="CM315" s="289"/>
      <c r="CN315" s="289"/>
      <c r="CO315" s="289"/>
      <c r="CP315" s="289"/>
      <c r="CQ315" s="289"/>
      <c r="CR315" s="289"/>
      <c r="CS315" s="289"/>
      <c r="CT315" s="289"/>
      <c r="CU315" s="289"/>
      <c r="CV315" s="289"/>
      <c r="CW315" s="289"/>
      <c r="CX315" s="289"/>
      <c r="CY315" s="289"/>
      <c r="CZ315" s="289"/>
      <c r="DA315" s="289"/>
      <c r="DB315" s="289"/>
      <c r="DC315" s="289"/>
      <c r="DD315" s="289"/>
      <c r="DE315" s="289"/>
      <c r="DF315" s="289"/>
      <c r="DG315" s="289"/>
      <c r="DH315" s="289"/>
      <c r="DI315" s="289"/>
      <c r="DJ315" s="289"/>
      <c r="DK315" s="289"/>
      <c r="DL315" s="289"/>
      <c r="DM315" s="289"/>
      <c r="DN315" s="289"/>
      <c r="DO315" s="289"/>
      <c r="DP315" s="289"/>
      <c r="DQ315" s="289"/>
      <c r="DR315" s="289"/>
      <c r="DS315" s="289"/>
      <c r="DT315" s="289"/>
      <c r="DU315" s="289"/>
      <c r="DV315" s="289"/>
      <c r="DW315" s="289"/>
      <c r="DX315" s="289"/>
      <c r="DY315" s="289"/>
      <c r="DZ315" s="289"/>
      <c r="EA315" s="289"/>
      <c r="EB315" s="289"/>
      <c r="EC315" s="289"/>
      <c r="ED315" s="289"/>
      <c r="EE315" s="289"/>
      <c r="EF315" s="289"/>
      <c r="EG315" s="289"/>
      <c r="EH315" s="289"/>
      <c r="EI315" s="289"/>
      <c r="EJ315" s="289"/>
      <c r="EK315" s="289"/>
      <c r="EL315" s="289"/>
      <c r="EM315" s="289"/>
      <c r="EN315" s="289"/>
      <c r="EO315" s="289"/>
      <c r="EP315" s="289"/>
      <c r="EQ315" s="289"/>
      <c r="ER315" s="289"/>
      <c r="ES315" s="289"/>
      <c r="ET315" s="289"/>
      <c r="EU315" s="289"/>
      <c r="EV315" s="289"/>
      <c r="EW315" s="289"/>
      <c r="EX315" s="289"/>
      <c r="EY315" s="289"/>
      <c r="EZ315" s="289"/>
      <c r="FA315" s="289"/>
      <c r="FB315" s="289"/>
      <c r="FC315" s="289"/>
      <c r="FD315" s="289"/>
      <c r="FE315" s="289"/>
      <c r="FF315" s="289"/>
      <c r="FG315" s="289"/>
      <c r="FH315" s="289"/>
      <c r="FI315" s="289"/>
      <c r="FJ315" s="289"/>
      <c r="FK315" s="289"/>
      <c r="FL315" s="289"/>
      <c r="FM315" s="289"/>
      <c r="FN315" s="289"/>
      <c r="FO315" s="289"/>
      <c r="FP315" s="289"/>
      <c r="FQ315" s="289"/>
      <c r="FR315" s="289"/>
      <c r="FS315" s="289"/>
      <c r="FT315" s="289"/>
      <c r="FU315" s="289"/>
      <c r="FV315" s="289"/>
      <c r="FW315" s="289"/>
      <c r="FX315" s="289"/>
      <c r="FY315" s="289"/>
      <c r="FZ315" s="289">
        <v>44695</v>
      </c>
      <c r="GA315" s="289">
        <v>44702</v>
      </c>
      <c r="GB315" s="289">
        <v>44709</v>
      </c>
      <c r="GC315" s="289">
        <v>44716</v>
      </c>
      <c r="GD315" s="289">
        <v>44723</v>
      </c>
      <c r="GE315" s="289">
        <v>44730</v>
      </c>
      <c r="GF315" s="289">
        <v>44737</v>
      </c>
      <c r="GG315" s="289">
        <v>44744</v>
      </c>
      <c r="GH315" s="289">
        <v>44751</v>
      </c>
    </row>
    <row r="316" spans="10:190">
      <c r="K316" s="88"/>
      <c r="L316" s="88"/>
      <c r="M316" s="88"/>
      <c r="N316" s="247"/>
      <c r="O316" s="247"/>
      <c r="Q316" s="289"/>
      <c r="S316" s="289"/>
      <c r="T316" s="289"/>
      <c r="U316" s="247"/>
      <c r="V316" s="247"/>
      <c r="W316" s="247"/>
      <c r="X316" s="247"/>
      <c r="AE316" s="247"/>
      <c r="AF316" s="247"/>
      <c r="AG316" s="247"/>
      <c r="AH316" s="247"/>
      <c r="AI316" s="247"/>
      <c r="AJ316" s="247"/>
      <c r="AK316" s="247"/>
      <c r="AL316" s="247"/>
      <c r="AM316" s="247"/>
      <c r="AN316" s="247"/>
      <c r="AO316" s="247"/>
      <c r="AP316" s="247"/>
      <c r="AQ316" s="247"/>
      <c r="AR316" s="247"/>
      <c r="AS316" s="247"/>
      <c r="AT316" s="247"/>
      <c r="AU316" s="247"/>
      <c r="AV316" s="247"/>
      <c r="AW316" s="247"/>
      <c r="AX316" s="247"/>
      <c r="AY316" s="247"/>
      <c r="AZ316" s="247"/>
      <c r="BA316" s="247"/>
      <c r="BB316" s="247"/>
      <c r="BC316" s="247"/>
      <c r="BD316" s="247"/>
      <c r="BE316" s="247"/>
      <c r="BF316" s="247"/>
      <c r="BG316" s="247"/>
      <c r="BH316" s="247"/>
      <c r="BI316" s="247"/>
      <c r="BJ316" s="247"/>
      <c r="BK316" s="247"/>
      <c r="BL316" s="247"/>
      <c r="BM316" s="247"/>
      <c r="BN316" s="247"/>
      <c r="BO316" s="247"/>
      <c r="BP316" s="247"/>
      <c r="BQ316" s="247"/>
      <c r="BR316" s="247"/>
      <c r="BS316" s="247"/>
      <c r="BT316" s="247"/>
      <c r="BU316" s="247"/>
      <c r="BV316" s="247"/>
      <c r="BW316" s="247"/>
      <c r="BX316" s="247"/>
      <c r="BY316" s="247"/>
      <c r="BZ316" s="247"/>
      <c r="CA316" s="247"/>
      <c r="CB316" s="247"/>
      <c r="CC316" s="247"/>
      <c r="CD316" s="247"/>
      <c r="CE316" s="247"/>
      <c r="CF316" s="247"/>
      <c r="CG316" s="247"/>
      <c r="CH316" s="247"/>
      <c r="CI316" s="247"/>
      <c r="CJ316" s="247"/>
      <c r="CK316" s="247"/>
      <c r="CL316" s="247"/>
      <c r="CM316" s="247"/>
      <c r="CN316" s="247"/>
      <c r="CO316" s="247"/>
      <c r="CP316" s="247"/>
      <c r="CQ316" s="247"/>
      <c r="CR316" s="247"/>
      <c r="CS316" s="247"/>
      <c r="CT316" s="247"/>
      <c r="CU316" s="247"/>
      <c r="CV316" s="247"/>
      <c r="CW316" s="247"/>
      <c r="CX316" s="247"/>
      <c r="CY316" s="247"/>
      <c r="CZ316" s="247"/>
      <c r="DA316" s="247"/>
      <c r="DB316" s="247"/>
      <c r="DC316" s="247"/>
      <c r="DD316" s="247"/>
      <c r="DE316" s="247"/>
      <c r="DF316" s="247"/>
      <c r="DG316" s="247"/>
      <c r="DH316" s="247"/>
      <c r="DI316" s="247"/>
      <c r="DJ316" s="247"/>
      <c r="DK316" s="247"/>
      <c r="DL316" s="247"/>
      <c r="DM316" s="247"/>
      <c r="DN316" s="247"/>
      <c r="DO316" s="247"/>
      <c r="DP316" s="247"/>
      <c r="DQ316" s="247"/>
      <c r="DR316" s="247"/>
      <c r="DS316" s="247"/>
      <c r="DT316" s="247"/>
      <c r="DU316" s="247"/>
      <c r="DV316" s="247"/>
      <c r="DW316" s="247"/>
      <c r="DX316" s="247"/>
      <c r="DY316" s="247"/>
      <c r="DZ316" s="247"/>
      <c r="EA316" s="247"/>
      <c r="EB316" s="247"/>
      <c r="EC316" s="247"/>
      <c r="ED316" s="247"/>
      <c r="EE316" s="247"/>
      <c r="EF316" s="247"/>
      <c r="EG316" s="247"/>
      <c r="EH316" s="247"/>
      <c r="EI316" s="247"/>
      <c r="EJ316" s="247"/>
      <c r="EK316" s="247"/>
      <c r="EL316" s="247"/>
      <c r="EM316" s="247"/>
      <c r="EN316" s="247"/>
      <c r="EO316" s="247"/>
      <c r="EP316" s="247"/>
      <c r="EQ316" s="247"/>
      <c r="ER316" s="247"/>
      <c r="ES316" s="247"/>
      <c r="ET316" s="247"/>
      <c r="EU316" s="247"/>
      <c r="EV316" s="247"/>
      <c r="EW316" s="247"/>
      <c r="EX316" s="247"/>
      <c r="EY316" s="247"/>
      <c r="EZ316" s="247"/>
      <c r="FA316" s="247"/>
      <c r="FB316" s="247"/>
      <c r="FC316" s="247"/>
      <c r="FD316" s="247"/>
      <c r="FE316" s="247"/>
      <c r="FF316" s="247"/>
      <c r="FG316" s="247"/>
      <c r="FH316" s="247"/>
      <c r="FI316" s="247"/>
      <c r="FJ316" s="247"/>
      <c r="FK316" s="247"/>
      <c r="FL316" s="247"/>
      <c r="FM316" s="247"/>
      <c r="FN316" s="247"/>
      <c r="FO316" s="247"/>
      <c r="FP316" s="247"/>
      <c r="FQ316" s="247"/>
      <c r="FR316" s="247"/>
      <c r="FS316" s="247"/>
      <c r="FT316" s="247"/>
    </row>
    <row r="317" spans="10:190">
      <c r="K317" s="88"/>
      <c r="L317" s="88"/>
      <c r="M317" s="88"/>
      <c r="N317" s="247"/>
      <c r="O317" s="247"/>
      <c r="Q317" s="289"/>
      <c r="S317" s="289"/>
      <c r="T317" s="289"/>
      <c r="U317" s="247"/>
      <c r="V317" s="247"/>
      <c r="W317" s="247"/>
      <c r="X317" s="247"/>
      <c r="AE317" s="247"/>
      <c r="AF317" s="247"/>
      <c r="AG317" s="247"/>
      <c r="AH317" s="247"/>
      <c r="AI317" s="247"/>
      <c r="AJ317" s="247"/>
      <c r="AK317" s="247"/>
      <c r="AL317" s="247"/>
      <c r="AM317" s="247"/>
      <c r="AN317" s="247"/>
      <c r="AO317" s="247"/>
      <c r="AP317" s="247"/>
      <c r="AQ317" s="247"/>
      <c r="AR317" s="247"/>
      <c r="AS317" s="247"/>
      <c r="AT317" s="247"/>
      <c r="AU317" s="247"/>
      <c r="AV317" s="247"/>
      <c r="AW317" s="247"/>
      <c r="AX317" s="247"/>
      <c r="AY317" s="247"/>
      <c r="AZ317" s="247"/>
      <c r="BA317" s="247"/>
      <c r="BB317" s="247"/>
      <c r="BC317" s="247"/>
      <c r="BD317" s="247"/>
      <c r="BE317" s="247"/>
      <c r="BF317" s="247"/>
      <c r="BG317" s="247"/>
      <c r="BH317" s="247"/>
      <c r="BI317" s="247"/>
      <c r="BJ317" s="247"/>
      <c r="BK317" s="247"/>
      <c r="BL317" s="247"/>
      <c r="BM317" s="247"/>
      <c r="BN317" s="247"/>
      <c r="BO317" s="247"/>
      <c r="BP317" s="247"/>
      <c r="BQ317" s="247"/>
      <c r="BR317" s="247"/>
      <c r="BS317" s="247"/>
      <c r="BT317" s="247"/>
      <c r="BU317" s="247"/>
      <c r="BV317" s="247"/>
      <c r="BW317" s="247"/>
      <c r="BX317" s="247"/>
      <c r="BY317" s="247"/>
      <c r="BZ317" s="247"/>
      <c r="CA317" s="247"/>
      <c r="CB317" s="247"/>
      <c r="CC317" s="247"/>
      <c r="CD317" s="247"/>
      <c r="CE317" s="247"/>
      <c r="CF317" s="247"/>
      <c r="CG317" s="247"/>
      <c r="CH317" s="247"/>
      <c r="CI317" s="247"/>
      <c r="CJ317" s="247"/>
      <c r="CK317" s="247"/>
      <c r="CL317" s="247"/>
      <c r="CM317" s="247"/>
      <c r="CN317" s="247"/>
      <c r="CO317" s="247"/>
      <c r="CP317" s="247"/>
      <c r="CQ317" s="247"/>
      <c r="CR317" s="247"/>
      <c r="CS317" s="247"/>
      <c r="CT317" s="247"/>
      <c r="CU317" s="247"/>
      <c r="CV317" s="247"/>
      <c r="CW317" s="247"/>
      <c r="CX317" s="247"/>
      <c r="CY317" s="247"/>
      <c r="CZ317" s="247"/>
      <c r="DA317" s="247"/>
      <c r="DB317" s="247"/>
      <c r="DC317" s="247"/>
      <c r="DD317" s="247"/>
      <c r="DE317" s="247"/>
      <c r="DF317" s="247"/>
      <c r="DG317" s="247"/>
      <c r="DH317" s="247"/>
      <c r="DI317" s="247"/>
      <c r="DJ317" s="247"/>
      <c r="DK317" s="247"/>
      <c r="DL317" s="247"/>
      <c r="DM317" s="247"/>
      <c r="DN317" s="247"/>
      <c r="DO317" s="247"/>
      <c r="DP317" s="247"/>
      <c r="DQ317" s="247"/>
      <c r="DR317" s="247"/>
      <c r="DS317" s="247"/>
      <c r="DT317" s="247"/>
      <c r="DU317" s="247"/>
      <c r="DV317" s="247"/>
      <c r="DW317" s="247"/>
      <c r="DX317" s="247"/>
      <c r="DY317" s="247"/>
      <c r="DZ317" s="247"/>
      <c r="EA317" s="247"/>
      <c r="EB317" s="247"/>
      <c r="EC317" s="247"/>
      <c r="ED317" s="247"/>
      <c r="EE317" s="247"/>
      <c r="EF317" s="247"/>
      <c r="EG317" s="247"/>
      <c r="EH317" s="247"/>
      <c r="EI317" s="247"/>
      <c r="EJ317" s="247"/>
      <c r="EK317" s="247"/>
      <c r="EL317" s="247"/>
      <c r="EM317" s="247"/>
      <c r="EN317" s="247"/>
      <c r="EO317" s="247"/>
      <c r="EP317" s="247"/>
      <c r="EQ317" s="247"/>
      <c r="ER317" s="247"/>
      <c r="ES317" s="247"/>
      <c r="ET317" s="247"/>
      <c r="EU317" s="247"/>
      <c r="EV317" s="247"/>
      <c r="EW317" s="247"/>
      <c r="EX317" s="247"/>
      <c r="EY317" s="247"/>
      <c r="EZ317" s="247"/>
      <c r="FA317" s="247"/>
      <c r="FB317" s="247"/>
      <c r="FC317" s="247"/>
      <c r="FD317" s="247"/>
      <c r="FE317" s="247"/>
      <c r="FF317" s="247"/>
      <c r="FG317" s="247"/>
      <c r="FH317" s="247"/>
      <c r="FI317" s="247"/>
      <c r="FJ317" s="247"/>
      <c r="FK317" s="247"/>
      <c r="FL317" s="247"/>
      <c r="FM317" s="247"/>
      <c r="FN317" s="247"/>
      <c r="FO317" s="247"/>
      <c r="FP317" s="247"/>
      <c r="FQ317" s="247"/>
      <c r="FR317" s="247"/>
      <c r="FS317" s="247"/>
      <c r="FT317" s="247"/>
      <c r="FU317" s="247"/>
      <c r="FV317" s="247"/>
      <c r="FW317" s="247"/>
      <c r="FX317" s="247"/>
      <c r="FY317" s="247"/>
      <c r="FZ317" s="247">
        <v>27373740.41</v>
      </c>
      <c r="GA317" s="247">
        <v>27373740.41</v>
      </c>
      <c r="GB317" s="247">
        <v>27373740.41</v>
      </c>
      <c r="GC317" s="247">
        <v>27373740.41</v>
      </c>
      <c r="GD317" s="247">
        <v>27373740.41</v>
      </c>
      <c r="GE317" s="247">
        <v>27373740.41</v>
      </c>
      <c r="GF317" s="247">
        <v>27373740.41</v>
      </c>
      <c r="GG317" s="247">
        <v>27373740.41</v>
      </c>
      <c r="GH317" s="247">
        <v>27373740.41</v>
      </c>
    </row>
    <row r="318" spans="10:190"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72"/>
      <c r="AR318" s="172"/>
      <c r="AS318" s="172"/>
      <c r="AT318" s="172"/>
      <c r="AU318" s="172"/>
      <c r="AV318" s="172"/>
      <c r="AW318" s="172"/>
      <c r="AX318" s="172"/>
      <c r="AY318" s="172"/>
      <c r="AZ318" s="172"/>
      <c r="BA318" s="172"/>
      <c r="BB318" s="172"/>
      <c r="BC318" s="172"/>
      <c r="BD318" s="172"/>
      <c r="BE318" s="172"/>
      <c r="BF318" s="172"/>
      <c r="BG318" s="172"/>
      <c r="BH318" s="172"/>
      <c r="BI318" s="172"/>
      <c r="BJ318" s="172"/>
      <c r="BK318" s="172"/>
      <c r="BL318" s="172"/>
      <c r="BM318" s="172"/>
      <c r="BN318" s="172"/>
      <c r="BO318" s="172"/>
      <c r="BP318" s="172"/>
      <c r="BQ318" s="172"/>
      <c r="BR318" s="172"/>
      <c r="BS318" s="172"/>
      <c r="BT318" s="172"/>
      <c r="BU318" s="172"/>
      <c r="BV318" s="172"/>
      <c r="BW318" s="172"/>
      <c r="BX318" s="172"/>
      <c r="BY318" s="172"/>
      <c r="BZ318" s="172"/>
      <c r="CA318" s="172"/>
      <c r="CB318" s="172"/>
      <c r="CC318" s="172"/>
      <c r="CD318" s="172"/>
      <c r="CE318" s="172"/>
      <c r="CF318" s="172"/>
      <c r="CG318" s="172"/>
      <c r="CH318" s="172"/>
      <c r="CI318" s="172"/>
      <c r="CJ318" s="172"/>
      <c r="CK318" s="172"/>
      <c r="CL318" s="172"/>
      <c r="CM318" s="172"/>
      <c r="CN318" s="172"/>
      <c r="CO318" s="172"/>
      <c r="CP318" s="172"/>
      <c r="CQ318" s="172"/>
      <c r="CR318" s="172"/>
      <c r="CS318" s="172"/>
      <c r="CT318" s="172"/>
      <c r="CU318" s="172"/>
      <c r="CV318" s="172"/>
      <c r="CW318" s="172"/>
      <c r="CX318" s="172"/>
      <c r="CY318" s="172"/>
      <c r="CZ318" s="172"/>
      <c r="DA318" s="172"/>
      <c r="DB318" s="172"/>
      <c r="DC318" s="172"/>
      <c r="DD318" s="172"/>
      <c r="DE318" s="172"/>
      <c r="DF318" s="172"/>
      <c r="DG318" s="172"/>
      <c r="DH318" s="172"/>
      <c r="DI318" s="172"/>
      <c r="DJ318" s="172"/>
      <c r="DK318" s="172"/>
      <c r="DL318" s="172"/>
      <c r="DM318" s="172"/>
      <c r="DN318" s="172"/>
      <c r="DO318" s="172"/>
      <c r="DP318" s="172"/>
      <c r="DQ318" s="172"/>
      <c r="DR318" s="172"/>
      <c r="DS318" s="172"/>
      <c r="DT318" s="172"/>
      <c r="DU318" s="172"/>
      <c r="DV318" s="172"/>
      <c r="DW318" s="172"/>
      <c r="DX318" s="172"/>
      <c r="DY318" s="172"/>
      <c r="DZ318" s="172"/>
      <c r="EA318" s="172"/>
      <c r="EB318" s="172"/>
      <c r="EC318" s="172"/>
      <c r="ED318" s="172"/>
      <c r="EE318" s="172"/>
      <c r="EF318" s="172"/>
      <c r="EG318" s="172"/>
      <c r="EH318" s="172"/>
      <c r="EI318" s="172"/>
      <c r="EJ318" s="172"/>
      <c r="EK318" s="172"/>
      <c r="EL318" s="172"/>
      <c r="EM318" s="172"/>
      <c r="EN318" s="172"/>
      <c r="EO318" s="172"/>
      <c r="EP318" s="172"/>
      <c r="EQ318" s="172"/>
      <c r="ER318" s="172"/>
      <c r="ES318" s="172"/>
      <c r="ET318" s="172"/>
      <c r="EU318" s="172"/>
      <c r="EV318" s="172"/>
      <c r="EW318" s="172"/>
      <c r="EX318" s="172"/>
      <c r="EY318" s="172"/>
      <c r="EZ318" s="172"/>
      <c r="FA318" s="172"/>
      <c r="FB318" s="172"/>
      <c r="FC318" s="172"/>
      <c r="FD318" s="172"/>
      <c r="FE318" s="172"/>
      <c r="FF318" s="172"/>
      <c r="FG318" s="172"/>
      <c r="FH318" s="172"/>
      <c r="FI318" s="172"/>
      <c r="FJ318" s="172"/>
      <c r="FK318" s="172"/>
      <c r="FL318" s="172"/>
      <c r="FM318" s="172"/>
      <c r="FN318" s="172"/>
      <c r="FO318" s="172"/>
      <c r="FP318" s="172"/>
      <c r="FQ318" s="172"/>
      <c r="FR318" s="172"/>
      <c r="FS318" s="172"/>
      <c r="FT318" s="172"/>
    </row>
    <row r="319" spans="10:190">
      <c r="AE319" s="172"/>
      <c r="AF319" s="172"/>
      <c r="AG319" s="172"/>
      <c r="AH319" s="172"/>
      <c r="AI319" s="172"/>
      <c r="AJ319" s="172"/>
      <c r="AK319" s="172"/>
      <c r="AL319" s="172"/>
      <c r="AM319" s="172"/>
      <c r="AN319" s="172"/>
      <c r="AO319" s="172"/>
      <c r="AP319" s="172"/>
      <c r="AQ319" s="172"/>
      <c r="AR319" s="172"/>
      <c r="AS319" s="172"/>
      <c r="AT319" s="172"/>
      <c r="AU319" s="172"/>
      <c r="AV319" s="172"/>
      <c r="AW319" s="172"/>
      <c r="AX319" s="172"/>
      <c r="AY319" s="172"/>
      <c r="AZ319" s="172"/>
      <c r="BA319" s="172"/>
      <c r="BB319" s="172"/>
      <c r="BC319" s="172"/>
      <c r="BD319" s="172"/>
      <c r="BE319" s="172"/>
      <c r="BF319" s="172"/>
      <c r="BG319" s="172"/>
      <c r="BH319" s="172"/>
      <c r="BI319" s="172"/>
      <c r="BJ319" s="172"/>
      <c r="BK319" s="172"/>
      <c r="BL319" s="172"/>
      <c r="BM319" s="172"/>
      <c r="BN319" s="172"/>
      <c r="BO319" s="172"/>
      <c r="BP319" s="172"/>
      <c r="BQ319" s="172"/>
      <c r="BR319" s="172"/>
      <c r="BS319" s="172"/>
      <c r="BT319" s="172"/>
      <c r="BU319" s="172"/>
      <c r="BV319" s="172"/>
      <c r="BW319" s="172"/>
      <c r="BX319" s="172"/>
      <c r="BY319" s="172"/>
      <c r="BZ319" s="172"/>
      <c r="CA319" s="172"/>
      <c r="CB319" s="172"/>
      <c r="CC319" s="172"/>
      <c r="CD319" s="172"/>
      <c r="CE319" s="172"/>
      <c r="CF319" s="172"/>
      <c r="CG319" s="172"/>
      <c r="CH319" s="172"/>
      <c r="CI319" s="172"/>
      <c r="CJ319" s="172"/>
      <c r="CK319" s="172"/>
      <c r="CL319" s="172"/>
      <c r="CM319" s="172"/>
      <c r="CN319" s="172"/>
      <c r="CO319" s="172"/>
      <c r="CP319" s="172"/>
      <c r="CQ319" s="172"/>
      <c r="CR319" s="172"/>
      <c r="CS319" s="172"/>
      <c r="CT319" s="172"/>
      <c r="CU319" s="172"/>
      <c r="CV319" s="172"/>
      <c r="CW319" s="172"/>
      <c r="CX319" s="172"/>
      <c r="CY319" s="172"/>
      <c r="CZ319" s="172"/>
      <c r="DA319" s="172"/>
      <c r="DB319" s="172"/>
      <c r="DC319" s="172"/>
      <c r="DD319" s="172"/>
      <c r="DE319" s="172"/>
      <c r="DF319" s="172"/>
      <c r="DG319" s="172"/>
      <c r="DH319" s="172"/>
      <c r="DI319" s="172"/>
      <c r="DJ319" s="172"/>
      <c r="DK319" s="172"/>
      <c r="DL319" s="172"/>
      <c r="DM319" s="172"/>
      <c r="DN319" s="172"/>
      <c r="DO319" s="172"/>
      <c r="DP319" s="172"/>
      <c r="DQ319" s="172"/>
      <c r="DR319" s="172"/>
      <c r="DS319" s="172"/>
      <c r="DT319" s="172"/>
      <c r="DU319" s="172"/>
      <c r="DV319" s="172"/>
      <c r="DW319" s="172"/>
      <c r="DX319" s="172"/>
      <c r="DY319" s="172"/>
      <c r="DZ319" s="172"/>
      <c r="EA319" s="172"/>
      <c r="EB319" s="172"/>
      <c r="EC319" s="172"/>
      <c r="ED319" s="172"/>
      <c r="EE319" s="172"/>
      <c r="EF319" s="172"/>
      <c r="EG319" s="172"/>
      <c r="EH319" s="172"/>
      <c r="EI319" s="172"/>
      <c r="EJ319" s="172"/>
      <c r="EK319" s="172"/>
      <c r="EL319" s="172"/>
      <c r="EM319" s="172"/>
      <c r="EN319" s="172"/>
      <c r="EO319" s="172"/>
      <c r="EP319" s="172"/>
      <c r="EQ319" s="172"/>
      <c r="ER319" s="172"/>
      <c r="ES319" s="172"/>
      <c r="ET319" s="172"/>
      <c r="EU319" s="172"/>
      <c r="EV319" s="172"/>
      <c r="EW319" s="172"/>
      <c r="EX319" s="172"/>
      <c r="EY319" s="172"/>
      <c r="EZ319" s="172"/>
      <c r="FA319" s="172"/>
      <c r="FB319" s="172"/>
      <c r="FC319" s="172"/>
      <c r="FD319" s="172"/>
      <c r="FE319" s="172"/>
      <c r="FF319" s="172"/>
      <c r="FG319" s="172"/>
      <c r="FH319" s="172"/>
      <c r="FI319" s="172"/>
      <c r="FJ319" s="172"/>
      <c r="FK319" s="172"/>
      <c r="FL319" s="172"/>
      <c r="FM319" s="172"/>
      <c r="FN319" s="172"/>
      <c r="FO319" s="172"/>
      <c r="FP319" s="172"/>
      <c r="FQ319" s="172"/>
      <c r="FR319" s="172"/>
      <c r="FS319" s="172"/>
      <c r="FT319" s="172"/>
    </row>
    <row r="326" spans="11:191">
      <c r="AE326" s="289"/>
      <c r="AF326" s="289"/>
      <c r="AG326" s="289"/>
      <c r="AH326" s="289"/>
      <c r="AI326" s="289"/>
      <c r="AJ326" s="289"/>
      <c r="AK326" s="289"/>
      <c r="AL326" s="289"/>
      <c r="AM326" s="289"/>
      <c r="AN326" s="289"/>
      <c r="AO326" s="289"/>
      <c r="AP326" s="289"/>
      <c r="AQ326" s="289"/>
      <c r="AR326" s="289"/>
      <c r="AS326" s="289"/>
      <c r="AT326" s="289"/>
      <c r="AU326" s="289"/>
      <c r="AV326" s="289"/>
      <c r="AW326" s="289"/>
      <c r="AX326" s="289"/>
      <c r="AY326" s="289"/>
      <c r="AZ326" s="289"/>
      <c r="BA326" s="289"/>
      <c r="BB326" s="289"/>
      <c r="BC326" s="289"/>
      <c r="BD326" s="289"/>
      <c r="BE326" s="289"/>
      <c r="BF326" s="289"/>
      <c r="BG326" s="289"/>
      <c r="BH326" s="289"/>
      <c r="BI326" s="289"/>
      <c r="BJ326" s="289"/>
      <c r="BK326" s="289"/>
      <c r="BL326" s="289"/>
      <c r="BM326" s="289"/>
      <c r="BN326" s="289"/>
      <c r="BO326" s="289"/>
      <c r="BP326" s="289"/>
      <c r="BQ326" s="289"/>
      <c r="BR326" s="289"/>
      <c r="BS326" s="289"/>
      <c r="BT326" s="289"/>
      <c r="BU326" s="289"/>
      <c r="BV326" s="289"/>
      <c r="BW326" s="289"/>
      <c r="BX326" s="289"/>
      <c r="BY326" s="289"/>
      <c r="BZ326" s="289"/>
      <c r="CA326" s="289"/>
      <c r="CB326" s="289"/>
      <c r="CC326" s="289"/>
      <c r="CD326" s="289"/>
      <c r="CE326" s="289"/>
      <c r="CF326" s="289"/>
      <c r="CG326" s="289"/>
      <c r="CH326" s="289"/>
      <c r="CI326" s="289"/>
      <c r="CJ326" s="289"/>
      <c r="CK326" s="289"/>
      <c r="CL326" s="289"/>
      <c r="CM326" s="289"/>
      <c r="CN326" s="289"/>
      <c r="CO326" s="289"/>
      <c r="CP326" s="289"/>
      <c r="CQ326" s="289"/>
      <c r="CR326" s="289"/>
      <c r="CS326" s="289"/>
      <c r="CT326" s="289"/>
      <c r="CU326" s="289"/>
      <c r="CV326" s="289"/>
      <c r="CW326" s="289"/>
      <c r="CX326" s="289"/>
      <c r="CY326" s="289"/>
      <c r="CZ326" s="289"/>
      <c r="DA326" s="289"/>
      <c r="DB326" s="289"/>
      <c r="DC326" s="289"/>
      <c r="DD326" s="289"/>
      <c r="DE326" s="289"/>
      <c r="DF326" s="289"/>
      <c r="DG326" s="289"/>
      <c r="DH326" s="289"/>
      <c r="DI326" s="289"/>
      <c r="DJ326" s="289"/>
      <c r="DK326" s="289"/>
      <c r="DL326" s="289"/>
      <c r="DM326" s="289"/>
      <c r="DN326" s="289"/>
      <c r="DO326" s="289"/>
      <c r="DP326" s="289"/>
      <c r="DQ326" s="289"/>
      <c r="DR326" s="289"/>
      <c r="DS326" s="289"/>
      <c r="DT326" s="289"/>
      <c r="DU326" s="289"/>
      <c r="DV326" s="289"/>
      <c r="DW326" s="289"/>
      <c r="DX326" s="289"/>
      <c r="DY326" s="289"/>
      <c r="DZ326" s="289"/>
      <c r="EA326" s="289"/>
      <c r="EB326" s="289"/>
      <c r="EC326" s="289"/>
      <c r="ED326" s="289"/>
      <c r="EE326" s="289"/>
      <c r="EF326" s="289"/>
      <c r="EG326" s="289"/>
      <c r="EH326" s="289"/>
      <c r="EI326" s="289"/>
      <c r="EJ326" s="289"/>
      <c r="EK326" s="289"/>
      <c r="EL326" s="289"/>
      <c r="EM326" s="289"/>
      <c r="EN326" s="289"/>
      <c r="EO326" s="289"/>
      <c r="EP326" s="289"/>
      <c r="EQ326" s="289"/>
      <c r="ER326" s="289"/>
      <c r="ES326" s="289"/>
      <c r="ET326" s="289"/>
      <c r="EU326" s="289"/>
      <c r="EV326" s="289"/>
      <c r="EW326" s="289"/>
      <c r="EX326" s="289"/>
      <c r="EY326" s="289"/>
      <c r="EZ326" s="289"/>
      <c r="FA326" s="289"/>
      <c r="FB326" s="289"/>
      <c r="FC326" s="289"/>
      <c r="FD326" s="289"/>
      <c r="FE326" s="289"/>
      <c r="FF326" s="289"/>
      <c r="FG326" s="289"/>
      <c r="FH326" s="289"/>
      <c r="FI326" s="289"/>
      <c r="FJ326" s="289"/>
      <c r="FK326" s="289"/>
      <c r="FL326" s="289"/>
      <c r="FM326" s="289"/>
      <c r="FN326" s="289"/>
      <c r="FO326" s="289"/>
      <c r="FP326" s="289"/>
      <c r="FQ326" s="289"/>
      <c r="FR326" s="289"/>
      <c r="FS326" s="289"/>
      <c r="FT326" s="289"/>
      <c r="FU326" s="289"/>
      <c r="FV326" s="289"/>
      <c r="FW326" s="289"/>
      <c r="FX326" s="289"/>
      <c r="FY326" s="289"/>
      <c r="FZ326" s="289">
        <v>44695</v>
      </c>
      <c r="GA326" s="289">
        <v>44702</v>
      </c>
      <c r="GB326" s="289">
        <v>44709</v>
      </c>
      <c r="GC326" s="289">
        <v>44716</v>
      </c>
      <c r="GD326" s="289">
        <v>44723</v>
      </c>
      <c r="GE326" s="289">
        <v>44730</v>
      </c>
      <c r="GF326" s="289">
        <v>44737</v>
      </c>
    </row>
    <row r="327" spans="11:191">
      <c r="K327" s="88"/>
      <c r="L327" s="88"/>
      <c r="M327" s="88"/>
      <c r="N327" s="247"/>
      <c r="O327" s="247"/>
      <c r="Q327" s="289"/>
      <c r="S327" s="289"/>
      <c r="T327" s="289"/>
      <c r="U327" s="247"/>
      <c r="V327" s="247"/>
      <c r="W327" s="247"/>
      <c r="AE327" s="247"/>
      <c r="AF327" s="247"/>
      <c r="AG327" s="247"/>
      <c r="AH327" s="247"/>
      <c r="AI327" s="247"/>
      <c r="AJ327" s="247"/>
      <c r="AK327" s="247"/>
      <c r="AL327" s="247"/>
      <c r="AM327" s="247"/>
      <c r="AN327" s="247"/>
      <c r="AO327" s="247"/>
      <c r="AP327" s="247"/>
      <c r="AQ327" s="247"/>
      <c r="AR327" s="247"/>
      <c r="AS327" s="247"/>
      <c r="AT327" s="247"/>
      <c r="AU327" s="247"/>
      <c r="AV327" s="247"/>
      <c r="AW327" s="247"/>
      <c r="AX327" s="247"/>
      <c r="AY327" s="247"/>
      <c r="AZ327" s="247"/>
      <c r="BA327" s="247"/>
      <c r="BB327" s="247"/>
      <c r="BC327" s="247"/>
      <c r="BD327" s="247"/>
      <c r="BE327" s="247"/>
      <c r="BF327" s="247"/>
      <c r="BG327" s="247"/>
      <c r="BH327" s="247"/>
      <c r="BI327" s="247"/>
      <c r="BJ327" s="247"/>
      <c r="BK327" s="247"/>
      <c r="BL327" s="247"/>
      <c r="BM327" s="247"/>
      <c r="BN327" s="247"/>
      <c r="BO327" s="247"/>
      <c r="BP327" s="247"/>
      <c r="BQ327" s="247"/>
      <c r="BR327" s="247"/>
      <c r="BS327" s="247"/>
      <c r="BT327" s="247"/>
      <c r="BU327" s="247"/>
      <c r="BV327" s="247"/>
      <c r="BW327" s="247"/>
      <c r="BX327" s="247"/>
      <c r="BY327" s="247"/>
      <c r="BZ327" s="247"/>
      <c r="CA327" s="247"/>
      <c r="CB327" s="247"/>
      <c r="CC327" s="247"/>
      <c r="CD327" s="247"/>
      <c r="CE327" s="247"/>
      <c r="CF327" s="247"/>
      <c r="CG327" s="247"/>
      <c r="CH327" s="247"/>
      <c r="CI327" s="247"/>
      <c r="CJ327" s="247"/>
      <c r="CK327" s="247"/>
      <c r="CL327" s="247"/>
      <c r="CM327" s="247"/>
      <c r="CN327" s="247"/>
      <c r="CO327" s="247"/>
      <c r="CP327" s="247"/>
      <c r="CQ327" s="247"/>
      <c r="CR327" s="247"/>
      <c r="CS327" s="247"/>
      <c r="CT327" s="247"/>
      <c r="CU327" s="247"/>
      <c r="CV327" s="247"/>
      <c r="CW327" s="247"/>
      <c r="CX327" s="247"/>
      <c r="CY327" s="247"/>
      <c r="CZ327" s="247"/>
      <c r="DA327" s="247"/>
      <c r="DB327" s="247"/>
      <c r="DC327" s="247"/>
      <c r="DD327" s="247"/>
      <c r="DE327" s="247"/>
      <c r="DF327" s="247"/>
      <c r="DG327" s="247"/>
      <c r="DH327" s="247"/>
      <c r="DI327" s="247"/>
      <c r="DJ327" s="247"/>
      <c r="DK327" s="247"/>
      <c r="DL327" s="247"/>
      <c r="DM327" s="247"/>
      <c r="DN327" s="247"/>
      <c r="DO327" s="247"/>
      <c r="DP327" s="247"/>
      <c r="DQ327" s="247"/>
      <c r="DR327" s="247"/>
      <c r="DS327" s="247"/>
      <c r="DT327" s="247"/>
      <c r="DU327" s="247"/>
      <c r="DV327" s="247"/>
      <c r="DW327" s="247"/>
      <c r="DX327" s="247"/>
      <c r="DY327" s="247"/>
      <c r="DZ327" s="247"/>
      <c r="EA327" s="247"/>
      <c r="EB327" s="247"/>
      <c r="EC327" s="247"/>
      <c r="ED327" s="247"/>
      <c r="EE327" s="247"/>
      <c r="EF327" s="247"/>
      <c r="EG327" s="247"/>
      <c r="EH327" s="247"/>
      <c r="EI327" s="247"/>
      <c r="EJ327" s="247"/>
      <c r="EK327" s="247"/>
      <c r="EL327" s="247"/>
      <c r="EM327" s="247"/>
      <c r="EN327" s="247"/>
      <c r="EO327" s="247"/>
      <c r="EP327" s="247"/>
      <c r="EQ327" s="247"/>
      <c r="ER327" s="247"/>
      <c r="ES327" s="247"/>
      <c r="ET327" s="247"/>
      <c r="EU327" s="247"/>
      <c r="EV327" s="247"/>
      <c r="EW327" s="247"/>
      <c r="EX327" s="247"/>
      <c r="EY327" s="247"/>
      <c r="EZ327" s="247"/>
      <c r="FA327" s="247"/>
      <c r="FB327" s="247"/>
      <c r="FC327" s="247"/>
      <c r="FD327" s="247"/>
      <c r="FE327" s="247"/>
      <c r="FF327" s="247"/>
      <c r="FG327" s="247"/>
      <c r="FH327" s="247"/>
      <c r="FI327" s="247"/>
      <c r="FJ327" s="247"/>
      <c r="FK327" s="247"/>
      <c r="FL327" s="247"/>
      <c r="FM327" s="247"/>
      <c r="FN327" s="247"/>
      <c r="FO327" s="247"/>
      <c r="FP327" s="247"/>
      <c r="FQ327" s="247"/>
      <c r="FR327" s="247"/>
      <c r="FS327" s="247"/>
      <c r="FT327" s="247"/>
    </row>
    <row r="328" spans="11:191">
      <c r="K328" s="88"/>
      <c r="L328" s="88"/>
      <c r="M328" s="88"/>
      <c r="N328" s="247"/>
      <c r="O328" s="247"/>
      <c r="Q328" s="289"/>
      <c r="S328" s="289"/>
      <c r="T328" s="289"/>
      <c r="U328" s="247"/>
      <c r="V328" s="247"/>
      <c r="W328" s="247"/>
      <c r="AE328" s="247"/>
      <c r="AF328" s="247"/>
      <c r="AG328" s="247"/>
      <c r="AH328" s="247"/>
      <c r="AI328" s="247"/>
      <c r="AJ328" s="247"/>
      <c r="AK328" s="247"/>
      <c r="AL328" s="247"/>
      <c r="AM328" s="247"/>
      <c r="AN328" s="247"/>
      <c r="AO328" s="247"/>
      <c r="AP328" s="247"/>
      <c r="AQ328" s="247"/>
      <c r="AR328" s="247"/>
      <c r="AS328" s="247"/>
      <c r="AT328" s="247"/>
      <c r="AU328" s="247"/>
      <c r="AV328" s="247"/>
      <c r="AW328" s="247"/>
      <c r="AX328" s="247"/>
      <c r="AY328" s="247"/>
      <c r="AZ328" s="247"/>
      <c r="BA328" s="247"/>
      <c r="BB328" s="247"/>
      <c r="BC328" s="247"/>
      <c r="BD328" s="247"/>
      <c r="BE328" s="247"/>
      <c r="BF328" s="247"/>
      <c r="BG328" s="247"/>
      <c r="BH328" s="247"/>
      <c r="BI328" s="247"/>
      <c r="BJ328" s="247"/>
      <c r="BK328" s="247"/>
      <c r="BL328" s="247"/>
      <c r="BM328" s="247"/>
      <c r="BN328" s="247"/>
      <c r="BO328" s="247"/>
      <c r="BP328" s="247"/>
      <c r="BQ328" s="247"/>
      <c r="BR328" s="247"/>
      <c r="BS328" s="247"/>
      <c r="BT328" s="247"/>
      <c r="BU328" s="247"/>
      <c r="BV328" s="247"/>
      <c r="BW328" s="247"/>
      <c r="BX328" s="247"/>
      <c r="BY328" s="247"/>
      <c r="BZ328" s="247"/>
      <c r="CA328" s="247"/>
      <c r="CB328" s="247"/>
      <c r="CC328" s="247"/>
      <c r="CD328" s="247"/>
      <c r="CE328" s="247"/>
      <c r="CF328" s="247"/>
      <c r="CG328" s="247"/>
      <c r="CH328" s="247"/>
      <c r="CI328" s="247"/>
      <c r="CJ328" s="247"/>
      <c r="CK328" s="247"/>
      <c r="CL328" s="247"/>
      <c r="CM328" s="247"/>
      <c r="CN328" s="247"/>
      <c r="CO328" s="247"/>
      <c r="CP328" s="247"/>
      <c r="CQ328" s="247"/>
      <c r="CR328" s="247"/>
      <c r="CS328" s="247"/>
      <c r="CT328" s="247"/>
      <c r="CU328" s="247"/>
      <c r="CV328" s="247"/>
      <c r="CW328" s="247"/>
      <c r="CX328" s="247"/>
      <c r="CY328" s="247"/>
      <c r="CZ328" s="247"/>
      <c r="DA328" s="247"/>
      <c r="DB328" s="247"/>
      <c r="DC328" s="247"/>
      <c r="DD328" s="247"/>
      <c r="DE328" s="247"/>
      <c r="DF328" s="247"/>
      <c r="DG328" s="247"/>
      <c r="DH328" s="247"/>
      <c r="DI328" s="247"/>
      <c r="DJ328" s="247"/>
      <c r="DK328" s="247"/>
      <c r="DL328" s="247"/>
      <c r="DM328" s="247"/>
      <c r="DN328" s="247"/>
      <c r="DO328" s="247"/>
      <c r="DP328" s="247"/>
      <c r="DQ328" s="247"/>
      <c r="DR328" s="247"/>
      <c r="DS328" s="247"/>
      <c r="DT328" s="247"/>
      <c r="DU328" s="247"/>
      <c r="DV328" s="247"/>
      <c r="DW328" s="247"/>
      <c r="DX328" s="247"/>
      <c r="DY328" s="247"/>
      <c r="DZ328" s="247"/>
      <c r="EA328" s="247"/>
      <c r="EB328" s="247"/>
      <c r="EC328" s="247"/>
      <c r="ED328" s="247"/>
      <c r="EE328" s="247"/>
      <c r="EF328" s="247"/>
      <c r="EG328" s="247"/>
      <c r="EH328" s="247"/>
      <c r="EI328" s="247"/>
      <c r="EJ328" s="247"/>
      <c r="EK328" s="247"/>
      <c r="EL328" s="247"/>
      <c r="EM328" s="247"/>
      <c r="EN328" s="247"/>
      <c r="EO328" s="247"/>
      <c r="EP328" s="247"/>
      <c r="EQ328" s="247"/>
      <c r="ER328" s="247"/>
      <c r="ES328" s="247"/>
      <c r="ET328" s="247"/>
      <c r="EU328" s="247"/>
      <c r="EV328" s="247"/>
      <c r="EW328" s="247"/>
      <c r="EX328" s="247"/>
      <c r="EY328" s="247"/>
      <c r="EZ328" s="247"/>
      <c r="FA328" s="247"/>
      <c r="FB328" s="247"/>
      <c r="FC328" s="247"/>
      <c r="FD328" s="247"/>
      <c r="FE328" s="247"/>
      <c r="FF328" s="247"/>
      <c r="FG328" s="247"/>
      <c r="FH328" s="247"/>
      <c r="FI328" s="247"/>
      <c r="FJ328" s="247"/>
      <c r="FK328" s="247"/>
      <c r="FL328" s="247"/>
      <c r="FM328" s="247"/>
      <c r="FN328" s="247"/>
      <c r="FO328" s="247"/>
      <c r="FP328" s="247"/>
      <c r="FQ328" s="247"/>
      <c r="FR328" s="247"/>
      <c r="FS328" s="247"/>
      <c r="FT328" s="247"/>
      <c r="FU328" s="247"/>
      <c r="FV328" s="247"/>
      <c r="FW328" s="247"/>
      <c r="FX328" s="247"/>
      <c r="FY328" s="247"/>
      <c r="FZ328" s="247">
        <v>5798113.71</v>
      </c>
      <c r="GA328" s="247">
        <v>5798113.71</v>
      </c>
      <c r="GB328" s="247">
        <v>5798113.71</v>
      </c>
      <c r="GC328" s="247">
        <v>5798113.71</v>
      </c>
      <c r="GD328" s="247">
        <v>5798113.71</v>
      </c>
      <c r="GE328" s="247">
        <v>5798113.71</v>
      </c>
      <c r="GF328" s="247">
        <v>5798113.71</v>
      </c>
    </row>
    <row r="330" spans="11:191"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172"/>
      <c r="AS330" s="172"/>
      <c r="AT330" s="172"/>
      <c r="AU330" s="172"/>
      <c r="AV330" s="172"/>
      <c r="AW330" s="172"/>
      <c r="AX330" s="172"/>
      <c r="AY330" s="172"/>
      <c r="AZ330" s="172"/>
      <c r="BA330" s="172"/>
      <c r="BB330" s="172"/>
      <c r="BC330" s="172"/>
      <c r="BD330" s="172"/>
      <c r="BE330" s="172"/>
      <c r="BF330" s="172"/>
      <c r="BG330" s="172"/>
      <c r="BH330" s="172"/>
      <c r="BI330" s="172"/>
      <c r="BJ330" s="172"/>
      <c r="BK330" s="172"/>
      <c r="BL330" s="172"/>
      <c r="BM330" s="172"/>
      <c r="BN330" s="172"/>
      <c r="BO330" s="172"/>
      <c r="BP330" s="172"/>
      <c r="BQ330" s="172"/>
      <c r="BR330" s="172"/>
      <c r="BS330" s="172"/>
      <c r="BT330" s="172"/>
      <c r="BU330" s="172"/>
      <c r="BV330" s="172"/>
      <c r="BW330" s="172"/>
      <c r="BX330" s="172"/>
      <c r="BY330" s="172"/>
      <c r="BZ330" s="172"/>
      <c r="CA330" s="172"/>
      <c r="CB330" s="172"/>
      <c r="CC330" s="172"/>
      <c r="CD330" s="172"/>
      <c r="CE330" s="172"/>
      <c r="CF330" s="172"/>
      <c r="CG330" s="172"/>
      <c r="CH330" s="172"/>
      <c r="CI330" s="172"/>
      <c r="CJ330" s="172"/>
      <c r="CK330" s="172"/>
      <c r="CL330" s="172"/>
      <c r="CM330" s="172"/>
      <c r="CN330" s="172"/>
      <c r="CO330" s="172"/>
      <c r="CP330" s="172"/>
      <c r="CQ330" s="172"/>
      <c r="CR330" s="172"/>
      <c r="CS330" s="172"/>
      <c r="CT330" s="172"/>
      <c r="CU330" s="172"/>
      <c r="CV330" s="172"/>
      <c r="CW330" s="172"/>
      <c r="CX330" s="172"/>
      <c r="CY330" s="172"/>
      <c r="CZ330" s="172"/>
      <c r="DA330" s="172"/>
      <c r="DB330" s="172"/>
      <c r="DC330" s="172"/>
      <c r="DD330" s="172"/>
      <c r="DE330" s="172"/>
      <c r="DF330" s="172"/>
      <c r="DG330" s="172"/>
      <c r="DH330" s="172"/>
      <c r="DI330" s="172"/>
      <c r="DJ330" s="172"/>
      <c r="DK330" s="172"/>
      <c r="DL330" s="172"/>
      <c r="DM330" s="172"/>
      <c r="DN330" s="172"/>
      <c r="DO330" s="172"/>
      <c r="DP330" s="172"/>
      <c r="DQ330" s="172"/>
      <c r="DR330" s="172"/>
      <c r="DS330" s="172"/>
      <c r="DT330" s="172"/>
      <c r="DU330" s="172"/>
      <c r="DV330" s="172"/>
      <c r="DW330" s="172"/>
      <c r="DX330" s="172"/>
      <c r="DY330" s="172"/>
      <c r="DZ330" s="172"/>
      <c r="EA330" s="172"/>
      <c r="EB330" s="172"/>
      <c r="EC330" s="172"/>
      <c r="ED330" s="172"/>
      <c r="EE330" s="172"/>
      <c r="EF330" s="172"/>
      <c r="EG330" s="172"/>
      <c r="EH330" s="172"/>
      <c r="EI330" s="172"/>
      <c r="EJ330" s="172"/>
      <c r="EK330" s="172"/>
      <c r="EL330" s="172"/>
      <c r="EM330" s="172"/>
      <c r="EN330" s="172"/>
      <c r="EO330" s="172"/>
      <c r="EP330" s="172"/>
      <c r="EQ330" s="172"/>
      <c r="ER330" s="172"/>
      <c r="ES330" s="172"/>
      <c r="ET330" s="172"/>
      <c r="EU330" s="172"/>
      <c r="EV330" s="172"/>
      <c r="EW330" s="172"/>
      <c r="EX330" s="172"/>
      <c r="EY330" s="172"/>
      <c r="EZ330" s="172"/>
      <c r="FA330" s="172"/>
      <c r="FB330" s="172"/>
      <c r="FC330" s="172"/>
      <c r="FD330" s="172"/>
      <c r="FE330" s="172"/>
      <c r="FF330" s="172"/>
      <c r="FG330" s="172"/>
      <c r="FH330" s="172"/>
      <c r="FI330" s="172"/>
      <c r="FJ330" s="172"/>
      <c r="FK330" s="172"/>
      <c r="FL330" s="172"/>
      <c r="FM330" s="172"/>
      <c r="FN330" s="172"/>
      <c r="FO330" s="172"/>
      <c r="FP330" s="172"/>
      <c r="FQ330" s="172"/>
      <c r="FR330" s="172"/>
      <c r="FS330" s="172"/>
      <c r="FT330" s="172"/>
    </row>
    <row r="331" spans="11:191"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172"/>
      <c r="AS331" s="172"/>
      <c r="AT331" s="172"/>
      <c r="AU331" s="172"/>
      <c r="AV331" s="172"/>
      <c r="AW331" s="172"/>
      <c r="AX331" s="172"/>
      <c r="AY331" s="172"/>
      <c r="AZ331" s="172"/>
      <c r="BA331" s="172"/>
      <c r="BB331" s="172"/>
      <c r="BC331" s="172"/>
      <c r="BD331" s="172"/>
      <c r="BE331" s="172"/>
      <c r="BF331" s="172"/>
      <c r="BG331" s="172"/>
      <c r="BH331" s="172"/>
      <c r="BI331" s="172"/>
      <c r="BJ331" s="172"/>
      <c r="BK331" s="172"/>
      <c r="BL331" s="172"/>
      <c r="BM331" s="172"/>
      <c r="BN331" s="172"/>
      <c r="BO331" s="172"/>
      <c r="BP331" s="172"/>
      <c r="BQ331" s="172"/>
      <c r="BR331" s="172"/>
      <c r="BS331" s="172"/>
      <c r="BT331" s="172"/>
      <c r="BU331" s="172"/>
      <c r="BV331" s="172"/>
      <c r="BW331" s="172"/>
      <c r="BX331" s="172"/>
      <c r="BY331" s="172"/>
      <c r="BZ331" s="172"/>
      <c r="CA331" s="172"/>
      <c r="CB331" s="172"/>
      <c r="CC331" s="172"/>
      <c r="CD331" s="172"/>
      <c r="CE331" s="172"/>
      <c r="CF331" s="172"/>
      <c r="CG331" s="172"/>
      <c r="CH331" s="172"/>
      <c r="CI331" s="172"/>
      <c r="CJ331" s="172"/>
      <c r="CK331" s="172"/>
      <c r="CL331" s="172"/>
      <c r="CM331" s="172"/>
      <c r="CN331" s="172"/>
      <c r="CO331" s="172"/>
      <c r="CP331" s="172"/>
      <c r="CQ331" s="172"/>
      <c r="CR331" s="172"/>
      <c r="CS331" s="172"/>
      <c r="CT331" s="172"/>
      <c r="CU331" s="172"/>
      <c r="CV331" s="172"/>
      <c r="CW331" s="172"/>
      <c r="CX331" s="172"/>
      <c r="CY331" s="172"/>
      <c r="CZ331" s="172"/>
      <c r="DA331" s="172"/>
      <c r="DB331" s="172"/>
      <c r="DC331" s="172"/>
      <c r="DD331" s="172"/>
      <c r="DE331" s="172"/>
      <c r="DF331" s="172"/>
      <c r="DG331" s="172"/>
      <c r="DH331" s="172"/>
      <c r="DI331" s="172"/>
      <c r="DJ331" s="172"/>
      <c r="DK331" s="172"/>
      <c r="DL331" s="172"/>
      <c r="DM331" s="172"/>
      <c r="DN331" s="172"/>
      <c r="DO331" s="172"/>
      <c r="DP331" s="172"/>
      <c r="DQ331" s="172"/>
      <c r="DR331" s="172"/>
      <c r="DS331" s="172"/>
      <c r="DT331" s="172"/>
      <c r="DU331" s="172"/>
      <c r="DV331" s="172"/>
      <c r="DW331" s="172"/>
      <c r="DX331" s="172"/>
      <c r="DY331" s="172"/>
      <c r="DZ331" s="172"/>
      <c r="EA331" s="172"/>
      <c r="EB331" s="172"/>
      <c r="EC331" s="172"/>
      <c r="ED331" s="172"/>
      <c r="EE331" s="172"/>
      <c r="EF331" s="172"/>
      <c r="EG331" s="172"/>
      <c r="EH331" s="172"/>
      <c r="EI331" s="172"/>
      <c r="EJ331" s="172"/>
      <c r="EK331" s="172"/>
      <c r="EL331" s="172"/>
      <c r="EM331" s="172"/>
      <c r="EN331" s="172"/>
      <c r="EO331" s="172"/>
      <c r="EP331" s="172"/>
      <c r="EQ331" s="172"/>
      <c r="ER331" s="172"/>
      <c r="ES331" s="172"/>
      <c r="ET331" s="172"/>
      <c r="EU331" s="172"/>
      <c r="EV331" s="172"/>
      <c r="EW331" s="172"/>
      <c r="EX331" s="172"/>
      <c r="EY331" s="172"/>
      <c r="EZ331" s="172"/>
      <c r="FA331" s="172"/>
      <c r="FB331" s="172"/>
      <c r="FC331" s="172"/>
      <c r="FD331" s="172"/>
      <c r="FE331" s="172"/>
      <c r="FF331" s="172"/>
      <c r="FG331" s="172"/>
      <c r="FH331" s="172"/>
      <c r="FI331" s="172"/>
      <c r="FJ331" s="172"/>
      <c r="FK331" s="172"/>
      <c r="FL331" s="172"/>
      <c r="FM331" s="172"/>
      <c r="FN331" s="172"/>
      <c r="FO331" s="172"/>
      <c r="FP331" s="172"/>
      <c r="FQ331" s="172"/>
      <c r="FR331" s="172"/>
      <c r="FS331" s="172"/>
      <c r="FT331" s="172"/>
    </row>
    <row r="336" spans="11:191">
      <c r="AD336" s="289"/>
      <c r="AE336" s="289"/>
      <c r="AF336" s="289"/>
      <c r="AG336" s="289"/>
      <c r="AH336" s="289"/>
      <c r="AI336" s="289"/>
      <c r="AJ336" s="289"/>
      <c r="AK336" s="289"/>
      <c r="AL336" s="289"/>
      <c r="AM336" s="289"/>
      <c r="AN336" s="289"/>
      <c r="AO336" s="289"/>
      <c r="AP336" s="289"/>
      <c r="AQ336" s="289"/>
      <c r="AR336" s="289"/>
      <c r="AS336" s="289"/>
      <c r="AT336" s="289"/>
      <c r="AU336" s="289"/>
      <c r="AV336" s="289"/>
      <c r="AW336" s="289"/>
      <c r="AX336" s="289"/>
      <c r="AY336" s="289"/>
      <c r="AZ336" s="289"/>
      <c r="BA336" s="289"/>
      <c r="BB336" s="289"/>
      <c r="BC336" s="289"/>
      <c r="BD336" s="289"/>
      <c r="BE336" s="289"/>
      <c r="BF336" s="289"/>
      <c r="BG336" s="289"/>
      <c r="BH336" s="289"/>
      <c r="BI336" s="289"/>
      <c r="BJ336" s="289"/>
      <c r="BK336" s="289"/>
      <c r="BL336" s="289"/>
      <c r="BM336" s="289"/>
      <c r="BN336" s="289"/>
      <c r="BO336" s="289"/>
      <c r="BP336" s="289"/>
      <c r="BQ336" s="289"/>
      <c r="BR336" s="289"/>
      <c r="BS336" s="289"/>
      <c r="BT336" s="289"/>
      <c r="BU336" s="289"/>
      <c r="BV336" s="289"/>
      <c r="BW336" s="289"/>
      <c r="BX336" s="289"/>
      <c r="BY336" s="289"/>
      <c r="BZ336" s="289"/>
      <c r="CA336" s="289"/>
      <c r="CB336" s="289"/>
      <c r="CC336" s="289"/>
      <c r="CD336" s="289"/>
      <c r="CE336" s="289"/>
      <c r="CF336" s="289"/>
      <c r="CG336" s="289"/>
      <c r="CH336" s="289"/>
      <c r="CI336" s="289"/>
      <c r="CJ336" s="289"/>
      <c r="CK336" s="289"/>
      <c r="CL336" s="289"/>
      <c r="CM336" s="289"/>
      <c r="CN336" s="289"/>
      <c r="CO336" s="289"/>
      <c r="CP336" s="289"/>
      <c r="CQ336" s="289"/>
      <c r="CR336" s="289"/>
      <c r="CS336" s="289"/>
      <c r="CT336" s="289"/>
      <c r="CU336" s="289"/>
      <c r="CV336" s="289"/>
      <c r="CW336" s="289"/>
      <c r="CX336" s="289"/>
      <c r="CY336" s="289"/>
      <c r="CZ336" s="289"/>
      <c r="DA336" s="289"/>
      <c r="DB336" s="289"/>
      <c r="DC336" s="289"/>
      <c r="DD336" s="289"/>
      <c r="DE336" s="289"/>
      <c r="DF336" s="289"/>
      <c r="DG336" s="289"/>
      <c r="DH336" s="289"/>
      <c r="DI336" s="289"/>
      <c r="DJ336" s="289"/>
      <c r="DK336" s="289"/>
      <c r="DL336" s="289"/>
      <c r="DM336" s="289"/>
      <c r="DN336" s="289"/>
      <c r="DO336" s="289"/>
      <c r="DP336" s="289"/>
      <c r="DQ336" s="289"/>
      <c r="DR336" s="289"/>
      <c r="DS336" s="289"/>
      <c r="DT336" s="289"/>
      <c r="DU336" s="289"/>
      <c r="DV336" s="289"/>
      <c r="DW336" s="289"/>
      <c r="DX336" s="289"/>
      <c r="DY336" s="289"/>
      <c r="DZ336" s="289"/>
      <c r="EA336" s="289"/>
      <c r="EB336" s="289"/>
      <c r="EC336" s="289"/>
      <c r="ED336" s="289"/>
      <c r="EE336" s="289"/>
      <c r="EF336" s="289"/>
      <c r="EG336" s="289"/>
      <c r="EH336" s="289"/>
      <c r="EI336" s="289"/>
      <c r="EJ336" s="289"/>
      <c r="EK336" s="289"/>
      <c r="EL336" s="289"/>
      <c r="EM336" s="289"/>
      <c r="EN336" s="289"/>
      <c r="EO336" s="289"/>
      <c r="EP336" s="289"/>
      <c r="EQ336" s="289"/>
      <c r="ER336" s="289"/>
      <c r="ES336" s="289"/>
      <c r="ET336" s="289"/>
      <c r="EU336" s="289"/>
      <c r="EV336" s="289"/>
      <c r="EW336" s="289"/>
      <c r="EX336" s="289"/>
      <c r="EY336" s="289"/>
      <c r="EZ336" s="289"/>
      <c r="FA336" s="289"/>
      <c r="FB336" s="289"/>
      <c r="FC336" s="289"/>
      <c r="FD336" s="289"/>
      <c r="FE336" s="289"/>
      <c r="FF336" s="289"/>
      <c r="FG336" s="289"/>
      <c r="FH336" s="289"/>
      <c r="FI336" s="289"/>
      <c r="FJ336" s="289"/>
      <c r="FK336" s="289"/>
      <c r="FL336" s="289"/>
      <c r="FM336" s="289"/>
      <c r="FN336" s="289"/>
      <c r="FO336" s="289"/>
      <c r="FP336" s="289"/>
      <c r="FQ336" s="289"/>
      <c r="FR336" s="289"/>
      <c r="FS336" s="289"/>
      <c r="FT336" s="289"/>
      <c r="FU336" s="289"/>
      <c r="FV336" s="289"/>
      <c r="FW336" s="289"/>
      <c r="FX336" s="289"/>
      <c r="FY336" s="289"/>
      <c r="FZ336" s="289">
        <v>44702</v>
      </c>
      <c r="GA336" s="289">
        <v>44709</v>
      </c>
      <c r="GB336" s="289">
        <v>44716</v>
      </c>
      <c r="GC336" s="289">
        <v>44723</v>
      </c>
      <c r="GD336" s="289">
        <v>44730</v>
      </c>
      <c r="GE336" s="289">
        <v>44737</v>
      </c>
      <c r="GF336" s="289">
        <v>44744</v>
      </c>
      <c r="GG336" s="289">
        <v>44751</v>
      </c>
      <c r="GH336" s="289">
        <v>44758</v>
      </c>
      <c r="GI336" s="289">
        <v>44765</v>
      </c>
    </row>
    <row r="337" spans="10:191">
      <c r="J337" s="88"/>
      <c r="K337" s="88"/>
      <c r="M337" s="247"/>
      <c r="R337" s="247"/>
      <c r="S337" s="247"/>
      <c r="T337" s="247"/>
      <c r="W337" s="306"/>
      <c r="X337" s="88"/>
      <c r="Z337" s="306"/>
      <c r="AA337" s="306"/>
      <c r="AD337" s="247"/>
      <c r="AE337" s="247"/>
      <c r="AF337" s="247"/>
      <c r="AG337" s="247"/>
      <c r="AH337" s="247"/>
      <c r="AI337" s="247"/>
      <c r="AJ337" s="247"/>
      <c r="AK337" s="247"/>
      <c r="AL337" s="247"/>
      <c r="AM337" s="247"/>
      <c r="AN337" s="247"/>
      <c r="AO337" s="247"/>
      <c r="AP337" s="247"/>
      <c r="AQ337" s="247"/>
      <c r="AR337" s="247"/>
      <c r="AS337" s="247"/>
      <c r="AT337" s="247"/>
      <c r="AU337" s="247"/>
      <c r="AV337" s="247"/>
      <c r="AW337" s="247"/>
      <c r="AX337" s="247"/>
      <c r="AY337" s="247"/>
      <c r="AZ337" s="247"/>
      <c r="BA337" s="247"/>
      <c r="BB337" s="247"/>
      <c r="BC337" s="247"/>
      <c r="BD337" s="247"/>
      <c r="BE337" s="247"/>
      <c r="BF337" s="247"/>
      <c r="BG337" s="247"/>
      <c r="BH337" s="247"/>
      <c r="BI337" s="247"/>
      <c r="BJ337" s="247"/>
      <c r="BK337" s="247"/>
      <c r="BL337" s="247"/>
      <c r="BM337" s="247"/>
      <c r="BN337" s="247"/>
      <c r="BO337" s="247"/>
      <c r="BP337" s="247"/>
      <c r="BQ337" s="247"/>
      <c r="BR337" s="247"/>
      <c r="BS337" s="247"/>
      <c r="BT337" s="247"/>
      <c r="BU337" s="247"/>
      <c r="BV337" s="247"/>
      <c r="BW337" s="247"/>
      <c r="BX337" s="247"/>
      <c r="BY337" s="247"/>
      <c r="BZ337" s="247"/>
      <c r="CA337" s="247"/>
      <c r="CB337" s="247"/>
      <c r="CC337" s="247"/>
      <c r="CD337" s="247"/>
      <c r="CE337" s="247"/>
      <c r="CF337" s="247"/>
      <c r="CG337" s="247"/>
      <c r="CH337" s="247"/>
      <c r="CI337" s="247"/>
      <c r="CJ337" s="247"/>
      <c r="CK337" s="247"/>
      <c r="CL337" s="247"/>
      <c r="CM337" s="247"/>
      <c r="CN337" s="247"/>
      <c r="CO337" s="247"/>
      <c r="CP337" s="247"/>
      <c r="CQ337" s="247"/>
      <c r="CR337" s="247"/>
      <c r="CS337" s="247"/>
      <c r="CT337" s="247"/>
      <c r="CU337" s="247"/>
      <c r="CV337" s="247"/>
      <c r="CW337" s="247"/>
      <c r="CX337" s="247"/>
      <c r="CY337" s="247"/>
      <c r="CZ337" s="247"/>
      <c r="DA337" s="247"/>
      <c r="DB337" s="247"/>
      <c r="DC337" s="247"/>
      <c r="DD337" s="247"/>
      <c r="DE337" s="247"/>
      <c r="DF337" s="247"/>
      <c r="DG337" s="247"/>
      <c r="DH337" s="247"/>
      <c r="DI337" s="247"/>
      <c r="DJ337" s="247"/>
      <c r="DK337" s="247"/>
      <c r="DL337" s="247"/>
      <c r="DM337" s="247"/>
      <c r="DN337" s="247"/>
      <c r="DO337" s="247"/>
      <c r="DP337" s="247"/>
      <c r="DQ337" s="247"/>
      <c r="DR337" s="247"/>
      <c r="DS337" s="247"/>
      <c r="DT337" s="247"/>
      <c r="DU337" s="247"/>
      <c r="DV337" s="247"/>
      <c r="DW337" s="247"/>
      <c r="DX337" s="247"/>
      <c r="DY337" s="247"/>
      <c r="DZ337" s="247"/>
      <c r="EA337" s="247"/>
      <c r="EB337" s="247"/>
      <c r="EC337" s="247"/>
      <c r="ED337" s="247"/>
      <c r="EE337" s="247"/>
      <c r="EF337" s="247"/>
      <c r="EG337" s="247"/>
      <c r="EH337" s="247"/>
      <c r="EI337" s="247"/>
      <c r="EJ337" s="247"/>
      <c r="EK337" s="247"/>
      <c r="EL337" s="247"/>
      <c r="EM337" s="247"/>
      <c r="EN337" s="247"/>
      <c r="EO337" s="247"/>
      <c r="EP337" s="247"/>
      <c r="EQ337" s="247"/>
      <c r="ER337" s="247"/>
      <c r="ES337" s="247"/>
      <c r="ET337" s="247"/>
      <c r="EU337" s="247"/>
      <c r="EV337" s="247"/>
      <c r="EW337" s="247"/>
      <c r="EX337" s="247"/>
      <c r="EY337" s="247"/>
      <c r="EZ337" s="247"/>
      <c r="FA337" s="247"/>
      <c r="FB337" s="247"/>
      <c r="FC337" s="247"/>
      <c r="FD337" s="247"/>
      <c r="FE337" s="247"/>
      <c r="FF337" s="247"/>
      <c r="FG337" s="247"/>
      <c r="FH337" s="247"/>
      <c r="FI337" s="247"/>
      <c r="FJ337" s="247"/>
      <c r="FK337" s="247"/>
      <c r="FL337" s="247"/>
      <c r="FM337" s="247"/>
      <c r="FN337" s="247"/>
      <c r="FO337" s="247"/>
      <c r="FP337" s="247"/>
      <c r="FQ337" s="247"/>
      <c r="FR337" s="247"/>
      <c r="FS337" s="247"/>
      <c r="FT337" s="247"/>
      <c r="FU337" s="247"/>
    </row>
    <row r="338" spans="10:191">
      <c r="J338" s="88"/>
      <c r="K338" s="88"/>
      <c r="M338" s="247"/>
      <c r="R338" s="247"/>
      <c r="S338" s="247"/>
      <c r="T338" s="247"/>
      <c r="W338" s="306"/>
      <c r="X338" s="88"/>
      <c r="Z338" s="306"/>
      <c r="AA338" s="306"/>
      <c r="AD338" s="247"/>
      <c r="AE338" s="247"/>
      <c r="AF338" s="247"/>
      <c r="AG338" s="247"/>
      <c r="AH338" s="247"/>
      <c r="AI338" s="247"/>
      <c r="AJ338" s="247"/>
      <c r="AK338" s="247"/>
      <c r="AL338" s="247"/>
      <c r="AM338" s="247"/>
      <c r="AN338" s="247"/>
      <c r="AO338" s="247"/>
      <c r="AP338" s="247"/>
      <c r="AQ338" s="247"/>
      <c r="AR338" s="247"/>
      <c r="AS338" s="247"/>
      <c r="AT338" s="247"/>
      <c r="AU338" s="247"/>
      <c r="AV338" s="247"/>
      <c r="AW338" s="247"/>
      <c r="AX338" s="247"/>
      <c r="AY338" s="247"/>
      <c r="AZ338" s="247"/>
      <c r="BA338" s="247"/>
      <c r="BB338" s="247"/>
      <c r="BC338" s="247"/>
      <c r="BD338" s="247"/>
      <c r="BE338" s="247"/>
      <c r="BF338" s="247"/>
      <c r="BG338" s="247"/>
      <c r="BH338" s="247"/>
      <c r="BI338" s="247"/>
      <c r="BJ338" s="247"/>
      <c r="BK338" s="247"/>
      <c r="BL338" s="247"/>
      <c r="BM338" s="247"/>
      <c r="BN338" s="247"/>
      <c r="BO338" s="247"/>
      <c r="BP338" s="247"/>
      <c r="BQ338" s="247"/>
      <c r="BR338" s="247"/>
      <c r="BS338" s="247"/>
      <c r="BT338" s="247"/>
      <c r="BU338" s="247"/>
      <c r="BV338" s="247"/>
      <c r="BW338" s="247"/>
      <c r="BX338" s="247"/>
      <c r="BY338" s="247"/>
      <c r="BZ338" s="247"/>
      <c r="CA338" s="247"/>
      <c r="CB338" s="247"/>
      <c r="CC338" s="247"/>
      <c r="CD338" s="247"/>
      <c r="CE338" s="247"/>
      <c r="CF338" s="247"/>
      <c r="CG338" s="247"/>
      <c r="CH338" s="247"/>
      <c r="CI338" s="247"/>
      <c r="CJ338" s="247"/>
      <c r="CK338" s="247"/>
      <c r="CL338" s="247"/>
      <c r="CM338" s="247"/>
      <c r="CN338" s="247"/>
      <c r="CO338" s="247"/>
      <c r="CP338" s="247"/>
      <c r="CQ338" s="247"/>
      <c r="CR338" s="247"/>
      <c r="CS338" s="247"/>
      <c r="CT338" s="247"/>
      <c r="CU338" s="247"/>
      <c r="CV338" s="247"/>
      <c r="CW338" s="247"/>
      <c r="CX338" s="247"/>
      <c r="CY338" s="247"/>
      <c r="CZ338" s="247"/>
      <c r="DA338" s="247"/>
      <c r="DB338" s="247"/>
      <c r="DC338" s="247"/>
      <c r="DD338" s="247"/>
      <c r="DE338" s="247"/>
      <c r="DF338" s="247"/>
      <c r="DG338" s="247"/>
      <c r="DH338" s="247"/>
      <c r="DI338" s="247"/>
      <c r="DJ338" s="247"/>
      <c r="DK338" s="247"/>
      <c r="DL338" s="247"/>
      <c r="DM338" s="247"/>
      <c r="DN338" s="247"/>
      <c r="DO338" s="247"/>
      <c r="DP338" s="247"/>
      <c r="DQ338" s="247"/>
      <c r="DR338" s="247"/>
      <c r="DS338" s="247"/>
      <c r="DT338" s="247"/>
      <c r="DU338" s="247"/>
      <c r="DV338" s="247"/>
      <c r="DW338" s="247"/>
      <c r="DX338" s="247"/>
      <c r="DY338" s="247"/>
      <c r="DZ338" s="247"/>
      <c r="EA338" s="247"/>
      <c r="EB338" s="247"/>
      <c r="EC338" s="247"/>
      <c r="ED338" s="247"/>
      <c r="EE338" s="247"/>
      <c r="EF338" s="247"/>
      <c r="EG338" s="247"/>
      <c r="EH338" s="247"/>
      <c r="EI338" s="247"/>
      <c r="EJ338" s="247"/>
      <c r="EK338" s="247"/>
      <c r="EL338" s="247"/>
      <c r="EM338" s="247"/>
      <c r="EN338" s="247"/>
      <c r="EO338" s="247"/>
      <c r="EP338" s="247"/>
      <c r="EQ338" s="247"/>
      <c r="ER338" s="247"/>
      <c r="ES338" s="247"/>
      <c r="ET338" s="247"/>
      <c r="EU338" s="247"/>
      <c r="EV338" s="247"/>
      <c r="EW338" s="247"/>
      <c r="EX338" s="247"/>
      <c r="EY338" s="247"/>
      <c r="EZ338" s="247"/>
      <c r="FA338" s="247"/>
      <c r="FB338" s="247"/>
      <c r="FC338" s="247"/>
      <c r="FD338" s="247"/>
      <c r="FE338" s="247"/>
      <c r="FF338" s="247"/>
      <c r="FG338" s="247"/>
      <c r="FH338" s="247"/>
      <c r="FI338" s="247"/>
      <c r="FJ338" s="247"/>
      <c r="FK338" s="247"/>
      <c r="FL338" s="247"/>
      <c r="FM338" s="247"/>
      <c r="FN338" s="247"/>
      <c r="FO338" s="247"/>
      <c r="FP338" s="247"/>
      <c r="FQ338" s="247"/>
      <c r="FR338" s="247"/>
      <c r="FS338" s="247"/>
      <c r="FT338" s="247"/>
      <c r="FU338" s="247"/>
      <c r="FV338" s="247"/>
      <c r="FW338" s="247"/>
      <c r="FX338" s="247"/>
      <c r="FY338" s="247"/>
      <c r="FZ338" s="247">
        <v>27883814.449999999</v>
      </c>
      <c r="GA338" s="247">
        <v>27883814.449999999</v>
      </c>
      <c r="GB338" s="247">
        <v>27883814.449999999</v>
      </c>
      <c r="GC338" s="247">
        <v>27883814.449999999</v>
      </c>
      <c r="GD338" s="247">
        <v>27883814.449999999</v>
      </c>
      <c r="GE338" s="247">
        <v>27883814.449999999</v>
      </c>
      <c r="GF338" s="247">
        <v>27883814.449999999</v>
      </c>
      <c r="GG338" s="247">
        <v>27883814.449999999</v>
      </c>
      <c r="GH338" s="247">
        <v>27883814.449999999</v>
      </c>
      <c r="GI338" s="247">
        <v>27883814.449999999</v>
      </c>
    </row>
    <row r="340" spans="10:191"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  <c r="AP340" s="172"/>
      <c r="AQ340" s="172"/>
      <c r="AR340" s="172"/>
      <c r="AS340" s="172"/>
      <c r="AT340" s="172"/>
      <c r="AU340" s="172"/>
      <c r="AV340" s="172"/>
      <c r="AW340" s="172"/>
      <c r="AX340" s="172"/>
      <c r="AY340" s="172"/>
      <c r="AZ340" s="172"/>
      <c r="BA340" s="172"/>
      <c r="BB340" s="172"/>
      <c r="BC340" s="172"/>
      <c r="BD340" s="172"/>
      <c r="BE340" s="172"/>
      <c r="BF340" s="172"/>
      <c r="BG340" s="172"/>
      <c r="BH340" s="172"/>
      <c r="BI340" s="172"/>
      <c r="BJ340" s="172"/>
      <c r="BK340" s="172"/>
      <c r="BL340" s="172"/>
      <c r="BM340" s="172"/>
      <c r="BN340" s="172"/>
      <c r="BO340" s="172"/>
      <c r="BP340" s="172"/>
      <c r="BQ340" s="172"/>
      <c r="BR340" s="172"/>
      <c r="BS340" s="172"/>
      <c r="BT340" s="172"/>
      <c r="BU340" s="172"/>
      <c r="BV340" s="172"/>
      <c r="BW340" s="172"/>
      <c r="BX340" s="172"/>
      <c r="BY340" s="172"/>
      <c r="BZ340" s="172"/>
      <c r="CA340" s="172"/>
      <c r="CB340" s="172"/>
      <c r="CC340" s="172"/>
      <c r="CD340" s="172"/>
      <c r="CE340" s="172"/>
      <c r="CF340" s="172"/>
      <c r="CG340" s="172"/>
      <c r="CH340" s="172"/>
      <c r="CI340" s="172"/>
      <c r="CJ340" s="172"/>
      <c r="CK340" s="172"/>
      <c r="CL340" s="172"/>
      <c r="CM340" s="172"/>
      <c r="CN340" s="172"/>
      <c r="CO340" s="172"/>
      <c r="CP340" s="172"/>
      <c r="CQ340" s="172"/>
      <c r="CR340" s="172"/>
      <c r="CS340" s="172"/>
      <c r="CT340" s="172"/>
      <c r="CU340" s="172"/>
      <c r="CV340" s="172"/>
      <c r="CW340" s="172"/>
      <c r="CX340" s="172"/>
      <c r="CY340" s="172"/>
      <c r="CZ340" s="172"/>
      <c r="DA340" s="172"/>
      <c r="DB340" s="172"/>
      <c r="DC340" s="172"/>
      <c r="DD340" s="172"/>
      <c r="DE340" s="172"/>
      <c r="DF340" s="172"/>
      <c r="DG340" s="172"/>
      <c r="DH340" s="172"/>
      <c r="DI340" s="172"/>
      <c r="DJ340" s="172"/>
      <c r="DK340" s="172"/>
      <c r="DL340" s="172"/>
      <c r="DM340" s="172"/>
      <c r="DN340" s="172"/>
      <c r="DO340" s="172"/>
      <c r="DP340" s="172"/>
      <c r="DQ340" s="172"/>
      <c r="DR340" s="172"/>
      <c r="DS340" s="172"/>
      <c r="DT340" s="172"/>
      <c r="DU340" s="172"/>
      <c r="DV340" s="172"/>
      <c r="DW340" s="172"/>
      <c r="DX340" s="172"/>
      <c r="DY340" s="172"/>
      <c r="DZ340" s="172"/>
      <c r="EA340" s="172"/>
      <c r="EB340" s="172"/>
      <c r="EC340" s="172"/>
      <c r="ED340" s="172"/>
      <c r="EE340" s="172"/>
      <c r="EF340" s="172"/>
      <c r="EG340" s="172"/>
      <c r="EH340" s="172"/>
      <c r="EI340" s="172"/>
      <c r="EJ340" s="172"/>
      <c r="EK340" s="172"/>
      <c r="EL340" s="172"/>
      <c r="EM340" s="172"/>
      <c r="EN340" s="172"/>
      <c r="EO340" s="172"/>
      <c r="EP340" s="172"/>
      <c r="EQ340" s="172"/>
      <c r="ER340" s="172"/>
      <c r="ES340" s="172"/>
      <c r="ET340" s="172"/>
      <c r="EU340" s="172"/>
      <c r="EV340" s="172"/>
      <c r="EW340" s="172"/>
      <c r="EX340" s="172"/>
      <c r="EY340" s="172"/>
      <c r="EZ340" s="172"/>
      <c r="FA340" s="172"/>
      <c r="FB340" s="172"/>
      <c r="FC340" s="172"/>
      <c r="FD340" s="172"/>
      <c r="FE340" s="172"/>
      <c r="FF340" s="172"/>
      <c r="FG340" s="172"/>
      <c r="FH340" s="172"/>
      <c r="FI340" s="172"/>
      <c r="FJ340" s="172"/>
      <c r="FK340" s="172"/>
      <c r="FL340" s="172"/>
      <c r="FM340" s="172"/>
      <c r="FN340" s="172"/>
      <c r="FO340" s="172"/>
      <c r="FP340" s="172"/>
      <c r="FQ340" s="172"/>
      <c r="FR340" s="172"/>
      <c r="FS340" s="172"/>
      <c r="FT340" s="172"/>
      <c r="FU340" s="172"/>
    </row>
    <row r="341" spans="10:191"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  <c r="AP341" s="172"/>
      <c r="AQ341" s="172"/>
      <c r="AR341" s="172"/>
      <c r="AS341" s="172"/>
      <c r="AT341" s="172"/>
      <c r="AU341" s="172"/>
      <c r="AV341" s="172"/>
      <c r="AW341" s="172"/>
      <c r="AX341" s="172"/>
      <c r="AY341" s="172"/>
      <c r="AZ341" s="172"/>
      <c r="BA341" s="172"/>
      <c r="BB341" s="172"/>
      <c r="BC341" s="172"/>
      <c r="BD341" s="172"/>
      <c r="BE341" s="172"/>
      <c r="BF341" s="172"/>
      <c r="BG341" s="172"/>
      <c r="BH341" s="172"/>
      <c r="BI341" s="172"/>
      <c r="BJ341" s="172"/>
      <c r="BK341" s="172"/>
      <c r="BL341" s="172"/>
      <c r="BM341" s="172"/>
      <c r="BN341" s="172"/>
      <c r="BO341" s="172"/>
      <c r="BP341" s="172"/>
      <c r="BQ341" s="172"/>
      <c r="BR341" s="172"/>
      <c r="BS341" s="172"/>
      <c r="BT341" s="172"/>
      <c r="BU341" s="172"/>
      <c r="BV341" s="172"/>
      <c r="BW341" s="172"/>
      <c r="BX341" s="172"/>
      <c r="BY341" s="172"/>
      <c r="BZ341" s="172"/>
      <c r="CA341" s="172"/>
      <c r="CB341" s="172"/>
      <c r="CC341" s="172"/>
      <c r="CD341" s="172"/>
      <c r="CE341" s="172"/>
      <c r="CF341" s="172"/>
      <c r="CG341" s="172"/>
      <c r="CH341" s="172"/>
      <c r="CI341" s="172"/>
      <c r="CJ341" s="172"/>
      <c r="CK341" s="172"/>
      <c r="CL341" s="172"/>
      <c r="CM341" s="172"/>
      <c r="CN341" s="172"/>
      <c r="CO341" s="172"/>
      <c r="CP341" s="172"/>
      <c r="CQ341" s="172"/>
      <c r="CR341" s="172"/>
      <c r="CS341" s="172"/>
      <c r="CT341" s="172"/>
      <c r="CU341" s="172"/>
      <c r="CV341" s="172"/>
      <c r="CW341" s="172"/>
      <c r="CX341" s="172"/>
      <c r="CY341" s="172"/>
      <c r="CZ341" s="172"/>
      <c r="DA341" s="172"/>
      <c r="DB341" s="172"/>
      <c r="DC341" s="172"/>
      <c r="DD341" s="172"/>
      <c r="DE341" s="172"/>
      <c r="DF341" s="172"/>
      <c r="DG341" s="172"/>
      <c r="DH341" s="172"/>
      <c r="DI341" s="172"/>
      <c r="DJ341" s="172"/>
      <c r="DK341" s="172"/>
      <c r="DL341" s="172"/>
      <c r="DM341" s="172"/>
      <c r="DN341" s="172"/>
      <c r="DO341" s="172"/>
      <c r="DP341" s="172"/>
      <c r="DQ341" s="172"/>
      <c r="DR341" s="172"/>
      <c r="DS341" s="172"/>
      <c r="DT341" s="172"/>
      <c r="DU341" s="172"/>
      <c r="DV341" s="172"/>
      <c r="DW341" s="172"/>
      <c r="DX341" s="172"/>
      <c r="DY341" s="172"/>
      <c r="DZ341" s="172"/>
      <c r="EA341" s="172"/>
      <c r="EB341" s="172"/>
      <c r="EC341" s="172"/>
      <c r="ED341" s="172"/>
      <c r="EE341" s="172"/>
      <c r="EF341" s="172"/>
      <c r="EG341" s="172"/>
      <c r="EH341" s="172"/>
      <c r="EI341" s="172"/>
      <c r="EJ341" s="172"/>
      <c r="EK341" s="172"/>
      <c r="EL341" s="172"/>
      <c r="EM341" s="172"/>
      <c r="EN341" s="172"/>
      <c r="EO341" s="172"/>
      <c r="EP341" s="172"/>
      <c r="EQ341" s="172"/>
      <c r="ER341" s="172"/>
      <c r="ES341" s="172"/>
      <c r="ET341" s="172"/>
      <c r="EU341" s="172"/>
      <c r="EV341" s="172"/>
      <c r="EW341" s="172"/>
      <c r="EX341" s="172"/>
      <c r="EY341" s="172"/>
      <c r="EZ341" s="172"/>
      <c r="FA341" s="172"/>
      <c r="FB341" s="172"/>
      <c r="FC341" s="172"/>
      <c r="FD341" s="172"/>
      <c r="FE341" s="172"/>
      <c r="FF341" s="172"/>
      <c r="FG341" s="172"/>
      <c r="FH341" s="172"/>
      <c r="FI341" s="172"/>
      <c r="FJ341" s="172"/>
      <c r="FK341" s="172"/>
      <c r="FL341" s="172"/>
      <c r="FM341" s="172"/>
      <c r="FN341" s="172"/>
      <c r="FO341" s="172"/>
      <c r="FP341" s="172"/>
      <c r="FQ341" s="172"/>
      <c r="FR341" s="172"/>
      <c r="FS341" s="172"/>
      <c r="FT341" s="172"/>
      <c r="FU341" s="172"/>
    </row>
  </sheetData>
  <sheetProtection formatRows="0" insertRows="0" selectLockedCells="1"/>
  <conditionalFormatting sqref="B8:B200">
    <cfRule type="cellIs" dxfId="65" priority="1" operator="equal">
      <formula>"Current"</formula>
    </cfRule>
  </conditionalFormatting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  <oddFooter>&amp;R&amp;1#&amp;"Calibri"&amp;10&amp;K000000CLASSIFICATION: INTERNAL &amp; SENSITIVE</oddFooter>
  </headerFooter>
  <ignoredErrors>
    <ignoredError sqref="E15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9"/>
  <sheetViews>
    <sheetView showGridLines="0" tabSelected="1" zoomScale="55" zoomScaleNormal="55" workbookViewId="0">
      <selection activeCell="A22" sqref="A22"/>
    </sheetView>
  </sheetViews>
  <sheetFormatPr defaultColWidth="9.140625" defaultRowHeight="15"/>
  <cols>
    <col min="1" max="1" width="57.5703125" bestFit="1" customWidth="1"/>
    <col min="2" max="3" width="17.42578125" customWidth="1"/>
    <col min="4" max="4" width="20.7109375" style="102" bestFit="1" customWidth="1"/>
    <col min="5" max="6" width="21.28515625" style="231" customWidth="1"/>
    <col min="7" max="7" width="21.28515625" style="102" customWidth="1"/>
    <col min="8" max="8" width="34.7109375" bestFit="1" customWidth="1"/>
    <col min="9" max="9" width="11.28515625" bestFit="1" customWidth="1"/>
    <col min="10" max="10" width="9.28515625" customWidth="1"/>
    <col min="11" max="11" width="12" customWidth="1"/>
    <col min="19" max="19" width="11.28515625" bestFit="1" customWidth="1"/>
    <col min="20" max="20" width="11" customWidth="1"/>
    <col min="21" max="21" width="11.7109375" bestFit="1" customWidth="1"/>
    <col min="22" max="22" width="15.7109375" bestFit="1" customWidth="1"/>
    <col min="23" max="23" width="14.7109375" bestFit="1" customWidth="1"/>
    <col min="24" max="24" width="16.7109375" bestFit="1" customWidth="1"/>
    <col min="25" max="25" width="13.140625" bestFit="1" customWidth="1"/>
    <col min="26" max="26" width="11.28515625" bestFit="1" customWidth="1"/>
    <col min="27" max="27" width="9" bestFit="1" customWidth="1"/>
    <col min="28" max="28" width="11.7109375" bestFit="1" customWidth="1"/>
  </cols>
  <sheetData>
    <row r="1" spans="1:22" ht="15.75" thickBot="1">
      <c r="A1" s="85" t="s">
        <v>1</v>
      </c>
      <c r="B1" s="85" t="s">
        <v>17</v>
      </c>
      <c r="C1" s="85" t="s">
        <v>152</v>
      </c>
      <c r="D1" s="85" t="s">
        <v>16</v>
      </c>
      <c r="E1" s="230" t="s">
        <v>19</v>
      </c>
      <c r="F1" s="230" t="s">
        <v>153</v>
      </c>
      <c r="G1" s="86" t="s">
        <v>18</v>
      </c>
    </row>
    <row r="2" spans="1:22" ht="15.75" thickTop="1">
      <c r="A2" s="94">
        <v>43643</v>
      </c>
      <c r="B2" s="44">
        <v>20</v>
      </c>
      <c r="C2" s="275">
        <v>15</v>
      </c>
      <c r="D2" s="44">
        <v>15</v>
      </c>
      <c r="E2" s="229">
        <f>Table257[[#This Row],[Weekly Actual]]*6</f>
        <v>90</v>
      </c>
      <c r="F2" s="229">
        <f>Table257[[#This Row],[Weekly forecast]]*6</f>
        <v>90</v>
      </c>
      <c r="G2" s="229">
        <f>Table257[[#This Row],[Weekly Actual]]*6</f>
        <v>90</v>
      </c>
    </row>
    <row r="3" spans="1:22" ht="18">
      <c r="A3" s="94">
        <v>43650</v>
      </c>
      <c r="B3" s="44">
        <v>20</v>
      </c>
      <c r="C3" s="275">
        <v>15</v>
      </c>
      <c r="D3" s="44">
        <v>15</v>
      </c>
      <c r="E3" s="229">
        <f>E2+Table257[[#This Row],[Weekly Actual]]*6</f>
        <v>180</v>
      </c>
      <c r="F3" s="229">
        <f>F2+Table257[[#This Row],[Weekly forecast]]*6</f>
        <v>180</v>
      </c>
      <c r="G3" s="229">
        <f>G2+Table257[[#This Row],[Weekly Actual]]*6</f>
        <v>180</v>
      </c>
      <c r="H3" s="88"/>
      <c r="S3" s="89"/>
      <c r="T3" s="89"/>
      <c r="U3" s="89"/>
    </row>
    <row r="4" spans="1:22" ht="15.75">
      <c r="A4" s="94">
        <v>43657</v>
      </c>
      <c r="B4" s="44">
        <v>20</v>
      </c>
      <c r="C4" s="275">
        <v>15</v>
      </c>
      <c r="D4" s="44">
        <v>15</v>
      </c>
      <c r="E4" s="229">
        <f>E3+Table257[[#This Row],[Weekly Actual]]*6</f>
        <v>270</v>
      </c>
      <c r="F4" s="229">
        <f>F3+Table257[[#This Row],[Weekly forecast]]*6</f>
        <v>270</v>
      </c>
      <c r="G4" s="229">
        <f>G3+Table257[[#This Row],[Weekly Actual]]*6</f>
        <v>270</v>
      </c>
      <c r="S4" s="90"/>
      <c r="T4" s="90"/>
      <c r="U4" s="91"/>
    </row>
    <row r="5" spans="1:22">
      <c r="A5" s="94">
        <v>43664</v>
      </c>
      <c r="B5" s="44">
        <v>20</v>
      </c>
      <c r="C5" s="275">
        <v>15</v>
      </c>
      <c r="D5" s="44">
        <v>15</v>
      </c>
      <c r="E5" s="229">
        <f>E4+Table257[[#This Row],[Weekly Actual]]*6</f>
        <v>360</v>
      </c>
      <c r="F5" s="229">
        <f>F4+Table257[[#This Row],[Weekly forecast]]*6</f>
        <v>360</v>
      </c>
      <c r="G5" s="229">
        <f>G4+Table257[[#This Row],[Weekly Actual]]*6</f>
        <v>360</v>
      </c>
      <c r="H5" s="92"/>
    </row>
    <row r="6" spans="1:22" ht="18">
      <c r="A6" s="94">
        <v>43671</v>
      </c>
      <c r="B6" s="44">
        <v>20</v>
      </c>
      <c r="C6" s="275">
        <v>15</v>
      </c>
      <c r="D6" s="44">
        <v>15</v>
      </c>
      <c r="E6" s="229">
        <f>E5+Table257[[#This Row],[Weekly Actual]]*6</f>
        <v>450</v>
      </c>
      <c r="F6" s="229">
        <f>F5+Table257[[#This Row],[Weekly forecast]]*6</f>
        <v>450</v>
      </c>
      <c r="G6" s="229">
        <f>G5+Table257[[#This Row],[Weekly Actual]]*6</f>
        <v>450</v>
      </c>
      <c r="S6" s="779"/>
      <c r="T6" s="779"/>
      <c r="U6" s="779"/>
      <c r="V6" s="93"/>
    </row>
    <row r="7" spans="1:22" ht="14.65" customHeight="1">
      <c r="A7" s="94">
        <v>43678</v>
      </c>
      <c r="B7" s="44">
        <v>20</v>
      </c>
      <c r="C7" s="275">
        <v>15</v>
      </c>
      <c r="D7" s="44">
        <v>15</v>
      </c>
      <c r="E7" s="229">
        <f>E6+Table257[[#This Row],[Weekly Actual]]*6</f>
        <v>540</v>
      </c>
      <c r="F7" s="229">
        <f>F6+Table257[[#This Row],[Weekly forecast]]*6</f>
        <v>540</v>
      </c>
      <c r="G7" s="229">
        <f>G6+Table257[[#This Row],[Weekly Actual]]*6</f>
        <v>540</v>
      </c>
      <c r="S7" s="780"/>
      <c r="T7" s="780"/>
      <c r="U7" s="780"/>
      <c r="V7" s="780"/>
    </row>
    <row r="8" spans="1:22">
      <c r="A8" s="94">
        <v>43685</v>
      </c>
      <c r="B8" s="44">
        <v>25</v>
      </c>
      <c r="C8" s="275">
        <v>20</v>
      </c>
      <c r="D8" s="44">
        <v>20</v>
      </c>
      <c r="E8" s="229">
        <f>E7+Table257[[#This Row],[Weekly Actual]]*6</f>
        <v>660</v>
      </c>
      <c r="F8" s="229">
        <f>F7+Table257[[#This Row],[Weekly forecast]]*6</f>
        <v>660</v>
      </c>
      <c r="G8" s="229">
        <f>G7+Table257[[#This Row],[Weekly Actual]]*6</f>
        <v>660</v>
      </c>
      <c r="S8" s="780"/>
      <c r="T8" s="780"/>
      <c r="U8" s="780"/>
      <c r="V8" s="780"/>
    </row>
    <row r="9" spans="1:22">
      <c r="A9" s="94">
        <v>43692</v>
      </c>
      <c r="B9" s="44">
        <v>25</v>
      </c>
      <c r="C9" s="275">
        <v>20</v>
      </c>
      <c r="D9" s="44">
        <v>20</v>
      </c>
      <c r="E9" s="229">
        <f>E8+Table257[[#This Row],[Weekly Actual]]*6</f>
        <v>780</v>
      </c>
      <c r="F9" s="229">
        <f>F8+Table257[[#This Row],[Weekly forecast]]*6</f>
        <v>780</v>
      </c>
      <c r="G9" s="229">
        <f>G8+Table257[[#This Row],[Weekly Actual]]*6</f>
        <v>780</v>
      </c>
      <c r="S9" s="780"/>
      <c r="T9" s="780"/>
      <c r="U9" s="780"/>
      <c r="V9" s="780"/>
    </row>
    <row r="10" spans="1:22">
      <c r="A10" s="94">
        <v>43699</v>
      </c>
      <c r="B10" s="44">
        <v>25</v>
      </c>
      <c r="C10" s="275">
        <v>20</v>
      </c>
      <c r="D10" s="44">
        <v>20</v>
      </c>
      <c r="E10" s="229">
        <f>E9+Table257[[#This Row],[Weekly Actual]]*6</f>
        <v>900</v>
      </c>
      <c r="F10" s="229">
        <f>F9+Table257[[#This Row],[Weekly forecast]]*6</f>
        <v>900</v>
      </c>
      <c r="G10" s="229">
        <f>G9+Table257[[#This Row],[Weekly Actual]]*6</f>
        <v>900</v>
      </c>
      <c r="S10" s="780"/>
      <c r="T10" s="780"/>
      <c r="U10" s="780"/>
      <c r="V10" s="780"/>
    </row>
    <row r="11" spans="1:22">
      <c r="A11" s="94">
        <v>43706</v>
      </c>
      <c r="B11" s="44">
        <v>25</v>
      </c>
      <c r="C11" s="275">
        <v>20</v>
      </c>
      <c r="D11" s="44">
        <v>20</v>
      </c>
      <c r="E11" s="229">
        <f>E10+Table257[[#This Row],[Weekly Actual]]*6</f>
        <v>1020</v>
      </c>
      <c r="F11" s="229">
        <f>F10+Table257[[#This Row],[Weekly forecast]]*6</f>
        <v>1020</v>
      </c>
      <c r="G11" s="229">
        <f>G10+Table257[[#This Row],[Weekly Actual]]*6</f>
        <v>1020</v>
      </c>
      <c r="S11" s="780"/>
      <c r="T11" s="780"/>
      <c r="U11" s="780"/>
      <c r="V11" s="780"/>
    </row>
    <row r="12" spans="1:22">
      <c r="A12" s="94">
        <v>43713</v>
      </c>
      <c r="B12" s="44">
        <v>40</v>
      </c>
      <c r="C12" s="275">
        <v>25</v>
      </c>
      <c r="D12" s="44">
        <v>25</v>
      </c>
      <c r="E12" s="229">
        <f>E11+Table257[[#This Row],[Weekly Actual]]*6</f>
        <v>1170</v>
      </c>
      <c r="F12" s="229">
        <f>F11+Table257[[#This Row],[Weekly forecast]]*6</f>
        <v>1170</v>
      </c>
      <c r="G12" s="229">
        <f>G11+Table257[[#This Row],[Weekly Actual]]*6</f>
        <v>1170</v>
      </c>
      <c r="S12" s="780"/>
      <c r="T12" s="780"/>
      <c r="U12" s="780"/>
      <c r="V12" s="780"/>
    </row>
    <row r="13" spans="1:22">
      <c r="A13" s="94">
        <v>43720</v>
      </c>
      <c r="B13" s="44">
        <v>40</v>
      </c>
      <c r="C13" s="275">
        <v>25</v>
      </c>
      <c r="D13" s="44">
        <v>25</v>
      </c>
      <c r="E13" s="229">
        <f>E12+Table257[[#This Row],[Weekly Actual]]*6</f>
        <v>1320</v>
      </c>
      <c r="F13" s="229">
        <f>F12+Table257[[#This Row],[Weekly forecast]]*6</f>
        <v>1320</v>
      </c>
      <c r="G13" s="229">
        <f>G12+Table257[[#This Row],[Weekly Actual]]*6</f>
        <v>1320</v>
      </c>
    </row>
    <row r="14" spans="1:22">
      <c r="A14" s="94">
        <v>43727</v>
      </c>
      <c r="B14" s="44">
        <v>40</v>
      </c>
      <c r="C14" s="275">
        <v>25</v>
      </c>
      <c r="D14" s="44">
        <v>25</v>
      </c>
      <c r="E14" s="229">
        <f>E13+Table257[[#This Row],[Weekly Actual]]*6</f>
        <v>1470</v>
      </c>
      <c r="F14" s="229">
        <f>F13+Table257[[#This Row],[Weekly forecast]]*6</f>
        <v>1470</v>
      </c>
      <c r="G14" s="229">
        <f>G13+Table257[[#This Row],[Weekly Actual]]*6</f>
        <v>1470</v>
      </c>
    </row>
    <row r="15" spans="1:22">
      <c r="A15" s="94">
        <v>43734</v>
      </c>
      <c r="B15" s="44">
        <v>40</v>
      </c>
      <c r="C15" s="275">
        <v>25</v>
      </c>
      <c r="D15" s="44">
        <v>25</v>
      </c>
      <c r="E15" s="229">
        <f>E14+Table257[[#This Row],[Weekly Actual]]*6</f>
        <v>1620</v>
      </c>
      <c r="F15" s="229">
        <f>F14+Table257[[#This Row],[Weekly forecast]]*6</f>
        <v>1620</v>
      </c>
      <c r="G15" s="229">
        <f>G14+Table257[[#This Row],[Weekly Actual]]*6</f>
        <v>1620</v>
      </c>
    </row>
    <row r="16" spans="1:22">
      <c r="A16" s="94">
        <v>43741</v>
      </c>
      <c r="B16" s="44">
        <v>60</v>
      </c>
      <c r="C16" s="275">
        <v>30</v>
      </c>
      <c r="D16" s="44">
        <v>30</v>
      </c>
      <c r="E16" s="229">
        <f>E15+Table257[[#This Row],[Weekly Actual]]*6</f>
        <v>1800</v>
      </c>
      <c r="F16" s="229">
        <f>F15+Table257[[#This Row],[Weekly forecast]]*6</f>
        <v>1800</v>
      </c>
      <c r="G16" s="229">
        <f>G15+Table257[[#This Row],[Weekly Actual]]*6</f>
        <v>1800</v>
      </c>
    </row>
    <row r="17" spans="1:25">
      <c r="A17" s="94">
        <v>43748</v>
      </c>
      <c r="B17" s="44">
        <v>60</v>
      </c>
      <c r="C17" s="275">
        <v>30</v>
      </c>
      <c r="D17" s="44">
        <v>30</v>
      </c>
      <c r="E17" s="229">
        <f>E16+Table257[[#This Row],[Weekly Actual]]*6</f>
        <v>1980</v>
      </c>
      <c r="F17" s="229">
        <f>F16+Table257[[#This Row],[Weekly forecast]]*6</f>
        <v>1980</v>
      </c>
      <c r="G17" s="229">
        <f>G16+Table257[[#This Row],[Weekly Actual]]*6</f>
        <v>1980</v>
      </c>
    </row>
    <row r="18" spans="1:25">
      <c r="A18" s="94">
        <v>43755</v>
      </c>
      <c r="B18" s="44">
        <v>60</v>
      </c>
      <c r="C18" s="275">
        <v>30</v>
      </c>
      <c r="D18" s="44">
        <v>30</v>
      </c>
      <c r="E18" s="229">
        <f>E17+Table257[[#This Row],[Weekly Actual]]*6</f>
        <v>2160</v>
      </c>
      <c r="F18" s="229">
        <f>F17+Table257[[#This Row],[Weekly forecast]]*6</f>
        <v>2160</v>
      </c>
      <c r="G18" s="229">
        <f>G17+Table257[[#This Row],[Weekly Actual]]*6</f>
        <v>2160</v>
      </c>
    </row>
    <row r="19" spans="1:25">
      <c r="A19" s="94">
        <v>43762</v>
      </c>
      <c r="B19" s="44">
        <v>60</v>
      </c>
      <c r="C19" s="275">
        <v>30</v>
      </c>
      <c r="D19" s="44">
        <v>30</v>
      </c>
      <c r="E19" s="229">
        <f>E18+Table257[[#This Row],[Weekly Actual]]*6</f>
        <v>2340</v>
      </c>
      <c r="F19" s="229">
        <f>F18+Table257[[#This Row],[Weekly forecast]]*6</f>
        <v>2340</v>
      </c>
      <c r="G19" s="229">
        <f>G18+Table257[[#This Row],[Weekly Actual]]*6</f>
        <v>2340</v>
      </c>
    </row>
    <row r="20" spans="1:25">
      <c r="A20" s="94">
        <v>43769</v>
      </c>
      <c r="B20" s="44">
        <v>60</v>
      </c>
      <c r="C20" s="275">
        <v>30</v>
      </c>
      <c r="D20" s="44">
        <v>30</v>
      </c>
      <c r="E20" s="229">
        <f>E19+Table257[[#This Row],[Weekly Actual]]*6</f>
        <v>2520</v>
      </c>
      <c r="F20" s="229">
        <f>F19+Table257[[#This Row],[Weekly forecast]]*6</f>
        <v>2520</v>
      </c>
      <c r="G20" s="229">
        <f>G19+Table257[[#This Row],[Weekly Actual]]*6</f>
        <v>2520</v>
      </c>
    </row>
    <row r="21" spans="1:25">
      <c r="A21" s="94">
        <v>43776</v>
      </c>
      <c r="B21" s="44">
        <v>100</v>
      </c>
      <c r="C21" s="275">
        <v>35</v>
      </c>
      <c r="D21" s="44">
        <v>35</v>
      </c>
      <c r="E21" s="229">
        <f>E20+Table257[[#This Row],[Weekly Actual]]*6</f>
        <v>2730</v>
      </c>
      <c r="F21" s="229">
        <f>F20+Table257[[#This Row],[Weekly forecast]]*6</f>
        <v>2730</v>
      </c>
      <c r="G21" s="229">
        <f>G20+Table257[[#This Row],[Weekly Actual]]*6</f>
        <v>2730</v>
      </c>
    </row>
    <row r="22" spans="1:25">
      <c r="A22" s="94">
        <v>43783</v>
      </c>
      <c r="B22" s="44">
        <v>100</v>
      </c>
      <c r="C22" s="275">
        <v>35</v>
      </c>
      <c r="D22" s="44">
        <v>35</v>
      </c>
      <c r="E22" s="229">
        <f>E21+Table257[[#This Row],[Weekly Actual]]*6</f>
        <v>2940</v>
      </c>
      <c r="F22" s="229">
        <f>F21+Table257[[#This Row],[Weekly forecast]]*6</f>
        <v>2940</v>
      </c>
      <c r="G22" s="229">
        <f>G21+Table257[[#This Row],[Weekly Actual]]*6</f>
        <v>2940</v>
      </c>
    </row>
    <row r="23" spans="1:25">
      <c r="A23" s="94">
        <v>43790</v>
      </c>
      <c r="B23" s="44">
        <v>100</v>
      </c>
      <c r="C23" s="275">
        <v>35</v>
      </c>
      <c r="D23" s="44">
        <v>35</v>
      </c>
      <c r="E23" s="229">
        <f>E22+Table257[[#This Row],[Weekly Actual]]*6</f>
        <v>3150</v>
      </c>
      <c r="F23" s="229">
        <f>F22+Table257[[#This Row],[Weekly forecast]]*6</f>
        <v>3150</v>
      </c>
      <c r="G23" s="229">
        <f>G22+Table257[[#This Row],[Weekly Actual]]*6</f>
        <v>3150</v>
      </c>
    </row>
    <row r="24" spans="1:25">
      <c r="A24" s="94">
        <v>43797</v>
      </c>
      <c r="B24" s="44">
        <v>100</v>
      </c>
      <c r="C24" s="275">
        <v>35</v>
      </c>
      <c r="D24" s="44">
        <v>35</v>
      </c>
      <c r="E24" s="229">
        <f>E23+Table257[[#This Row],[Weekly Actual]]*6</f>
        <v>3360</v>
      </c>
      <c r="F24" s="229">
        <f>F23+Table257[[#This Row],[Weekly forecast]]*6</f>
        <v>3360</v>
      </c>
      <c r="G24" s="229">
        <f>G23+Table257[[#This Row],[Weekly Actual]]*6</f>
        <v>3360</v>
      </c>
    </row>
    <row r="25" spans="1:25" ht="15.75">
      <c r="A25" s="94">
        <v>43804</v>
      </c>
      <c r="B25" s="44">
        <v>130</v>
      </c>
      <c r="C25" s="275">
        <v>40</v>
      </c>
      <c r="D25" s="44">
        <v>40</v>
      </c>
      <c r="E25" s="229">
        <f>E24+Table257[[#This Row],[Weekly Actual]]*6</f>
        <v>3600</v>
      </c>
      <c r="F25" s="229">
        <f>F24+Table257[[#This Row],[Weekly forecast]]*6</f>
        <v>3600</v>
      </c>
      <c r="G25" s="229">
        <f>G24+Table257[[#This Row],[Weekly Actual]]*6</f>
        <v>3600</v>
      </c>
      <c r="X25" s="176"/>
      <c r="Y25" s="176"/>
    </row>
    <row r="26" spans="1:25" ht="15.75">
      <c r="A26" s="94">
        <v>43811</v>
      </c>
      <c r="B26" s="44">
        <v>130</v>
      </c>
      <c r="C26" s="275">
        <v>40</v>
      </c>
      <c r="D26" s="44">
        <v>40</v>
      </c>
      <c r="E26" s="229">
        <f>E25+Table257[[#This Row],[Weekly Actual]]*6</f>
        <v>3840</v>
      </c>
      <c r="F26" s="229">
        <f>F25+Table257[[#This Row],[Weekly forecast]]*6</f>
        <v>3840</v>
      </c>
      <c r="G26" s="229">
        <f>G25+Table257[[#This Row],[Weekly Actual]]*6</f>
        <v>3840</v>
      </c>
      <c r="X26" s="176"/>
      <c r="Y26" s="177"/>
    </row>
    <row r="27" spans="1:25" ht="15.75">
      <c r="A27" s="94">
        <v>43818</v>
      </c>
      <c r="B27" s="44">
        <v>130</v>
      </c>
      <c r="C27" s="275">
        <v>40</v>
      </c>
      <c r="D27" s="44">
        <v>40</v>
      </c>
      <c r="E27" s="229">
        <f>E26+Table257[[#This Row],[Weekly Actual]]*6</f>
        <v>4080</v>
      </c>
      <c r="F27" s="229">
        <f>F26+Table257[[#This Row],[Weekly forecast]]*6</f>
        <v>4080</v>
      </c>
      <c r="G27" s="229">
        <f>G26+Table257[[#This Row],[Weekly Actual]]*6</f>
        <v>4080</v>
      </c>
      <c r="X27" s="176"/>
      <c r="Y27" s="177"/>
    </row>
    <row r="28" spans="1:25" ht="15.75">
      <c r="A28" s="94">
        <v>43825</v>
      </c>
      <c r="B28" s="44">
        <v>130</v>
      </c>
      <c r="C28" s="275">
        <v>40</v>
      </c>
      <c r="D28" s="44">
        <v>40</v>
      </c>
      <c r="E28" s="229">
        <f>E27+Table257[[#This Row],[Weekly Actual]]*6</f>
        <v>4320</v>
      </c>
      <c r="F28" s="229">
        <f>F27+Table257[[#This Row],[Weekly forecast]]*6</f>
        <v>4320</v>
      </c>
      <c r="G28" s="229">
        <f>G27+Table257[[#This Row],[Weekly Actual]]*6</f>
        <v>4320</v>
      </c>
      <c r="X28" s="176"/>
      <c r="Y28" s="177"/>
    </row>
    <row r="29" spans="1:25">
      <c r="A29" s="94">
        <v>43832</v>
      </c>
      <c r="B29" s="44">
        <v>130</v>
      </c>
      <c r="C29" s="275">
        <v>40</v>
      </c>
      <c r="D29" s="44">
        <v>40</v>
      </c>
      <c r="E29" s="229">
        <f>E28+Table257[[#This Row],[Weekly Actual]]*6</f>
        <v>4560</v>
      </c>
      <c r="F29" s="229">
        <f>F28+Table257[[#This Row],[Weekly forecast]]*6</f>
        <v>4560</v>
      </c>
      <c r="G29" s="229">
        <f>G28+Table257[[#This Row],[Weekly Actual]]*6</f>
        <v>4560</v>
      </c>
    </row>
    <row r="30" spans="1:25">
      <c r="A30" s="94">
        <v>43839</v>
      </c>
      <c r="B30" s="44">
        <v>160</v>
      </c>
      <c r="C30" s="275">
        <v>45</v>
      </c>
      <c r="D30" s="44">
        <v>45</v>
      </c>
      <c r="E30" s="229">
        <f>E29+Table257[[#This Row],[Weekly Actual]]*6</f>
        <v>4830</v>
      </c>
      <c r="F30" s="229">
        <f>F29+Table257[[#This Row],[Weekly forecast]]*6</f>
        <v>4830</v>
      </c>
      <c r="G30" s="229">
        <f>G29+Table257[[#This Row],[Weekly Actual]]*6</f>
        <v>4830</v>
      </c>
    </row>
    <row r="31" spans="1:25">
      <c r="A31" s="94">
        <v>43846</v>
      </c>
      <c r="B31" s="44">
        <v>160</v>
      </c>
      <c r="C31" s="275">
        <v>45</v>
      </c>
      <c r="D31" s="44">
        <v>45</v>
      </c>
      <c r="E31" s="229">
        <f>E30+Table257[[#This Row],[Weekly Actual]]*6</f>
        <v>5100</v>
      </c>
      <c r="F31" s="229">
        <f>F30+Table257[[#This Row],[Weekly forecast]]*6</f>
        <v>5100</v>
      </c>
      <c r="G31" s="229">
        <f>G30+Table257[[#This Row],[Weekly Actual]]*6</f>
        <v>5100</v>
      </c>
    </row>
    <row r="32" spans="1:25">
      <c r="A32" s="94">
        <v>43853</v>
      </c>
      <c r="B32" s="44">
        <v>160</v>
      </c>
      <c r="C32" s="275">
        <v>45</v>
      </c>
      <c r="D32" s="44">
        <v>45</v>
      </c>
      <c r="E32" s="229">
        <f>E31+Table257[[#This Row],[Weekly Actual]]*6</f>
        <v>5370</v>
      </c>
      <c r="F32" s="229">
        <f>F31+Table257[[#This Row],[Weekly forecast]]*6</f>
        <v>5370</v>
      </c>
      <c r="G32" s="229">
        <f>G31+Table257[[#This Row],[Weekly Actual]]*6</f>
        <v>5370</v>
      </c>
    </row>
    <row r="33" spans="1:9">
      <c r="A33" s="94">
        <v>43860</v>
      </c>
      <c r="B33" s="44">
        <v>160</v>
      </c>
      <c r="C33" s="275">
        <v>45</v>
      </c>
      <c r="D33" s="44">
        <v>45</v>
      </c>
      <c r="E33" s="229">
        <f>E32+Table257[[#This Row],[Weekly Actual]]*6</f>
        <v>5640</v>
      </c>
      <c r="F33" s="229">
        <f>F32+Table257[[#This Row],[Weekly forecast]]*6</f>
        <v>5640</v>
      </c>
      <c r="G33" s="229">
        <f>G32+Table257[[#This Row],[Weekly Actual]]*6</f>
        <v>5640</v>
      </c>
    </row>
    <row r="34" spans="1:9">
      <c r="A34" s="94">
        <v>43867</v>
      </c>
      <c r="B34" s="44">
        <v>170</v>
      </c>
      <c r="C34" s="275">
        <v>50</v>
      </c>
      <c r="D34" s="44">
        <v>50</v>
      </c>
      <c r="E34" s="229">
        <f>E33+Table257[[#This Row],[Weekly Actual]]*6</f>
        <v>5940</v>
      </c>
      <c r="F34" s="229">
        <f>F33+Table257[[#This Row],[Weekly forecast]]*6</f>
        <v>5940</v>
      </c>
      <c r="G34" s="229">
        <f>G33+Table257[[#This Row],[Weekly Actual]]*6</f>
        <v>5940</v>
      </c>
    </row>
    <row r="35" spans="1:9">
      <c r="A35" s="94">
        <v>43874</v>
      </c>
      <c r="B35" s="44">
        <v>170</v>
      </c>
      <c r="C35" s="275">
        <v>50</v>
      </c>
      <c r="D35" s="44">
        <v>50</v>
      </c>
      <c r="E35" s="229">
        <f>E34+Table257[[#This Row],[Weekly Actual]]*6</f>
        <v>6240</v>
      </c>
      <c r="F35" s="229">
        <f>F34+Table257[[#This Row],[Weekly forecast]]*6</f>
        <v>6240</v>
      </c>
      <c r="G35" s="229">
        <f>G34+Table257[[#This Row],[Weekly Actual]]*6</f>
        <v>6240</v>
      </c>
    </row>
    <row r="36" spans="1:9">
      <c r="A36" s="94">
        <v>43881</v>
      </c>
      <c r="B36" s="44">
        <v>170</v>
      </c>
      <c r="C36" s="275">
        <v>50</v>
      </c>
      <c r="D36" s="44">
        <v>50</v>
      </c>
      <c r="E36" s="229">
        <f>E35+Table257[[#This Row],[Weekly Actual]]*6</f>
        <v>6540</v>
      </c>
      <c r="F36" s="229">
        <f>F35+Table257[[#This Row],[Weekly forecast]]*6</f>
        <v>6540</v>
      </c>
      <c r="G36" s="229">
        <f>G35+Table257[[#This Row],[Weekly Actual]]*6</f>
        <v>6540</v>
      </c>
      <c r="I36" s="207"/>
    </row>
    <row r="37" spans="1:9">
      <c r="A37" s="94">
        <v>43888</v>
      </c>
      <c r="B37" s="44">
        <v>170</v>
      </c>
      <c r="C37" s="275">
        <v>50</v>
      </c>
      <c r="D37" s="44">
        <v>50</v>
      </c>
      <c r="E37" s="229">
        <f>E36+Table257[[#This Row],[Weekly Actual]]*6</f>
        <v>6840</v>
      </c>
      <c r="F37" s="229">
        <f>F36+Table257[[#This Row],[Weekly forecast]]*6</f>
        <v>6840</v>
      </c>
      <c r="G37" s="229">
        <f>G36+Table257[[#This Row],[Weekly Actual]]*6</f>
        <v>6840</v>
      </c>
      <c r="I37" s="207"/>
    </row>
    <row r="38" spans="1:9">
      <c r="A38" s="94">
        <v>43895</v>
      </c>
      <c r="B38" s="44">
        <v>180</v>
      </c>
      <c r="C38" s="275">
        <v>55</v>
      </c>
      <c r="D38" s="44">
        <v>55</v>
      </c>
      <c r="E38" s="229">
        <f>E37+Table257[[#This Row],[Weekly Actual]]*6</f>
        <v>7170</v>
      </c>
      <c r="F38" s="229">
        <f>F37+Table257[[#This Row],[Weekly forecast]]*6</f>
        <v>7170</v>
      </c>
      <c r="G38" s="229">
        <f>G37+Table257[[#This Row],[Weekly Actual]]*6</f>
        <v>7170</v>
      </c>
      <c r="I38" s="207"/>
    </row>
    <row r="39" spans="1:9">
      <c r="A39" s="94">
        <v>43902</v>
      </c>
      <c r="B39" s="44">
        <v>180</v>
      </c>
      <c r="C39" s="275">
        <v>55</v>
      </c>
      <c r="D39" s="44">
        <v>55</v>
      </c>
      <c r="E39" s="229">
        <f>E38+Table257[[#This Row],[Weekly Actual]]*6</f>
        <v>7500</v>
      </c>
      <c r="F39" s="229">
        <f>F38+Table257[[#This Row],[Weekly forecast]]*6</f>
        <v>7500</v>
      </c>
      <c r="G39" s="229">
        <f>G38+Table257[[#This Row],[Weekly Actual]]*6</f>
        <v>7500</v>
      </c>
      <c r="I39" s="207"/>
    </row>
    <row r="40" spans="1:9">
      <c r="A40" s="94">
        <v>43909</v>
      </c>
      <c r="B40" s="44">
        <v>180</v>
      </c>
      <c r="C40" s="275">
        <v>55</v>
      </c>
      <c r="D40" s="44">
        <v>55</v>
      </c>
      <c r="E40" s="229">
        <f>E39+Table257[[#This Row],[Weekly Actual]]*6</f>
        <v>7830</v>
      </c>
      <c r="F40" s="229">
        <f>F39+Table257[[#This Row],[Weekly forecast]]*6</f>
        <v>7830</v>
      </c>
      <c r="G40" s="229">
        <f>G39+Table257[[#This Row],[Weekly Actual]]*6</f>
        <v>7830</v>
      </c>
      <c r="I40" s="207"/>
    </row>
    <row r="41" spans="1:9">
      <c r="A41" s="94">
        <v>43916</v>
      </c>
      <c r="B41" s="44">
        <v>180</v>
      </c>
      <c r="C41" s="275">
        <v>55</v>
      </c>
      <c r="D41" s="44">
        <v>55</v>
      </c>
      <c r="E41" s="229">
        <f>E40+Table257[[#This Row],[Weekly Actual]]*6</f>
        <v>8160</v>
      </c>
      <c r="F41" s="229">
        <f>F40+Table257[[#This Row],[Weekly forecast]]*6</f>
        <v>8160</v>
      </c>
      <c r="G41" s="229">
        <f>G40+Table257[[#This Row],[Weekly Actual]]*6</f>
        <v>8160</v>
      </c>
      <c r="I41" s="207"/>
    </row>
    <row r="42" spans="1:9">
      <c r="A42" s="94">
        <v>43923</v>
      </c>
      <c r="B42" s="44">
        <v>180</v>
      </c>
      <c r="C42" s="275">
        <v>55</v>
      </c>
      <c r="D42" s="44">
        <v>55</v>
      </c>
      <c r="E42" s="229">
        <f>E41+Table257[[#This Row],[Weekly Actual]]*6</f>
        <v>8490</v>
      </c>
      <c r="F42" s="229">
        <f>F41+Table257[[#This Row],[Weekly forecast]]*6</f>
        <v>8490</v>
      </c>
      <c r="G42" s="229">
        <f>G41+Table257[[#This Row],[Weekly Actual]]*6</f>
        <v>8490</v>
      </c>
      <c r="I42" s="207"/>
    </row>
    <row r="43" spans="1:9">
      <c r="A43" s="94">
        <v>43930</v>
      </c>
      <c r="B43" s="44">
        <v>190</v>
      </c>
      <c r="C43" s="275">
        <v>60</v>
      </c>
      <c r="D43" s="44">
        <v>60</v>
      </c>
      <c r="E43" s="229">
        <f>E42+Table257[[#This Row],[Weekly Actual]]*6</f>
        <v>8850</v>
      </c>
      <c r="F43" s="229">
        <f>F42+Table257[[#This Row],[Weekly forecast]]*6</f>
        <v>8850</v>
      </c>
      <c r="G43" s="229">
        <f>G42+Table257[[#This Row],[Weekly Actual]]*6</f>
        <v>8850</v>
      </c>
      <c r="I43" s="207"/>
    </row>
    <row r="44" spans="1:9">
      <c r="A44" s="94">
        <v>43937</v>
      </c>
      <c r="B44" s="44">
        <v>190</v>
      </c>
      <c r="C44" s="275">
        <v>60</v>
      </c>
      <c r="D44" s="44">
        <v>60</v>
      </c>
      <c r="E44" s="229">
        <f>E43+Table257[[#This Row],[Weekly Actual]]*6</f>
        <v>9210</v>
      </c>
      <c r="F44" s="229">
        <f>F43+Table257[[#This Row],[Weekly forecast]]*6</f>
        <v>9210</v>
      </c>
      <c r="G44" s="229">
        <f>G43+Table257[[#This Row],[Weekly Actual]]*6</f>
        <v>9210</v>
      </c>
      <c r="I44" s="207"/>
    </row>
    <row r="45" spans="1:9">
      <c r="A45" s="94">
        <v>43944</v>
      </c>
      <c r="B45" s="44">
        <v>190</v>
      </c>
      <c r="C45" s="275">
        <v>60</v>
      </c>
      <c r="D45" s="44">
        <v>60</v>
      </c>
      <c r="E45" s="229">
        <f>E44+Table257[[#This Row],[Weekly Actual]]*6</f>
        <v>9570</v>
      </c>
      <c r="F45" s="229">
        <f>F44+Table257[[#This Row],[Weekly forecast]]*6</f>
        <v>9570</v>
      </c>
      <c r="G45" s="229">
        <f>G44+Table257[[#This Row],[Weekly Actual]]*6</f>
        <v>9570</v>
      </c>
      <c r="I45" s="207"/>
    </row>
    <row r="46" spans="1:9">
      <c r="A46" s="94">
        <v>43951</v>
      </c>
      <c r="B46" s="44">
        <v>190</v>
      </c>
      <c r="C46" s="275">
        <v>60</v>
      </c>
      <c r="D46" s="44">
        <v>60</v>
      </c>
      <c r="E46" s="229">
        <f>E45+Table257[[#This Row],[Weekly Actual]]*6</f>
        <v>9930</v>
      </c>
      <c r="F46" s="229">
        <f>F45+Table257[[#This Row],[Weekly forecast]]*6</f>
        <v>9930</v>
      </c>
      <c r="G46" s="229">
        <f>G45+Table257[[#This Row],[Weekly Actual]]*6</f>
        <v>9930</v>
      </c>
    </row>
    <row r="47" spans="1:9">
      <c r="A47" s="94">
        <v>43958</v>
      </c>
      <c r="B47" s="44">
        <v>180</v>
      </c>
      <c r="C47" s="275">
        <v>65</v>
      </c>
      <c r="D47" s="44">
        <v>65</v>
      </c>
      <c r="E47" s="229">
        <f>E46+Table257[[#This Row],[Weekly Actual]]*6</f>
        <v>10320</v>
      </c>
      <c r="F47" s="229">
        <f>F46+Table257[[#This Row],[Weekly forecast]]*6</f>
        <v>10320</v>
      </c>
      <c r="G47" s="229">
        <f>G46+Table257[[#This Row],[Weekly Actual]]*6</f>
        <v>10320</v>
      </c>
    </row>
    <row r="48" spans="1:9">
      <c r="A48" s="94">
        <v>43965</v>
      </c>
      <c r="B48" s="44">
        <v>180</v>
      </c>
      <c r="C48" s="275">
        <v>65</v>
      </c>
      <c r="D48" s="44">
        <v>65</v>
      </c>
      <c r="E48" s="229">
        <f>E47+Table257[[#This Row],[Weekly Actual]]*6</f>
        <v>10710</v>
      </c>
      <c r="F48" s="229">
        <f>F47+Table257[[#This Row],[Weekly forecast]]*6</f>
        <v>10710</v>
      </c>
      <c r="G48" s="229">
        <f>G47+Table257[[#This Row],[Weekly Actual]]*6</f>
        <v>10710</v>
      </c>
    </row>
    <row r="49" spans="1:7">
      <c r="A49" s="94">
        <v>43972</v>
      </c>
      <c r="B49" s="44">
        <v>180</v>
      </c>
      <c r="C49" s="275">
        <v>65</v>
      </c>
      <c r="D49" s="44">
        <v>65</v>
      </c>
      <c r="E49" s="229">
        <f>E48+Table257[[#This Row],[Weekly Actual]]*6</f>
        <v>11100</v>
      </c>
      <c r="F49" s="229">
        <f>F48+Table257[[#This Row],[Weekly forecast]]*6</f>
        <v>11100</v>
      </c>
      <c r="G49" s="229">
        <f>G48+Table257[[#This Row],[Weekly Actual]]*6</f>
        <v>11100</v>
      </c>
    </row>
    <row r="50" spans="1:7">
      <c r="A50" s="94">
        <v>43979</v>
      </c>
      <c r="B50" s="44">
        <v>180</v>
      </c>
      <c r="C50" s="275">
        <v>65</v>
      </c>
      <c r="D50" s="44">
        <v>65</v>
      </c>
      <c r="E50" s="229">
        <f>E49+Table257[[#This Row],[Weekly Actual]]*6</f>
        <v>11490</v>
      </c>
      <c r="F50" s="229">
        <f>F49+Table257[[#This Row],[Weekly forecast]]*6</f>
        <v>11490</v>
      </c>
      <c r="G50" s="229">
        <f>G49+Table257[[#This Row],[Weekly Actual]]*6</f>
        <v>11490</v>
      </c>
    </row>
    <row r="51" spans="1:7">
      <c r="A51" s="94">
        <v>43986</v>
      </c>
      <c r="B51" s="44">
        <v>150</v>
      </c>
      <c r="C51" s="275">
        <v>70</v>
      </c>
      <c r="D51" s="44">
        <v>70</v>
      </c>
      <c r="E51" s="229">
        <f>E50+Table257[[#This Row],[Weekly Actual]]*6</f>
        <v>11910</v>
      </c>
      <c r="F51" s="229">
        <f>F50+Table257[[#This Row],[Weekly forecast]]*6</f>
        <v>11910</v>
      </c>
      <c r="G51" s="229">
        <f>G50+Table257[[#This Row],[Weekly Actual]]*6</f>
        <v>11910</v>
      </c>
    </row>
    <row r="52" spans="1:7">
      <c r="A52" s="94">
        <v>43993</v>
      </c>
      <c r="B52" s="44">
        <v>150</v>
      </c>
      <c r="C52" s="275">
        <v>70</v>
      </c>
      <c r="D52" s="44">
        <v>70</v>
      </c>
      <c r="E52" s="229">
        <f>E51+Table257[[#This Row],[Weekly Actual]]*6</f>
        <v>12330</v>
      </c>
      <c r="F52" s="229">
        <f>F51+Table257[[#This Row],[Weekly forecast]]*6</f>
        <v>12330</v>
      </c>
      <c r="G52" s="229">
        <f>G51+Table257[[#This Row],[Weekly Actual]]*6</f>
        <v>12330</v>
      </c>
    </row>
    <row r="53" spans="1:7">
      <c r="A53" s="94">
        <v>44000</v>
      </c>
      <c r="B53" s="44">
        <v>150</v>
      </c>
      <c r="C53" s="275">
        <v>70</v>
      </c>
      <c r="D53" s="44">
        <v>70</v>
      </c>
      <c r="E53" s="229">
        <f>E52+Table257[[#This Row],[Weekly Actual]]*6</f>
        <v>12750</v>
      </c>
      <c r="F53" s="229">
        <f>F52+Table257[[#This Row],[Weekly forecast]]*6</f>
        <v>12750</v>
      </c>
      <c r="G53" s="229">
        <f>G52+Table257[[#This Row],[Weekly Actual]]*6</f>
        <v>12750</v>
      </c>
    </row>
    <row r="54" spans="1:7">
      <c r="A54" s="94">
        <v>44007</v>
      </c>
      <c r="B54" s="44">
        <v>150</v>
      </c>
      <c r="C54" s="275">
        <v>70</v>
      </c>
      <c r="D54" s="44">
        <v>70</v>
      </c>
      <c r="E54" s="229">
        <f>E53+Table257[[#This Row],[Weekly Actual]]*6</f>
        <v>13170</v>
      </c>
      <c r="F54" s="229">
        <f>F53+Table257[[#This Row],[Weekly forecast]]*6</f>
        <v>13170</v>
      </c>
      <c r="G54" s="229">
        <f>G53+Table257[[#This Row],[Weekly Actual]]*6</f>
        <v>13170</v>
      </c>
    </row>
    <row r="55" spans="1:7">
      <c r="A55" s="94">
        <v>44014</v>
      </c>
      <c r="B55" s="44">
        <v>150</v>
      </c>
      <c r="C55" s="275">
        <v>70</v>
      </c>
      <c r="D55" s="44">
        <v>70</v>
      </c>
      <c r="E55" s="229">
        <f>E54+Table257[[#This Row],[Weekly Actual]]*6</f>
        <v>13590</v>
      </c>
      <c r="F55" s="229">
        <f>F54+Table257[[#This Row],[Weekly forecast]]*6</f>
        <v>13590</v>
      </c>
      <c r="G55" s="229">
        <f>G54+Table257[[#This Row],[Weekly Actual]]*6</f>
        <v>13590</v>
      </c>
    </row>
    <row r="56" spans="1:7">
      <c r="A56" s="94">
        <v>44021</v>
      </c>
      <c r="B56" s="44">
        <v>140</v>
      </c>
      <c r="C56" s="275">
        <v>82</v>
      </c>
      <c r="D56" s="44">
        <v>82</v>
      </c>
      <c r="E56" s="229">
        <f>E55+Table257[[#This Row],[Weekly Actual]]*6</f>
        <v>14082</v>
      </c>
      <c r="F56" s="229">
        <f>F55+Table257[[#This Row],[Weekly forecast]]*6</f>
        <v>14082</v>
      </c>
      <c r="G56" s="229">
        <f>G55+Table257[[#This Row],[Weekly Actual]]*6</f>
        <v>14082</v>
      </c>
    </row>
    <row r="57" spans="1:7">
      <c r="A57" s="94">
        <v>44028</v>
      </c>
      <c r="B57" s="44">
        <v>140</v>
      </c>
      <c r="C57" s="275">
        <v>82</v>
      </c>
      <c r="D57" s="44">
        <v>82</v>
      </c>
      <c r="E57" s="229">
        <f>E56+Table257[[#This Row],[Weekly Actual]]*6</f>
        <v>14574</v>
      </c>
      <c r="F57" s="229">
        <f>F56+Table257[[#This Row],[Weekly forecast]]*6</f>
        <v>14574</v>
      </c>
      <c r="G57" s="229">
        <f>G56+Table257[[#This Row],[Weekly Actual]]*6</f>
        <v>14574</v>
      </c>
    </row>
    <row r="58" spans="1:7">
      <c r="A58" s="94">
        <v>44035</v>
      </c>
      <c r="B58" s="44">
        <v>140</v>
      </c>
      <c r="C58" s="275">
        <v>82</v>
      </c>
      <c r="D58" s="44">
        <v>82</v>
      </c>
      <c r="E58" s="229">
        <f>E57+Table257[[#This Row],[Weekly Actual]]*6</f>
        <v>15066</v>
      </c>
      <c r="F58" s="229">
        <f>F57+Table257[[#This Row],[Weekly forecast]]*6</f>
        <v>15066</v>
      </c>
      <c r="G58" s="229">
        <f>G57+Table257[[#This Row],[Weekly Actual]]*6</f>
        <v>15066</v>
      </c>
    </row>
    <row r="59" spans="1:7">
      <c r="A59" s="94">
        <v>44042</v>
      </c>
      <c r="B59" s="44">
        <v>140</v>
      </c>
      <c r="C59" s="275">
        <v>82</v>
      </c>
      <c r="D59" s="44">
        <v>82</v>
      </c>
      <c r="E59" s="229">
        <f>E58+Table257[[#This Row],[Weekly Actual]]*6</f>
        <v>15558</v>
      </c>
      <c r="F59" s="229">
        <f>F58+Table257[[#This Row],[Weekly forecast]]*6</f>
        <v>15558</v>
      </c>
      <c r="G59" s="229">
        <f>G58+Table257[[#This Row],[Weekly Actual]]*6</f>
        <v>15558</v>
      </c>
    </row>
    <row r="60" spans="1:7">
      <c r="A60" s="94">
        <v>44049</v>
      </c>
      <c r="B60" s="44">
        <v>130</v>
      </c>
      <c r="C60" s="275">
        <v>80</v>
      </c>
      <c r="D60" s="44">
        <v>80</v>
      </c>
      <c r="E60" s="229">
        <f>E59+Table257[[#This Row],[Weekly Actual]]*6</f>
        <v>16038</v>
      </c>
      <c r="F60" s="229">
        <f>F59+Table257[[#This Row],[Weekly forecast]]*6</f>
        <v>16038</v>
      </c>
      <c r="G60" s="229">
        <f>G59+Table257[[#This Row],[Weekly Actual]]*6</f>
        <v>16038</v>
      </c>
    </row>
    <row r="61" spans="1:7">
      <c r="A61" s="94">
        <v>44056</v>
      </c>
      <c r="B61" s="44">
        <v>130</v>
      </c>
      <c r="C61" s="275">
        <v>80</v>
      </c>
      <c r="D61" s="44">
        <v>80</v>
      </c>
      <c r="E61" s="229">
        <f>E60+Table257[[#This Row],[Weekly Actual]]*6</f>
        <v>16518</v>
      </c>
      <c r="F61" s="229">
        <f>F60+Table257[[#This Row],[Weekly forecast]]*6</f>
        <v>16518</v>
      </c>
      <c r="G61" s="229">
        <f>G60+Table257[[#This Row],[Weekly Actual]]*6</f>
        <v>16518</v>
      </c>
    </row>
    <row r="62" spans="1:7">
      <c r="A62" s="94">
        <v>44063</v>
      </c>
      <c r="B62" s="44">
        <v>130</v>
      </c>
      <c r="C62" s="275">
        <v>80</v>
      </c>
      <c r="D62" s="44">
        <v>80</v>
      </c>
      <c r="E62" s="229">
        <f>E61+Table257[[#This Row],[Weekly Actual]]*6</f>
        <v>16998</v>
      </c>
      <c r="F62" s="229">
        <f>F61+Table257[[#This Row],[Weekly forecast]]*6</f>
        <v>16998</v>
      </c>
      <c r="G62" s="229">
        <f>G61+Table257[[#This Row],[Weekly Actual]]*6</f>
        <v>16998</v>
      </c>
    </row>
    <row r="63" spans="1:7">
      <c r="A63" s="94">
        <v>44070</v>
      </c>
      <c r="B63" s="44">
        <v>130</v>
      </c>
      <c r="C63" s="275">
        <v>80</v>
      </c>
      <c r="D63" s="44">
        <v>80</v>
      </c>
      <c r="E63" s="229">
        <f>E62+Table257[[#This Row],[Weekly Actual]]*6</f>
        <v>17478</v>
      </c>
      <c r="F63" s="229">
        <f>F62+Table257[[#This Row],[Weekly forecast]]*6</f>
        <v>17478</v>
      </c>
      <c r="G63" s="229">
        <f>G62+Table257[[#This Row],[Weekly Actual]]*6</f>
        <v>17478</v>
      </c>
    </row>
    <row r="64" spans="1:7">
      <c r="A64" s="94">
        <v>44077</v>
      </c>
      <c r="B64" s="44">
        <v>100</v>
      </c>
      <c r="C64" s="275">
        <v>85</v>
      </c>
      <c r="D64" s="44">
        <v>85</v>
      </c>
      <c r="E64" s="229">
        <f>E63+Table257[[#This Row],[Weekly Actual]]*6</f>
        <v>17988</v>
      </c>
      <c r="F64" s="229">
        <f>F63+Table257[[#This Row],[Weekly forecast]]*6</f>
        <v>17988</v>
      </c>
      <c r="G64" s="229">
        <f>G63+Table257[[#This Row],[Weekly Actual]]*6</f>
        <v>17988</v>
      </c>
    </row>
    <row r="65" spans="1:7">
      <c r="A65" s="94">
        <v>44084</v>
      </c>
      <c r="B65" s="44">
        <v>100</v>
      </c>
      <c r="C65" s="275">
        <v>85</v>
      </c>
      <c r="D65" s="44">
        <v>85</v>
      </c>
      <c r="E65" s="229">
        <f>E64+Table257[[#This Row],[Weekly Actual]]*6</f>
        <v>18498</v>
      </c>
      <c r="F65" s="229">
        <f>F64+Table257[[#This Row],[Weekly forecast]]*6</f>
        <v>18498</v>
      </c>
      <c r="G65" s="229">
        <f>G64+Table257[[#This Row],[Weekly Actual]]*6</f>
        <v>18498</v>
      </c>
    </row>
    <row r="66" spans="1:7">
      <c r="A66" s="94">
        <v>44091</v>
      </c>
      <c r="B66" s="44">
        <v>100</v>
      </c>
      <c r="C66" s="275">
        <v>85</v>
      </c>
      <c r="D66" s="44">
        <v>85</v>
      </c>
      <c r="E66" s="229">
        <f>E65+Table257[[#This Row],[Weekly Actual]]*6</f>
        <v>19008</v>
      </c>
      <c r="F66" s="229">
        <f>F65+Table257[[#This Row],[Weekly forecast]]*6</f>
        <v>19008</v>
      </c>
      <c r="G66" s="229">
        <f>G65+Table257[[#This Row],[Weekly Actual]]*6</f>
        <v>19008</v>
      </c>
    </row>
    <row r="67" spans="1:7">
      <c r="A67" s="94">
        <v>44098</v>
      </c>
      <c r="B67" s="44">
        <v>100</v>
      </c>
      <c r="C67" s="275">
        <v>85</v>
      </c>
      <c r="D67" s="44">
        <v>85</v>
      </c>
      <c r="E67" s="229">
        <f>E66+Table257[[#This Row],[Weekly Actual]]*6</f>
        <v>19518</v>
      </c>
      <c r="F67" s="229">
        <f>F66+Table257[[#This Row],[Weekly forecast]]*6</f>
        <v>19518</v>
      </c>
      <c r="G67" s="229">
        <f>G66+Table257[[#This Row],[Weekly Actual]]*6</f>
        <v>19518</v>
      </c>
    </row>
    <row r="68" spans="1:7">
      <c r="A68" s="94">
        <v>44105</v>
      </c>
      <c r="B68" s="44">
        <v>100</v>
      </c>
      <c r="C68" s="275">
        <v>85</v>
      </c>
      <c r="D68" s="44">
        <v>85</v>
      </c>
      <c r="E68" s="229">
        <f>E67+Table257[[#This Row],[Weekly Actual]]*6</f>
        <v>20028</v>
      </c>
      <c r="F68" s="229">
        <f>F67+Table257[[#This Row],[Weekly forecast]]*6</f>
        <v>20028</v>
      </c>
      <c r="G68" s="229">
        <f>G67+Table257[[#This Row],[Weekly Actual]]*6</f>
        <v>20028</v>
      </c>
    </row>
    <row r="69" spans="1:7">
      <c r="A69" s="94">
        <v>44112</v>
      </c>
      <c r="B69" s="44">
        <v>90</v>
      </c>
      <c r="C69" s="275">
        <v>132</v>
      </c>
      <c r="D69" s="44">
        <v>132</v>
      </c>
      <c r="E69" s="229">
        <f>E68+Table257[[#This Row],[Weekly Actual]]*6</f>
        <v>20820</v>
      </c>
      <c r="F69" s="229">
        <f>F68+Table257[[#This Row],[Weekly forecast]]*6</f>
        <v>20820</v>
      </c>
      <c r="G69" s="229">
        <f>G68+Table257[[#This Row],[Weekly Actual]]*6</f>
        <v>20820</v>
      </c>
    </row>
    <row r="70" spans="1:7">
      <c r="A70" s="94">
        <v>44119</v>
      </c>
      <c r="B70" s="44">
        <v>90</v>
      </c>
      <c r="C70" s="275">
        <v>132</v>
      </c>
      <c r="D70" s="44">
        <v>132</v>
      </c>
      <c r="E70" s="229">
        <f>E69+Table257[[#This Row],[Weekly Actual]]*6</f>
        <v>21612</v>
      </c>
      <c r="F70" s="229">
        <f>F69+Table257[[#This Row],[Weekly forecast]]*6</f>
        <v>21612</v>
      </c>
      <c r="G70" s="229">
        <f>G69+Table257[[#This Row],[Weekly Actual]]*6</f>
        <v>21612</v>
      </c>
    </row>
    <row r="71" spans="1:7">
      <c r="A71" s="94">
        <v>44126</v>
      </c>
      <c r="B71" s="44">
        <v>90</v>
      </c>
      <c r="C71" s="275">
        <v>132</v>
      </c>
      <c r="D71" s="44">
        <v>132</v>
      </c>
      <c r="E71" s="229">
        <f>E70+Table257[[#This Row],[Weekly Actual]]*6</f>
        <v>22404</v>
      </c>
      <c r="F71" s="229">
        <f>F70+Table257[[#This Row],[Weekly forecast]]*6</f>
        <v>22404</v>
      </c>
      <c r="G71" s="229">
        <f>G70+Table257[[#This Row],[Weekly Actual]]*6</f>
        <v>22404</v>
      </c>
    </row>
    <row r="72" spans="1:7">
      <c r="A72" s="94">
        <v>44133</v>
      </c>
      <c r="B72" s="44">
        <v>90</v>
      </c>
      <c r="C72" s="275">
        <v>132</v>
      </c>
      <c r="D72" s="44">
        <v>132</v>
      </c>
      <c r="E72" s="229">
        <f>E71+Table257[[#This Row],[Weekly Actual]]*6</f>
        <v>23196</v>
      </c>
      <c r="F72" s="229">
        <f>F71+Table257[[#This Row],[Weekly forecast]]*6</f>
        <v>23196</v>
      </c>
      <c r="G72" s="229">
        <f>G71+Table257[[#This Row],[Weekly Actual]]*6</f>
        <v>23196</v>
      </c>
    </row>
    <row r="73" spans="1:7">
      <c r="A73" s="94">
        <v>44140</v>
      </c>
      <c r="B73" s="44">
        <v>80</v>
      </c>
      <c r="C73" s="275">
        <v>100</v>
      </c>
      <c r="D73" s="44">
        <v>100</v>
      </c>
      <c r="E73" s="229">
        <f>E72+Table257[[#This Row],[Weekly Actual]]*6</f>
        <v>23796</v>
      </c>
      <c r="F73" s="229">
        <f>F72+Table257[[#This Row],[Weekly forecast]]*6</f>
        <v>23796</v>
      </c>
      <c r="G73" s="229">
        <f>G72+Table257[[#This Row],[Weekly Actual]]*6</f>
        <v>23796</v>
      </c>
    </row>
    <row r="74" spans="1:7">
      <c r="A74" s="94">
        <v>44147</v>
      </c>
      <c r="B74" s="44">
        <v>80</v>
      </c>
      <c r="C74" s="275">
        <v>100</v>
      </c>
      <c r="D74" s="44">
        <v>100</v>
      </c>
      <c r="E74" s="229">
        <f>E73+Table257[[#This Row],[Weekly Actual]]*6</f>
        <v>24396</v>
      </c>
      <c r="F74" s="229">
        <f>F73+Table257[[#This Row],[Weekly forecast]]*6</f>
        <v>24396</v>
      </c>
      <c r="G74" s="229">
        <f>G73+Table257[[#This Row],[Weekly Actual]]*6</f>
        <v>24396</v>
      </c>
    </row>
    <row r="75" spans="1:7">
      <c r="A75" s="94">
        <v>44154</v>
      </c>
      <c r="B75" s="44">
        <v>80</v>
      </c>
      <c r="C75" s="275">
        <v>100</v>
      </c>
      <c r="D75" s="44">
        <v>100</v>
      </c>
      <c r="E75" s="229">
        <f>E74+Table257[[#This Row],[Weekly Actual]]*6</f>
        <v>24996</v>
      </c>
      <c r="F75" s="229">
        <f>F74+Table257[[#This Row],[Weekly forecast]]*6</f>
        <v>24996</v>
      </c>
      <c r="G75" s="229">
        <f>G74+Table257[[#This Row],[Weekly Actual]]*6</f>
        <v>24996</v>
      </c>
    </row>
    <row r="76" spans="1:7">
      <c r="A76" s="94">
        <v>44161</v>
      </c>
      <c r="B76" s="44">
        <v>80</v>
      </c>
      <c r="C76" s="275">
        <v>100</v>
      </c>
      <c r="D76" s="44">
        <v>100</v>
      </c>
      <c r="E76" s="229">
        <f>E75+Table257[[#This Row],[Weekly Actual]]*6</f>
        <v>25596</v>
      </c>
      <c r="F76" s="229">
        <f>F75+Table257[[#This Row],[Weekly forecast]]*6</f>
        <v>25596</v>
      </c>
      <c r="G76" s="229">
        <f>G75+Table257[[#This Row],[Weekly Actual]]*6</f>
        <v>25596</v>
      </c>
    </row>
    <row r="77" spans="1:7">
      <c r="A77" s="94">
        <v>44168</v>
      </c>
      <c r="B77" s="44">
        <v>60</v>
      </c>
      <c r="C77" s="275">
        <v>90</v>
      </c>
      <c r="D77" s="44">
        <v>90</v>
      </c>
      <c r="E77" s="229">
        <f>E76+Table257[[#This Row],[Weekly Actual]]*6</f>
        <v>26136</v>
      </c>
      <c r="F77" s="229">
        <f>F76+Table257[[#This Row],[Weekly forecast]]*6</f>
        <v>26136</v>
      </c>
      <c r="G77" s="229">
        <f>G76+Table257[[#This Row],[Weekly Actual]]*6</f>
        <v>26136</v>
      </c>
    </row>
    <row r="78" spans="1:7">
      <c r="A78" s="94">
        <v>44175</v>
      </c>
      <c r="B78" s="44">
        <v>60</v>
      </c>
      <c r="C78" s="275">
        <v>90</v>
      </c>
      <c r="D78" s="44">
        <v>90</v>
      </c>
      <c r="E78" s="229">
        <f>E77+Table257[[#This Row],[Weekly Actual]]*6</f>
        <v>26676</v>
      </c>
      <c r="F78" s="229">
        <f>F77+Table257[[#This Row],[Weekly forecast]]*6</f>
        <v>26676</v>
      </c>
      <c r="G78" s="229">
        <f>G77+Table257[[#This Row],[Weekly Actual]]*6</f>
        <v>26676</v>
      </c>
    </row>
    <row r="79" spans="1:7">
      <c r="A79" s="94">
        <v>44182</v>
      </c>
      <c r="B79" s="44">
        <v>60</v>
      </c>
      <c r="C79" s="275">
        <v>90</v>
      </c>
      <c r="D79" s="44">
        <v>90</v>
      </c>
      <c r="E79" s="229">
        <f>E78+Table257[[#This Row],[Weekly Actual]]*6</f>
        <v>27216</v>
      </c>
      <c r="F79" s="229">
        <f>F78+Table257[[#This Row],[Weekly forecast]]*6</f>
        <v>27216</v>
      </c>
      <c r="G79" s="229">
        <f>G78+Table257[[#This Row],[Weekly Actual]]*6</f>
        <v>27216</v>
      </c>
    </row>
    <row r="80" spans="1:7">
      <c r="A80" s="94">
        <v>44189</v>
      </c>
      <c r="B80" s="44">
        <v>60</v>
      </c>
      <c r="C80" s="275">
        <v>90</v>
      </c>
      <c r="D80" s="44">
        <v>90</v>
      </c>
      <c r="E80" s="229">
        <f>E79+Table257[[#This Row],[Weekly Actual]]*6</f>
        <v>27756</v>
      </c>
      <c r="F80" s="229">
        <f>F79+Table257[[#This Row],[Weekly forecast]]*6</f>
        <v>27756</v>
      </c>
      <c r="G80" s="229">
        <f>G79+Table257[[#This Row],[Weekly Actual]]*6</f>
        <v>27756</v>
      </c>
    </row>
    <row r="81" spans="1:7">
      <c r="A81" s="94">
        <v>44196</v>
      </c>
      <c r="B81" s="44">
        <v>60</v>
      </c>
      <c r="C81" s="275">
        <v>90</v>
      </c>
      <c r="D81" s="44">
        <v>90</v>
      </c>
      <c r="E81" s="229">
        <f>E80+Table257[[#This Row],[Weekly Actual]]*6</f>
        <v>28296</v>
      </c>
      <c r="F81" s="229">
        <f>F80+Table257[[#This Row],[Weekly forecast]]*6</f>
        <v>28296</v>
      </c>
      <c r="G81" s="229">
        <f>G80+Table257[[#This Row],[Weekly Actual]]*6</f>
        <v>28296</v>
      </c>
    </row>
    <row r="82" spans="1:7">
      <c r="A82" s="94">
        <v>44203</v>
      </c>
      <c r="B82" s="44">
        <v>40</v>
      </c>
      <c r="C82" s="275">
        <v>88</v>
      </c>
      <c r="D82" s="44">
        <v>88</v>
      </c>
      <c r="E82" s="229">
        <f>E81+Table257[[#This Row],[Weekly Actual]]*6</f>
        <v>28824</v>
      </c>
      <c r="F82" s="229">
        <f>F81+Table257[[#This Row],[Weekly forecast]]*6</f>
        <v>28824</v>
      </c>
      <c r="G82" s="229">
        <f>G81+Table257[[#This Row],[Weekly Actual]]*6</f>
        <v>28824</v>
      </c>
    </row>
    <row r="83" spans="1:7">
      <c r="A83" s="94">
        <v>44210</v>
      </c>
      <c r="B83" s="44">
        <v>40</v>
      </c>
      <c r="C83" s="275">
        <v>88</v>
      </c>
      <c r="D83" s="44">
        <v>88</v>
      </c>
      <c r="E83" s="229">
        <f>E82+Table257[[#This Row],[Weekly Actual]]*6</f>
        <v>29352</v>
      </c>
      <c r="F83" s="229">
        <f>F82+Table257[[#This Row],[Weekly forecast]]*6</f>
        <v>29352</v>
      </c>
      <c r="G83" s="229">
        <f>G82+Table257[[#This Row],[Weekly Actual]]*6</f>
        <v>29352</v>
      </c>
    </row>
    <row r="84" spans="1:7">
      <c r="A84" s="94">
        <v>44217</v>
      </c>
      <c r="B84" s="44">
        <v>40</v>
      </c>
      <c r="C84" s="275">
        <v>88</v>
      </c>
      <c r="D84" s="44">
        <v>88</v>
      </c>
      <c r="E84" s="229">
        <f>E83+Table257[[#This Row],[Weekly Actual]]*6</f>
        <v>29880</v>
      </c>
      <c r="F84" s="229">
        <f>F83+Table257[[#This Row],[Weekly forecast]]*6</f>
        <v>29880</v>
      </c>
      <c r="G84" s="229">
        <f>G83+Table257[[#This Row],[Weekly Actual]]*6</f>
        <v>29880</v>
      </c>
    </row>
    <row r="85" spans="1:7">
      <c r="A85" s="94">
        <v>44224</v>
      </c>
      <c r="B85" s="44">
        <v>40</v>
      </c>
      <c r="C85" s="275">
        <v>88</v>
      </c>
      <c r="D85" s="44">
        <v>88</v>
      </c>
      <c r="E85" s="229">
        <f>E84+Table257[[#This Row],[Weekly Actual]]*6</f>
        <v>30408</v>
      </c>
      <c r="F85" s="229">
        <f>F84+Table257[[#This Row],[Weekly forecast]]*6</f>
        <v>30408</v>
      </c>
      <c r="G85" s="229">
        <f>G84+Table257[[#This Row],[Weekly Actual]]*6</f>
        <v>30408</v>
      </c>
    </row>
    <row r="86" spans="1:7">
      <c r="A86" s="94">
        <v>44231</v>
      </c>
      <c r="B86" s="275">
        <v>62</v>
      </c>
      <c r="C86" s="275"/>
      <c r="D86" s="44">
        <v>62</v>
      </c>
      <c r="E86" s="229">
        <v>30780</v>
      </c>
      <c r="F86" s="229">
        <v>30780</v>
      </c>
      <c r="G86" s="229">
        <v>30780</v>
      </c>
    </row>
    <row r="87" spans="1:7">
      <c r="A87" s="94">
        <v>44238</v>
      </c>
      <c r="B87" s="275">
        <v>62</v>
      </c>
      <c r="C87" s="275"/>
      <c r="D87" s="44">
        <v>62</v>
      </c>
      <c r="E87" s="229">
        <v>31152</v>
      </c>
      <c r="F87" s="229">
        <v>31152</v>
      </c>
      <c r="G87" s="229">
        <v>31152</v>
      </c>
    </row>
    <row r="88" spans="1:7">
      <c r="A88" s="94">
        <v>44245</v>
      </c>
      <c r="B88" s="275">
        <v>62</v>
      </c>
      <c r="C88" s="275"/>
      <c r="D88" s="44">
        <v>62</v>
      </c>
      <c r="E88" s="229">
        <v>31524</v>
      </c>
      <c r="F88" s="229">
        <v>31524</v>
      </c>
      <c r="G88" s="229">
        <v>31524</v>
      </c>
    </row>
    <row r="89" spans="1:7">
      <c r="A89" s="94">
        <v>44252</v>
      </c>
      <c r="B89" s="275">
        <v>62</v>
      </c>
      <c r="C89" s="275"/>
      <c r="D89" s="44">
        <v>62</v>
      </c>
      <c r="E89" s="229">
        <v>31896</v>
      </c>
      <c r="F89" s="229">
        <v>31896</v>
      </c>
      <c r="G89" s="229">
        <v>31896</v>
      </c>
    </row>
    <row r="90" spans="1:7">
      <c r="A90" s="94">
        <v>44259</v>
      </c>
      <c r="B90" s="275">
        <v>60</v>
      </c>
      <c r="C90" s="275"/>
      <c r="D90" s="44">
        <v>60</v>
      </c>
      <c r="E90" s="229">
        <v>32256</v>
      </c>
      <c r="F90" s="229">
        <v>32256</v>
      </c>
      <c r="G90" s="229">
        <v>32256</v>
      </c>
    </row>
    <row r="91" spans="1:7">
      <c r="A91" s="94">
        <v>44266</v>
      </c>
      <c r="B91" s="275">
        <v>60</v>
      </c>
      <c r="C91" s="275"/>
      <c r="D91" s="44">
        <v>60</v>
      </c>
      <c r="E91" s="229">
        <v>32616</v>
      </c>
      <c r="F91" s="229">
        <v>32616</v>
      </c>
      <c r="G91" s="229">
        <v>32616</v>
      </c>
    </row>
    <row r="92" spans="1:7">
      <c r="A92" s="94">
        <v>44273</v>
      </c>
      <c r="B92" s="275">
        <v>60</v>
      </c>
      <c r="C92" s="275"/>
      <c r="D92" s="44">
        <v>60</v>
      </c>
      <c r="E92" s="229">
        <v>32976</v>
      </c>
      <c r="F92" s="229">
        <v>32976</v>
      </c>
      <c r="G92" s="229">
        <v>32976</v>
      </c>
    </row>
    <row r="93" spans="1:7">
      <c r="A93" s="94">
        <v>44280</v>
      </c>
      <c r="B93" s="275">
        <v>60</v>
      </c>
      <c r="C93" s="275"/>
      <c r="D93" s="44">
        <v>60</v>
      </c>
      <c r="E93" s="229">
        <v>33336</v>
      </c>
      <c r="F93" s="229">
        <v>33336</v>
      </c>
      <c r="G93" s="229">
        <v>33336</v>
      </c>
    </row>
    <row r="94" spans="1:7">
      <c r="A94" s="94">
        <v>44287</v>
      </c>
      <c r="B94" s="275">
        <v>60</v>
      </c>
      <c r="C94" s="275"/>
      <c r="D94" s="44">
        <v>60</v>
      </c>
      <c r="E94" s="229">
        <v>33696</v>
      </c>
      <c r="F94" s="229">
        <v>33696</v>
      </c>
      <c r="G94" s="229">
        <v>33696</v>
      </c>
    </row>
    <row r="95" spans="1:7">
      <c r="A95" s="94">
        <v>44294</v>
      </c>
      <c r="B95" s="275">
        <v>59</v>
      </c>
      <c r="C95" s="275"/>
      <c r="D95" s="44">
        <v>59</v>
      </c>
      <c r="E95" s="229">
        <v>34050</v>
      </c>
      <c r="F95" s="229">
        <v>34050</v>
      </c>
      <c r="G95" s="229">
        <v>34050</v>
      </c>
    </row>
    <row r="96" spans="1:7">
      <c r="A96" s="94">
        <v>44301</v>
      </c>
      <c r="B96" s="275">
        <v>59</v>
      </c>
      <c r="C96" s="275"/>
      <c r="D96" s="44">
        <v>59</v>
      </c>
      <c r="E96" s="229">
        <v>34404</v>
      </c>
      <c r="F96" s="229">
        <v>34404</v>
      </c>
      <c r="G96" s="229">
        <v>34404</v>
      </c>
    </row>
    <row r="97" spans="1:7">
      <c r="A97" s="94">
        <v>44308</v>
      </c>
      <c r="B97" s="275">
        <v>59</v>
      </c>
      <c r="C97" s="275"/>
      <c r="D97" s="44">
        <v>59</v>
      </c>
      <c r="E97" s="229">
        <v>34758</v>
      </c>
      <c r="F97" s="229">
        <v>34758</v>
      </c>
      <c r="G97" s="229">
        <v>34758</v>
      </c>
    </row>
    <row r="98" spans="1:7">
      <c r="A98" s="94">
        <v>44315</v>
      </c>
      <c r="B98" s="275">
        <v>59</v>
      </c>
      <c r="C98" s="275"/>
      <c r="D98" s="44">
        <v>59</v>
      </c>
      <c r="E98" s="229">
        <v>35112</v>
      </c>
      <c r="F98" s="229">
        <v>35112</v>
      </c>
      <c r="G98" s="229">
        <v>35112</v>
      </c>
    </row>
    <row r="99" spans="1:7">
      <c r="A99" s="94">
        <v>44322</v>
      </c>
      <c r="B99" s="275">
        <v>78</v>
      </c>
      <c r="C99" s="275"/>
      <c r="D99" s="44">
        <v>78</v>
      </c>
      <c r="E99" s="229">
        <v>35580</v>
      </c>
      <c r="F99" s="229">
        <v>35580</v>
      </c>
      <c r="G99" s="229">
        <v>35580</v>
      </c>
    </row>
    <row r="100" spans="1:7">
      <c r="A100" s="94">
        <v>44329</v>
      </c>
      <c r="B100" s="275">
        <v>78</v>
      </c>
      <c r="C100" s="275"/>
      <c r="D100" s="44">
        <v>78</v>
      </c>
      <c r="E100" s="229">
        <v>36048</v>
      </c>
      <c r="F100" s="229">
        <v>36048</v>
      </c>
      <c r="G100" s="229">
        <v>36048</v>
      </c>
    </row>
    <row r="101" spans="1:7">
      <c r="A101" s="94">
        <v>44336</v>
      </c>
      <c r="B101" s="275">
        <v>78</v>
      </c>
      <c r="C101" s="275"/>
      <c r="D101" s="44">
        <v>78</v>
      </c>
      <c r="E101" s="229">
        <v>36516</v>
      </c>
      <c r="F101" s="229">
        <v>36516</v>
      </c>
      <c r="G101" s="229">
        <v>36516</v>
      </c>
    </row>
    <row r="102" spans="1:7">
      <c r="A102" s="94">
        <v>44343</v>
      </c>
      <c r="B102" s="275">
        <v>78</v>
      </c>
      <c r="C102" s="275"/>
      <c r="D102" s="44">
        <v>78</v>
      </c>
      <c r="E102" s="229">
        <v>36984</v>
      </c>
      <c r="F102" s="229">
        <v>36984</v>
      </c>
      <c r="G102" s="229">
        <v>36984</v>
      </c>
    </row>
    <row r="103" spans="1:7">
      <c r="A103" s="94">
        <v>44350</v>
      </c>
      <c r="B103" s="275">
        <v>79</v>
      </c>
      <c r="C103" s="275"/>
      <c r="D103" s="44">
        <v>79</v>
      </c>
      <c r="E103" s="229">
        <v>37458</v>
      </c>
      <c r="F103" s="229">
        <v>37458</v>
      </c>
      <c r="G103" s="229">
        <v>37458</v>
      </c>
    </row>
    <row r="104" spans="1:7">
      <c r="A104" s="94">
        <v>44357</v>
      </c>
      <c r="B104" s="275">
        <v>79</v>
      </c>
      <c r="C104" s="275"/>
      <c r="D104" s="44">
        <v>79</v>
      </c>
      <c r="E104" s="229">
        <v>37932</v>
      </c>
      <c r="F104" s="229">
        <v>37932</v>
      </c>
      <c r="G104" s="229">
        <v>37932</v>
      </c>
    </row>
    <row r="105" spans="1:7">
      <c r="A105" s="94">
        <v>44364</v>
      </c>
      <c r="B105" s="275">
        <v>79</v>
      </c>
      <c r="C105" s="275"/>
      <c r="D105" s="44">
        <v>79</v>
      </c>
      <c r="E105" s="229">
        <v>38406</v>
      </c>
      <c r="F105" s="229">
        <v>38406</v>
      </c>
      <c r="G105" s="229">
        <v>38406</v>
      </c>
    </row>
    <row r="106" spans="1:7">
      <c r="A106" s="94">
        <v>44371</v>
      </c>
      <c r="B106" s="275">
        <v>79</v>
      </c>
      <c r="C106" s="275"/>
      <c r="D106" s="44">
        <v>79</v>
      </c>
      <c r="E106" s="229">
        <v>38880</v>
      </c>
      <c r="F106" s="229">
        <v>38880</v>
      </c>
      <c r="G106" s="229">
        <v>38880</v>
      </c>
    </row>
    <row r="107" spans="1:7">
      <c r="A107" s="94">
        <v>44378</v>
      </c>
      <c r="B107" s="275">
        <v>79</v>
      </c>
      <c r="C107" s="275"/>
      <c r="D107" s="44">
        <v>79</v>
      </c>
      <c r="E107" s="229">
        <v>39354</v>
      </c>
      <c r="F107" s="229">
        <v>39354</v>
      </c>
      <c r="G107" s="229">
        <v>39354</v>
      </c>
    </row>
    <row r="108" spans="1:7">
      <c r="A108" s="94">
        <v>44385</v>
      </c>
      <c r="B108" s="275">
        <v>42</v>
      </c>
      <c r="C108" s="275"/>
      <c r="D108" s="44">
        <v>42</v>
      </c>
      <c r="E108" s="229">
        <v>39606</v>
      </c>
      <c r="F108" s="229">
        <v>39606</v>
      </c>
      <c r="G108" s="229">
        <v>39606</v>
      </c>
    </row>
    <row r="109" spans="1:7">
      <c r="A109" s="94">
        <v>44392</v>
      </c>
      <c r="B109" s="275">
        <v>42</v>
      </c>
      <c r="C109" s="275"/>
      <c r="D109" s="44">
        <v>42</v>
      </c>
      <c r="E109" s="229">
        <v>39858</v>
      </c>
      <c r="F109" s="229">
        <v>39858</v>
      </c>
      <c r="G109" s="229">
        <v>39858</v>
      </c>
    </row>
    <row r="110" spans="1:7">
      <c r="A110" s="94">
        <v>44399</v>
      </c>
      <c r="B110" s="275">
        <v>42</v>
      </c>
      <c r="C110" s="275"/>
      <c r="D110" s="44">
        <v>42</v>
      </c>
      <c r="E110" s="229">
        <v>40110</v>
      </c>
      <c r="F110" s="229">
        <v>40110</v>
      </c>
      <c r="G110" s="229">
        <v>40110</v>
      </c>
    </row>
    <row r="111" spans="1:7">
      <c r="A111" s="94">
        <v>44406</v>
      </c>
      <c r="B111" s="275">
        <v>42</v>
      </c>
      <c r="C111" s="275"/>
      <c r="D111" s="44">
        <v>42</v>
      </c>
      <c r="E111" s="229">
        <v>40362</v>
      </c>
      <c r="F111" s="229">
        <v>40362</v>
      </c>
      <c r="G111" s="229">
        <v>40362</v>
      </c>
    </row>
    <row r="112" spans="1:7">
      <c r="A112" s="94">
        <v>44413</v>
      </c>
      <c r="B112" s="275">
        <v>25</v>
      </c>
      <c r="C112" s="275"/>
      <c r="D112" s="44">
        <v>25</v>
      </c>
      <c r="E112" s="229">
        <v>40512</v>
      </c>
      <c r="F112" s="229">
        <v>40512</v>
      </c>
      <c r="G112" s="229">
        <v>40512</v>
      </c>
    </row>
    <row r="113" spans="1:7">
      <c r="A113" s="94">
        <v>44420</v>
      </c>
      <c r="B113" s="275">
        <v>25</v>
      </c>
      <c r="C113" s="275"/>
      <c r="D113" s="44">
        <v>25</v>
      </c>
      <c r="E113" s="229">
        <v>40662</v>
      </c>
      <c r="F113" s="229">
        <v>40662</v>
      </c>
      <c r="G113" s="229">
        <v>40662</v>
      </c>
    </row>
    <row r="114" spans="1:7">
      <c r="A114" s="94">
        <v>44427</v>
      </c>
      <c r="B114" s="275">
        <v>25</v>
      </c>
      <c r="C114" s="275"/>
      <c r="D114" s="44">
        <v>25</v>
      </c>
      <c r="E114" s="229">
        <v>40812</v>
      </c>
      <c r="F114" s="229">
        <v>40812</v>
      </c>
      <c r="G114" s="229">
        <v>40812</v>
      </c>
    </row>
    <row r="115" spans="1:7">
      <c r="A115" s="94">
        <v>44434</v>
      </c>
      <c r="B115" s="275">
        <v>25</v>
      </c>
      <c r="C115" s="275"/>
      <c r="D115" s="44">
        <v>25</v>
      </c>
      <c r="E115" s="229">
        <v>40962</v>
      </c>
      <c r="F115" s="229">
        <v>40962</v>
      </c>
      <c r="G115" s="229">
        <v>40962</v>
      </c>
    </row>
    <row r="116" spans="1:7">
      <c r="A116" s="94">
        <v>44441</v>
      </c>
      <c r="B116" s="275">
        <v>25</v>
      </c>
      <c r="C116" s="275"/>
      <c r="D116" s="44">
        <v>25</v>
      </c>
      <c r="E116" s="229">
        <v>41112</v>
      </c>
      <c r="F116" s="229">
        <v>41112</v>
      </c>
      <c r="G116" s="229">
        <v>41112</v>
      </c>
    </row>
    <row r="117" spans="1:7">
      <c r="A117" s="94">
        <v>44448</v>
      </c>
      <c r="B117" s="275">
        <v>26</v>
      </c>
      <c r="C117" s="275"/>
      <c r="D117" s="44">
        <v>26</v>
      </c>
      <c r="E117" s="229">
        <v>41268</v>
      </c>
      <c r="F117" s="229">
        <v>41268</v>
      </c>
      <c r="G117" s="229">
        <v>41268</v>
      </c>
    </row>
    <row r="118" spans="1:7">
      <c r="A118" s="94">
        <v>44455</v>
      </c>
      <c r="B118" s="275">
        <v>26</v>
      </c>
      <c r="C118" s="275"/>
      <c r="D118" s="44">
        <v>26</v>
      </c>
      <c r="E118" s="229">
        <v>41424</v>
      </c>
      <c r="F118" s="229">
        <v>41424</v>
      </c>
      <c r="G118" s="229">
        <v>41424</v>
      </c>
    </row>
    <row r="119" spans="1:7">
      <c r="A119" s="94">
        <v>44462</v>
      </c>
      <c r="B119" s="275">
        <v>26</v>
      </c>
      <c r="C119" s="275"/>
      <c r="D119" s="44">
        <v>26</v>
      </c>
      <c r="E119" s="229">
        <v>41580</v>
      </c>
      <c r="F119" s="229">
        <v>41580</v>
      </c>
      <c r="G119" s="229">
        <v>41580</v>
      </c>
    </row>
    <row r="120" spans="1:7">
      <c r="A120" s="94">
        <v>44469</v>
      </c>
      <c r="B120" s="275">
        <v>26</v>
      </c>
      <c r="C120" s="275"/>
      <c r="D120" s="44">
        <v>26</v>
      </c>
      <c r="E120" s="229">
        <v>41736</v>
      </c>
      <c r="F120" s="229">
        <v>41736</v>
      </c>
      <c r="G120" s="229">
        <v>41736</v>
      </c>
    </row>
    <row r="121" spans="1:7">
      <c r="A121" s="94">
        <v>44476</v>
      </c>
      <c r="B121" s="275">
        <v>20</v>
      </c>
      <c r="C121" s="275"/>
      <c r="D121" s="44">
        <v>20</v>
      </c>
      <c r="E121" s="229">
        <v>41856</v>
      </c>
      <c r="F121" s="229">
        <v>41856</v>
      </c>
      <c r="G121" s="229">
        <v>41856</v>
      </c>
    </row>
    <row r="122" spans="1:7">
      <c r="A122" s="94">
        <v>44483</v>
      </c>
      <c r="B122" s="275">
        <v>20</v>
      </c>
      <c r="C122" s="275"/>
      <c r="D122" s="44">
        <v>20</v>
      </c>
      <c r="E122" s="229">
        <v>41976</v>
      </c>
      <c r="F122" s="229">
        <v>41976</v>
      </c>
      <c r="G122" s="229">
        <v>41976</v>
      </c>
    </row>
    <row r="123" spans="1:7">
      <c r="A123" s="94">
        <v>44490</v>
      </c>
      <c r="B123" s="275">
        <v>20</v>
      </c>
      <c r="C123" s="275"/>
      <c r="D123" s="44">
        <v>20</v>
      </c>
      <c r="E123" s="229">
        <v>42096</v>
      </c>
      <c r="F123" s="229">
        <v>42096</v>
      </c>
      <c r="G123" s="229">
        <v>42096</v>
      </c>
    </row>
    <row r="124" spans="1:7">
      <c r="A124" s="94">
        <v>44497</v>
      </c>
      <c r="B124" s="275">
        <v>20</v>
      </c>
      <c r="C124" s="275"/>
      <c r="D124" s="44">
        <v>20</v>
      </c>
      <c r="E124" s="229">
        <v>42216</v>
      </c>
      <c r="F124" s="229">
        <v>42216</v>
      </c>
      <c r="G124" s="229">
        <v>42216</v>
      </c>
    </row>
    <row r="125" spans="1:7">
      <c r="A125" s="94">
        <v>44504</v>
      </c>
      <c r="B125" s="275">
        <v>10</v>
      </c>
      <c r="C125" s="275"/>
      <c r="D125" s="44">
        <v>10</v>
      </c>
      <c r="E125" s="229">
        <v>42276</v>
      </c>
      <c r="F125" s="229">
        <v>42276</v>
      </c>
      <c r="G125" s="229">
        <v>42276</v>
      </c>
    </row>
    <row r="126" spans="1:7">
      <c r="A126" s="94">
        <v>44511</v>
      </c>
      <c r="B126" s="275">
        <v>10</v>
      </c>
      <c r="C126" s="275"/>
      <c r="D126" s="44">
        <v>10</v>
      </c>
      <c r="E126" s="229">
        <v>42336</v>
      </c>
      <c r="F126" s="229">
        <v>42336</v>
      </c>
      <c r="G126" s="229">
        <v>42336</v>
      </c>
    </row>
    <row r="127" spans="1:7">
      <c r="A127" s="94">
        <v>44518</v>
      </c>
      <c r="B127" s="275">
        <v>12</v>
      </c>
      <c r="C127" s="275"/>
      <c r="D127" s="44">
        <v>12</v>
      </c>
      <c r="E127" s="229">
        <v>42408</v>
      </c>
      <c r="F127" s="229">
        <v>42408</v>
      </c>
      <c r="G127" s="229">
        <v>42408</v>
      </c>
    </row>
    <row r="128" spans="1:7">
      <c r="A128" s="94">
        <v>44525</v>
      </c>
      <c r="B128" s="275">
        <v>12</v>
      </c>
      <c r="C128" s="275"/>
      <c r="D128" s="44">
        <v>12</v>
      </c>
      <c r="E128" s="229">
        <v>42480</v>
      </c>
      <c r="F128" s="229">
        <v>42480</v>
      </c>
      <c r="G128" s="229">
        <v>42480</v>
      </c>
    </row>
    <row r="129" spans="1:7">
      <c r="A129" s="94">
        <v>44532</v>
      </c>
      <c r="B129" s="275">
        <v>12</v>
      </c>
      <c r="C129" s="275"/>
      <c r="D129" s="44">
        <v>12</v>
      </c>
      <c r="E129" s="229">
        <v>42552</v>
      </c>
      <c r="F129" s="229">
        <v>42552</v>
      </c>
      <c r="G129" s="229">
        <v>42552</v>
      </c>
    </row>
    <row r="130" spans="1:7">
      <c r="A130" s="94">
        <v>44539</v>
      </c>
      <c r="B130" s="275">
        <v>12</v>
      </c>
      <c r="C130" s="275"/>
      <c r="D130" s="44">
        <v>12</v>
      </c>
      <c r="E130" s="229">
        <v>42624</v>
      </c>
      <c r="F130" s="229">
        <v>42624</v>
      </c>
      <c r="G130" s="229">
        <v>42624</v>
      </c>
    </row>
    <row r="131" spans="1:7">
      <c r="A131" s="94">
        <v>44546</v>
      </c>
      <c r="B131" s="275">
        <v>12</v>
      </c>
      <c r="C131" s="275"/>
      <c r="D131" s="44">
        <v>12</v>
      </c>
      <c r="E131" s="229">
        <v>42696</v>
      </c>
      <c r="F131" s="229">
        <v>42696</v>
      </c>
      <c r="G131" s="229">
        <v>42696</v>
      </c>
    </row>
    <row r="132" spans="1:7" ht="13.5" customHeight="1">
      <c r="A132" s="94">
        <v>44553</v>
      </c>
      <c r="B132" s="275">
        <v>7</v>
      </c>
      <c r="C132" s="275"/>
      <c r="D132" s="44">
        <v>7</v>
      </c>
      <c r="E132" s="229">
        <v>42738</v>
      </c>
      <c r="F132" s="229">
        <v>42738</v>
      </c>
      <c r="G132" s="229">
        <v>42738</v>
      </c>
    </row>
    <row r="133" spans="1:7">
      <c r="A133" s="94">
        <v>44560</v>
      </c>
      <c r="B133" s="275">
        <v>6</v>
      </c>
      <c r="C133" s="275"/>
      <c r="D133" s="44">
        <v>6</v>
      </c>
      <c r="E133" s="229">
        <v>42774</v>
      </c>
      <c r="F133" s="229">
        <v>42774</v>
      </c>
      <c r="G133" s="229">
        <v>42774</v>
      </c>
    </row>
    <row r="134" spans="1:7">
      <c r="A134" s="94">
        <v>44567</v>
      </c>
      <c r="B134" s="275">
        <v>6</v>
      </c>
      <c r="C134" s="275"/>
      <c r="D134" s="44">
        <v>6</v>
      </c>
      <c r="E134" s="229">
        <v>42810</v>
      </c>
      <c r="F134" s="229">
        <v>42810</v>
      </c>
      <c r="G134" s="229">
        <v>42810</v>
      </c>
    </row>
    <row r="135" spans="1:7">
      <c r="A135" s="94">
        <v>44574</v>
      </c>
      <c r="B135" s="275">
        <v>6</v>
      </c>
      <c r="C135" s="275"/>
      <c r="D135" s="44">
        <v>6</v>
      </c>
      <c r="E135" s="229">
        <v>42846</v>
      </c>
      <c r="F135" s="229">
        <v>42846</v>
      </c>
      <c r="G135" s="229">
        <v>42846</v>
      </c>
    </row>
    <row r="136" spans="1:7">
      <c r="A136" s="94">
        <v>44581</v>
      </c>
      <c r="B136" s="275">
        <v>6</v>
      </c>
      <c r="C136" s="275"/>
      <c r="D136" s="44">
        <v>6</v>
      </c>
      <c r="E136" s="229">
        <v>42882</v>
      </c>
      <c r="F136" s="229">
        <v>42882</v>
      </c>
      <c r="G136" s="229">
        <v>42882</v>
      </c>
    </row>
    <row r="137" spans="1:7">
      <c r="A137" s="94">
        <v>44588</v>
      </c>
      <c r="B137" s="275">
        <v>6</v>
      </c>
      <c r="C137" s="275"/>
      <c r="D137" s="44">
        <v>6</v>
      </c>
      <c r="E137" s="229">
        <v>42918</v>
      </c>
      <c r="F137" s="229">
        <v>42918</v>
      </c>
      <c r="G137" s="229">
        <v>42918</v>
      </c>
    </row>
    <row r="138" spans="1:7">
      <c r="A138" s="94">
        <v>44595</v>
      </c>
      <c r="B138" s="275">
        <v>6</v>
      </c>
      <c r="C138" s="275"/>
      <c r="D138" s="44">
        <v>6</v>
      </c>
      <c r="E138" s="229">
        <v>42954</v>
      </c>
      <c r="F138" s="229">
        <v>42954</v>
      </c>
      <c r="G138" s="229">
        <v>42954</v>
      </c>
    </row>
    <row r="139" spans="1:7">
      <c r="A139" s="94">
        <v>44602</v>
      </c>
      <c r="B139" s="275">
        <v>11</v>
      </c>
      <c r="C139" s="275"/>
      <c r="D139" s="44">
        <v>11</v>
      </c>
      <c r="E139" s="229">
        <v>43020</v>
      </c>
      <c r="F139" s="229">
        <v>43020</v>
      </c>
      <c r="G139" s="229">
        <v>43020</v>
      </c>
    </row>
    <row r="140" spans="1:7">
      <c r="A140" s="94">
        <v>44609</v>
      </c>
      <c r="B140" s="275">
        <v>11</v>
      </c>
      <c r="C140" s="275"/>
      <c r="D140" s="44">
        <v>11</v>
      </c>
      <c r="E140" s="229">
        <v>43086</v>
      </c>
      <c r="F140" s="229">
        <f>F139+Table257[[#This Row],[Weekly Actual]]</f>
        <v>43031</v>
      </c>
      <c r="G140" s="229">
        <f>G139+Table257[[#This Row],[Weekly Actual]]</f>
        <v>43031</v>
      </c>
    </row>
    <row r="141" spans="1:7">
      <c r="A141" s="94">
        <v>44616</v>
      </c>
      <c r="B141" s="275">
        <v>11</v>
      </c>
      <c r="C141" s="275"/>
      <c r="D141" s="44">
        <v>11</v>
      </c>
      <c r="E141" s="229">
        <v>43152</v>
      </c>
      <c r="F141" s="229">
        <f>F140+Table257[[#This Row],[Weekly Actual]]</f>
        <v>43042</v>
      </c>
      <c r="G141" s="229">
        <f>G140+Table257[[#This Row],[Weekly Actual]]</f>
        <v>43042</v>
      </c>
    </row>
    <row r="142" spans="1:7">
      <c r="A142" s="94">
        <v>44623</v>
      </c>
      <c r="B142" s="275">
        <v>21</v>
      </c>
      <c r="C142" s="275"/>
      <c r="D142" s="44">
        <v>21</v>
      </c>
      <c r="E142" s="229">
        <f>E141+Table257[[#This Row],[Weekly Plan]]</f>
        <v>43173</v>
      </c>
      <c r="F142" s="229">
        <f>F141+Table257[[#This Row],[Weekly Actual]]</f>
        <v>43063</v>
      </c>
      <c r="G142" s="229">
        <f>G141+Table257[[#This Row],[Weekly Actual]]</f>
        <v>43063</v>
      </c>
    </row>
    <row r="143" spans="1:7">
      <c r="A143" s="94">
        <v>44630</v>
      </c>
      <c r="B143" s="275">
        <v>21</v>
      </c>
      <c r="C143" s="275"/>
      <c r="D143" s="44">
        <v>21</v>
      </c>
      <c r="E143" s="229">
        <f>E142+Table257[[#This Row],[Weekly Plan]]</f>
        <v>43194</v>
      </c>
      <c r="F143" s="229">
        <f>F142+Table257[[#This Row],[Weekly Actual]]</f>
        <v>43084</v>
      </c>
      <c r="G143" s="229">
        <f>G142+Table257[[#This Row],[Weekly Actual]]</f>
        <v>43084</v>
      </c>
    </row>
    <row r="144" spans="1:7">
      <c r="A144" s="94">
        <v>44637</v>
      </c>
      <c r="B144" s="275">
        <v>65</v>
      </c>
      <c r="C144" s="275"/>
      <c r="D144" s="44">
        <v>46</v>
      </c>
      <c r="E144" s="229">
        <f>E143+Table257[[#This Row],[Weekly Plan]]</f>
        <v>43259</v>
      </c>
      <c r="F144" s="229">
        <f>F143+Table257[[#This Row],[Weekly Actual]]</f>
        <v>43130</v>
      </c>
      <c r="G144" s="229">
        <f>G143+Table257[[#This Row],[Weekly Actual]]</f>
        <v>43130</v>
      </c>
    </row>
    <row r="145" spans="1:8">
      <c r="A145" s="94">
        <v>44644</v>
      </c>
      <c r="B145" s="275">
        <v>65</v>
      </c>
      <c r="C145" s="275"/>
      <c r="D145" s="44">
        <v>52</v>
      </c>
      <c r="E145" s="229">
        <f>E144+Table257[[#This Row],[Weekly Plan]]</f>
        <v>43324</v>
      </c>
      <c r="F145" s="229">
        <f>F144+Table257[[#This Row],[Weekly Actual]]</f>
        <v>43182</v>
      </c>
      <c r="G145" s="229">
        <f>G144+Table257[[#This Row],[Weekly Actual]]</f>
        <v>43182</v>
      </c>
    </row>
    <row r="146" spans="1:8">
      <c r="A146" s="94">
        <v>44651</v>
      </c>
      <c r="B146" s="275">
        <v>65</v>
      </c>
      <c r="C146" s="275"/>
      <c r="D146" s="44">
        <v>53</v>
      </c>
      <c r="E146" s="229">
        <f>E145+Table257[[#This Row],[Weekly Plan]]</f>
        <v>43389</v>
      </c>
      <c r="F146" s="229">
        <f>F145+Table257[[#This Row],[Weekly Actual]]</f>
        <v>43235</v>
      </c>
      <c r="G146" s="229">
        <f>G145+Table257[[#This Row],[Weekly Actual]]</f>
        <v>43235</v>
      </c>
    </row>
    <row r="147" spans="1:8">
      <c r="A147" s="94">
        <v>44658</v>
      </c>
      <c r="B147" s="275">
        <v>65</v>
      </c>
      <c r="C147" s="275"/>
      <c r="D147" s="44">
        <v>57</v>
      </c>
      <c r="E147" s="229">
        <f>E146+Table257[[#This Row],[Weekly Plan]]</f>
        <v>43454</v>
      </c>
      <c r="F147" s="229">
        <f>F146+Table257[[#This Row],[Weekly Actual]]</f>
        <v>43292</v>
      </c>
      <c r="G147" s="229">
        <f>G146+Table257[[#This Row],[Weekly Actual]]</f>
        <v>43292</v>
      </c>
    </row>
    <row r="148" spans="1:8">
      <c r="A148" s="94">
        <v>44665</v>
      </c>
      <c r="B148" s="275">
        <v>65</v>
      </c>
      <c r="C148" s="275"/>
      <c r="D148" s="44">
        <v>57</v>
      </c>
      <c r="E148" s="229">
        <f>E147+Table257[[#This Row],[Weekly Plan]]</f>
        <v>43519</v>
      </c>
      <c r="F148" s="229">
        <f>F147+Table257[[#This Row],[Weekly Actual]]</f>
        <v>43349</v>
      </c>
      <c r="G148" s="229">
        <f>G147+Table257[[#This Row],[Weekly Actual]]</f>
        <v>43349</v>
      </c>
    </row>
    <row r="149" spans="1:8">
      <c r="A149" s="94">
        <v>44672</v>
      </c>
      <c r="B149" s="275">
        <v>65</v>
      </c>
      <c r="C149" s="275"/>
      <c r="D149" s="44">
        <v>58</v>
      </c>
      <c r="E149" s="229">
        <f>E148+Table257[[#This Row],[Weekly Plan]]</f>
        <v>43584</v>
      </c>
      <c r="F149" s="229">
        <f>F148+Table257[[#This Row],[Weekly Actual]]</f>
        <v>43407</v>
      </c>
      <c r="G149" s="229">
        <f>G148+Table257[[#This Row],[Weekly Actual]]</f>
        <v>43407</v>
      </c>
    </row>
    <row r="150" spans="1:8">
      <c r="A150" s="94">
        <v>44679</v>
      </c>
      <c r="B150" s="275">
        <v>65</v>
      </c>
      <c r="C150" s="275"/>
      <c r="D150" s="44">
        <v>79</v>
      </c>
      <c r="E150" s="229">
        <f>E149+Table257[[#This Row],[Weekly Plan]]</f>
        <v>43649</v>
      </c>
      <c r="F150" s="229">
        <f>F149+Table257[[#This Row],[Weekly Actual]]</f>
        <v>43486</v>
      </c>
      <c r="G150" s="229">
        <f>G149+Table257[[#This Row],[Weekly Actual]]</f>
        <v>43486</v>
      </c>
    </row>
    <row r="151" spans="1:8">
      <c r="A151" s="94">
        <v>44686</v>
      </c>
      <c r="B151" s="275">
        <v>65</v>
      </c>
      <c r="C151" s="275"/>
      <c r="D151" s="44">
        <v>79</v>
      </c>
      <c r="E151" s="229">
        <f>E150+Table257[[#This Row],[Weekly Plan]]</f>
        <v>43714</v>
      </c>
      <c r="F151" s="229">
        <f>F150+Table257[[#This Row],[Weekly Actual]]</f>
        <v>43565</v>
      </c>
      <c r="G151" s="229">
        <f>G150+Table257[[#This Row],[Weekly Actual]]</f>
        <v>43565</v>
      </c>
    </row>
    <row r="152" spans="1:8">
      <c r="A152" s="94">
        <v>44693</v>
      </c>
      <c r="B152" s="275">
        <v>65</v>
      </c>
      <c r="C152" s="275"/>
      <c r="D152" s="44">
        <v>79</v>
      </c>
      <c r="E152" s="229">
        <f>E151+Table257[[#This Row],[Weekly Plan]]</f>
        <v>43779</v>
      </c>
      <c r="F152" s="229">
        <f>F151+Table257[[#This Row],[Weekly Actual]]</f>
        <v>43644</v>
      </c>
      <c r="G152" s="229">
        <f>G151+Table257[[#This Row],[Weekly Actual]]</f>
        <v>43644</v>
      </c>
    </row>
    <row r="153" spans="1:8">
      <c r="A153" s="94">
        <v>44700</v>
      </c>
      <c r="B153" s="275">
        <v>65</v>
      </c>
      <c r="C153" s="275"/>
      <c r="D153" s="44"/>
      <c r="E153" s="229">
        <f>E152+Table257[[#This Row],[Weekly Plan]]</f>
        <v>43844</v>
      </c>
      <c r="F153" s="229"/>
      <c r="G153" s="229"/>
    </row>
    <row r="154" spans="1:8">
      <c r="A154" s="94">
        <v>44707</v>
      </c>
      <c r="B154" s="275">
        <v>21</v>
      </c>
      <c r="C154" s="275"/>
      <c r="D154" s="44"/>
      <c r="E154" s="229">
        <f>E153+Table257[[#This Row],[Weekly Plan]]</f>
        <v>43865</v>
      </c>
      <c r="F154" s="229"/>
      <c r="G154" s="229"/>
      <c r="H154" s="276"/>
    </row>
    <row r="155" spans="1:8">
      <c r="A155" s="95"/>
      <c r="B155" s="96"/>
      <c r="C155" s="96"/>
      <c r="D155" s="97"/>
      <c r="G155" s="97"/>
    </row>
    <row r="156" spans="1:8">
      <c r="A156" s="95"/>
      <c r="B156" s="96"/>
      <c r="C156" s="96"/>
      <c r="D156" s="97"/>
      <c r="G156" s="97"/>
    </row>
    <row r="157" spans="1:8">
      <c r="A157" s="95"/>
      <c r="B157" s="96"/>
      <c r="C157" s="96"/>
      <c r="D157" s="97"/>
      <c r="G157" s="97"/>
    </row>
    <row r="158" spans="1:8">
      <c r="A158" s="94"/>
      <c r="B158" s="98"/>
      <c r="C158" s="98"/>
      <c r="D158" s="99"/>
      <c r="G158" s="99"/>
    </row>
    <row r="159" spans="1:8">
      <c r="A159" s="94"/>
      <c r="B159" s="98"/>
      <c r="C159" s="98"/>
      <c r="D159" s="99"/>
      <c r="G159" s="99"/>
    </row>
    <row r="160" spans="1:8">
      <c r="A160" s="94"/>
      <c r="B160" s="98"/>
      <c r="C160" s="98"/>
      <c r="D160" s="99"/>
      <c r="G160" s="99"/>
    </row>
    <row r="161" spans="1:7">
      <c r="A161" s="94"/>
      <c r="B161" s="98"/>
      <c r="C161" s="98"/>
      <c r="D161" s="99"/>
      <c r="G161" s="99"/>
    </row>
    <row r="162" spans="1:7">
      <c r="A162" s="94"/>
      <c r="B162" s="98"/>
      <c r="C162" s="98"/>
      <c r="D162" s="99"/>
      <c r="G162" s="99"/>
    </row>
    <row r="163" spans="1:7">
      <c r="A163" s="94"/>
      <c r="B163" s="98"/>
      <c r="C163" s="98"/>
      <c r="D163" s="99"/>
      <c r="G163" s="99"/>
    </row>
    <row r="164" spans="1:7">
      <c r="A164" s="94"/>
      <c r="B164" s="98"/>
      <c r="C164" s="98"/>
      <c r="D164" s="99"/>
      <c r="G164" s="99"/>
    </row>
    <row r="165" spans="1:7">
      <c r="A165" s="94"/>
      <c r="B165" s="98"/>
      <c r="C165" s="98"/>
      <c r="D165" s="99"/>
      <c r="G165" s="99"/>
    </row>
    <row r="166" spans="1:7">
      <c r="A166" s="94"/>
      <c r="B166" s="98"/>
      <c r="C166" s="98"/>
      <c r="D166" s="99"/>
      <c r="G166" s="99"/>
    </row>
    <row r="167" spans="1:7">
      <c r="A167" s="94"/>
      <c r="B167" s="98"/>
      <c r="C167" s="98"/>
      <c r="D167" s="99"/>
      <c r="G167" s="99"/>
    </row>
    <row r="168" spans="1:7">
      <c r="A168" s="94"/>
      <c r="B168" s="98"/>
      <c r="C168" s="98"/>
      <c r="D168" s="99"/>
      <c r="G168" s="99"/>
    </row>
    <row r="169" spans="1:7">
      <c r="A169" s="94"/>
      <c r="B169" s="98"/>
      <c r="C169" s="98"/>
      <c r="D169" s="99"/>
      <c r="G169" s="99"/>
    </row>
    <row r="170" spans="1:7">
      <c r="A170" s="94"/>
      <c r="B170" s="98"/>
      <c r="C170" s="98"/>
      <c r="D170" s="99"/>
      <c r="G170" s="99"/>
    </row>
    <row r="171" spans="1:7">
      <c r="A171" s="94"/>
      <c r="B171" s="98"/>
      <c r="C171" s="98"/>
      <c r="D171" s="99"/>
      <c r="G171" s="99"/>
    </row>
    <row r="172" spans="1:7">
      <c r="A172" s="94"/>
      <c r="B172" s="98"/>
      <c r="C172" s="98"/>
      <c r="D172" s="99"/>
      <c r="G172" s="99"/>
    </row>
    <row r="173" spans="1:7">
      <c r="A173" s="94"/>
      <c r="B173" s="98"/>
      <c r="C173" s="98"/>
      <c r="D173" s="99"/>
      <c r="G173" s="99"/>
    </row>
    <row r="174" spans="1:7">
      <c r="A174" s="94"/>
      <c r="B174" s="98"/>
      <c r="C174" s="98"/>
      <c r="D174" s="99"/>
      <c r="G174" s="99"/>
    </row>
    <row r="175" spans="1:7">
      <c r="A175" s="94"/>
      <c r="B175" s="98"/>
      <c r="C175" s="98"/>
      <c r="D175" s="99"/>
      <c r="G175" s="99"/>
    </row>
    <row r="176" spans="1:7">
      <c r="A176" s="94"/>
      <c r="B176" s="98"/>
      <c r="C176" s="98"/>
      <c r="D176" s="99"/>
      <c r="G176" s="99"/>
    </row>
    <row r="177" spans="1:7">
      <c r="A177" s="94"/>
      <c r="B177" s="98"/>
      <c r="C177" s="98"/>
      <c r="D177" s="99"/>
      <c r="G177" s="99"/>
    </row>
    <row r="178" spans="1:7">
      <c r="A178" s="94"/>
      <c r="B178" s="98"/>
      <c r="C178" s="98"/>
      <c r="D178" s="99"/>
      <c r="G178" s="99"/>
    </row>
    <row r="179" spans="1:7">
      <c r="A179" s="94"/>
      <c r="B179" s="98"/>
      <c r="C179" s="98"/>
      <c r="D179" s="99"/>
      <c r="G179" s="99"/>
    </row>
    <row r="180" spans="1:7">
      <c r="A180" s="94"/>
      <c r="B180" s="98"/>
      <c r="C180" s="98"/>
      <c r="D180" s="99"/>
      <c r="G180" s="99"/>
    </row>
    <row r="181" spans="1:7">
      <c r="A181" s="94"/>
      <c r="B181" s="98"/>
      <c r="C181" s="98"/>
      <c r="D181" s="99"/>
      <c r="G181" s="99"/>
    </row>
    <row r="182" spans="1:7">
      <c r="A182" s="94"/>
      <c r="B182" s="98"/>
      <c r="C182" s="98"/>
      <c r="D182" s="99"/>
      <c r="G182" s="99"/>
    </row>
    <row r="183" spans="1:7">
      <c r="A183" s="94"/>
      <c r="B183" s="98"/>
      <c r="C183" s="98"/>
      <c r="D183" s="99"/>
      <c r="G183" s="99"/>
    </row>
    <row r="184" spans="1:7">
      <c r="A184" s="94"/>
      <c r="B184" s="98"/>
      <c r="C184" s="98"/>
      <c r="D184" s="99"/>
      <c r="G184" s="99"/>
    </row>
    <row r="185" spans="1:7">
      <c r="A185" s="94"/>
      <c r="B185" s="98"/>
      <c r="C185" s="98"/>
      <c r="D185" s="99"/>
      <c r="G185" s="99"/>
    </row>
    <row r="186" spans="1:7">
      <c r="A186" s="94"/>
      <c r="B186" s="98"/>
      <c r="C186" s="98"/>
      <c r="D186" s="99"/>
      <c r="G186" s="99"/>
    </row>
    <row r="187" spans="1:7">
      <c r="A187" s="94"/>
      <c r="B187" s="98"/>
      <c r="C187" s="98"/>
      <c r="D187" s="99"/>
      <c r="G187" s="99"/>
    </row>
    <row r="188" spans="1:7">
      <c r="A188" s="94"/>
      <c r="B188" s="98"/>
      <c r="C188" s="98"/>
      <c r="D188" s="99"/>
      <c r="G188" s="99"/>
    </row>
    <row r="189" spans="1:7">
      <c r="A189" s="94"/>
      <c r="B189" s="99"/>
      <c r="C189" s="99"/>
      <c r="D189" s="99"/>
      <c r="G189" s="99"/>
    </row>
    <row r="190" spans="1:7">
      <c r="A190" s="94"/>
      <c r="B190" s="99"/>
      <c r="C190" s="99"/>
      <c r="D190" s="99"/>
      <c r="G190" s="99"/>
    </row>
    <row r="191" spans="1:7">
      <c r="A191" s="94"/>
      <c r="B191" s="99"/>
      <c r="C191" s="99"/>
      <c r="D191" s="99"/>
      <c r="G191" s="99"/>
    </row>
    <row r="192" spans="1:7">
      <c r="A192" s="94"/>
      <c r="B192" s="99"/>
      <c r="C192" s="99"/>
      <c r="D192" s="99"/>
      <c r="G192" s="99"/>
    </row>
    <row r="193" spans="1:7">
      <c r="A193" s="94"/>
      <c r="B193" s="99"/>
      <c r="C193" s="99"/>
      <c r="D193" s="99"/>
      <c r="G193" s="99"/>
    </row>
    <row r="194" spans="1:7">
      <c r="A194" s="94"/>
      <c r="B194" s="99"/>
      <c r="C194" s="99"/>
      <c r="D194" s="99"/>
      <c r="G194" s="99"/>
    </row>
    <row r="195" spans="1:7">
      <c r="A195" s="94"/>
      <c r="B195" s="99"/>
      <c r="C195" s="99"/>
      <c r="D195" s="99"/>
      <c r="G195" s="99"/>
    </row>
    <row r="196" spans="1:7">
      <c r="A196" s="94"/>
      <c r="B196" s="99"/>
      <c r="C196" s="99"/>
      <c r="D196" s="99"/>
      <c r="G196" s="99"/>
    </row>
    <row r="197" spans="1:7">
      <c r="A197" s="94"/>
      <c r="B197" s="99"/>
      <c r="C197" s="99"/>
      <c r="D197" s="99"/>
      <c r="G197" s="99"/>
    </row>
    <row r="198" spans="1:7">
      <c r="A198" s="94"/>
      <c r="B198" s="99"/>
      <c r="C198" s="99"/>
      <c r="D198" s="99"/>
      <c r="G198" s="99"/>
    </row>
    <row r="199" spans="1:7">
      <c r="A199" s="94"/>
      <c r="B199" s="100"/>
      <c r="C199" s="100"/>
      <c r="D199" s="101"/>
      <c r="G199" s="101"/>
    </row>
  </sheetData>
  <sheetProtection insertRows="0" selectLockedCells="1"/>
  <mergeCells count="2">
    <mergeCell ref="S6:U6"/>
    <mergeCell ref="S7:V12"/>
  </mergeCells>
  <phoneticPr fontId="59" type="noConversion"/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  <oddFooter>&amp;R&amp;1#&amp;"Calibri"&amp;10&amp;K000000CLASSIFICATION: INTERNAL &amp; SENSITIVE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X327"/>
  <sheetViews>
    <sheetView showGridLines="0" topLeftCell="A25" zoomScale="80" zoomScaleNormal="80" workbookViewId="0">
      <selection activeCell="S44" sqref="S44"/>
    </sheetView>
  </sheetViews>
  <sheetFormatPr defaultColWidth="9.140625" defaultRowHeight="15"/>
  <cols>
    <col min="2" max="3" width="11.7109375" customWidth="1"/>
    <col min="4" max="4" width="11.5703125" bestFit="1" customWidth="1"/>
    <col min="5" max="5" width="16.42578125" customWidth="1"/>
    <col min="6" max="7" width="16.140625" bestFit="1" customWidth="1"/>
    <col min="8" max="8" width="10.140625" style="172" bestFit="1" customWidth="1"/>
    <col min="9" max="9" width="10.5703125" style="172" customWidth="1"/>
    <col min="10" max="12" width="10.5703125" customWidth="1"/>
    <col min="13" max="14" width="10.140625" customWidth="1"/>
    <col min="15" max="15" width="1" style="104" customWidth="1"/>
    <col min="16" max="16" width="4.42578125" customWidth="1"/>
    <col min="17" max="17" width="12.85546875" customWidth="1"/>
    <col min="18" max="18" width="16.7109375" style="247" customWidth="1"/>
    <col min="19" max="19" width="16.7109375" style="248" customWidth="1"/>
    <col min="20" max="21" width="16.7109375" style="102" customWidth="1"/>
    <col min="22" max="22" width="1" style="104" customWidth="1"/>
    <col min="23" max="23" width="5.42578125" style="102" customWidth="1"/>
    <col min="24" max="24" width="16.7109375" style="102" customWidth="1"/>
    <col min="25" max="25" width="34.42578125" style="102" customWidth="1"/>
    <col min="26" max="26" width="44.42578125" style="102" customWidth="1"/>
    <col min="27" max="27" width="18.28515625" style="102" bestFit="1" customWidth="1"/>
    <col min="28" max="28" width="16.7109375" style="102" customWidth="1"/>
    <col min="29" max="29" width="18.42578125" bestFit="1" customWidth="1"/>
    <col min="30" max="30" width="24.5703125" customWidth="1"/>
    <col min="31" max="31" width="11.28515625" bestFit="1" customWidth="1"/>
    <col min="32" max="32" width="16.7109375" bestFit="1" customWidth="1"/>
    <col min="33" max="33" width="19.28515625" bestFit="1" customWidth="1"/>
    <col min="34" max="34" width="15.5703125" bestFit="1" customWidth="1"/>
    <col min="35" max="35" width="18.42578125" bestFit="1" customWidth="1"/>
    <col min="36" max="36" width="21" customWidth="1"/>
    <col min="37" max="37" width="9.7109375" bestFit="1" customWidth="1"/>
    <col min="38" max="38" width="20.28515625" customWidth="1"/>
    <col min="39" max="39" width="11" bestFit="1" customWidth="1"/>
    <col min="40" max="40" width="12.5703125" bestFit="1" customWidth="1"/>
    <col min="41" max="41" width="15.5703125" bestFit="1" customWidth="1"/>
    <col min="42" max="42" width="17.7109375" bestFit="1" customWidth="1"/>
    <col min="43" max="43" width="13" bestFit="1" customWidth="1"/>
    <col min="44" max="44" width="14.7109375" bestFit="1" customWidth="1"/>
    <col min="45" max="46" width="9.5703125" bestFit="1" customWidth="1"/>
    <col min="47" max="47" width="11.42578125" bestFit="1" customWidth="1"/>
    <col min="48" max="48" width="10.5703125" bestFit="1" customWidth="1"/>
    <col min="49" max="49" width="11.7109375" bestFit="1" customWidth="1"/>
    <col min="50" max="64" width="10.5703125" bestFit="1" customWidth="1"/>
    <col min="65" max="67" width="12.5703125" bestFit="1" customWidth="1"/>
    <col min="68" max="68" width="13.7109375" bestFit="1" customWidth="1"/>
    <col min="69" max="69" width="13" bestFit="1" customWidth="1"/>
    <col min="70" max="72" width="10.5703125" bestFit="1" customWidth="1"/>
  </cols>
  <sheetData>
    <row r="1" spans="1:48" ht="13.15" customHeight="1">
      <c r="D1" s="103"/>
      <c r="E1" s="103"/>
      <c r="I1" s="214"/>
      <c r="J1" s="103"/>
      <c r="K1" s="103"/>
    </row>
    <row r="2" spans="1:48" ht="23.25">
      <c r="B2" s="103" t="s">
        <v>21</v>
      </c>
      <c r="C2" s="103"/>
      <c r="D2" s="103"/>
      <c r="E2" s="81"/>
      <c r="I2" s="211"/>
      <c r="J2" s="81"/>
      <c r="K2" s="81"/>
      <c r="Y2" s="271"/>
    </row>
    <row r="3" spans="1:48" ht="18">
      <c r="B3" s="775">
        <f>Overall!$B$2</f>
        <v>44693</v>
      </c>
      <c r="C3" s="775"/>
      <c r="D3" s="775"/>
      <c r="E3" s="775"/>
      <c r="J3" s="81"/>
      <c r="K3" s="81"/>
      <c r="L3" s="81"/>
    </row>
    <row r="4" spans="1:48" ht="15.6" customHeight="1">
      <c r="B4" s="224">
        <f>B3-7</f>
        <v>44686</v>
      </c>
      <c r="O4" s="105"/>
      <c r="R4" s="249"/>
      <c r="S4" s="250"/>
      <c r="T4" s="68"/>
      <c r="U4" s="68"/>
      <c r="V4" s="105"/>
      <c r="W4" s="68"/>
      <c r="X4" s="68"/>
      <c r="Y4" s="68"/>
      <c r="Z4" s="68"/>
      <c r="AA4" s="68"/>
      <c r="AB4" s="68"/>
      <c r="AC4" s="68"/>
      <c r="AE4" s="68"/>
      <c r="AF4" s="68"/>
      <c r="AG4" s="68"/>
    </row>
    <row r="5" spans="1:48" ht="30">
      <c r="B5" s="68" t="s">
        <v>105</v>
      </c>
      <c r="C5" s="81"/>
      <c r="D5" s="81"/>
      <c r="E5" s="81"/>
      <c r="F5" s="81"/>
      <c r="G5" s="81"/>
      <c r="H5" s="211"/>
      <c r="I5" s="211"/>
      <c r="J5" s="81"/>
      <c r="K5" s="106">
        <f>VLOOKUP(B4,Table31215[],10,FALSE)</f>
        <v>0</v>
      </c>
      <c r="L5" s="106">
        <f>VLOOKUP($B$4,Table31215[],11)</f>
        <v>0</v>
      </c>
      <c r="M5" s="106">
        <f>VLOOKUP($B$4,Table31215[],12)</f>
        <v>0</v>
      </c>
      <c r="N5" s="106">
        <f>VLOOKUP($B$4,Table31215[],13)</f>
        <v>0</v>
      </c>
      <c r="O5" s="105"/>
      <c r="Q5" s="68" t="s">
        <v>46</v>
      </c>
      <c r="R5" s="249"/>
      <c r="S5" s="250"/>
      <c r="T5" s="68"/>
      <c r="U5" s="68"/>
      <c r="V5" s="105"/>
      <c r="W5" s="68"/>
      <c r="X5" s="218" t="s">
        <v>52</v>
      </c>
      <c r="Y5" s="219" t="s">
        <v>53</v>
      </c>
      <c r="Z5" s="218" t="s">
        <v>54</v>
      </c>
      <c r="AA5" s="219" t="s">
        <v>55</v>
      </c>
      <c r="AB5" s="68"/>
      <c r="AC5" s="68"/>
      <c r="AE5" s="68"/>
      <c r="AF5" s="68">
        <v>29167864</v>
      </c>
      <c r="AG5" s="68"/>
      <c r="AH5" s="288">
        <f>AF5*AE8</f>
        <v>10693915</v>
      </c>
      <c r="AJ5" s="68">
        <f>AF5+AH5</f>
        <v>39861779</v>
      </c>
    </row>
    <row r="6" spans="1:48" ht="18.75" customHeight="1" thickBot="1">
      <c r="B6" s="107"/>
      <c r="C6" s="107"/>
      <c r="D6" s="107"/>
      <c r="E6" s="107"/>
      <c r="F6" s="107"/>
      <c r="G6" s="107"/>
      <c r="H6" s="212"/>
      <c r="I6" s="212"/>
      <c r="J6" s="107"/>
      <c r="K6" s="107"/>
      <c r="L6" s="107"/>
      <c r="M6" s="108"/>
      <c r="N6" s="108"/>
      <c r="O6" s="109"/>
      <c r="Q6" s="69"/>
      <c r="R6" s="251"/>
      <c r="S6" s="252"/>
      <c r="T6" s="69"/>
      <c r="U6" s="69"/>
      <c r="V6" s="109"/>
      <c r="W6" s="69"/>
      <c r="X6" s="220">
        <f>Table25789[[#This Row],[Original Contract Vaule]]+Table25789[[#This Row],[Approved Variations]]</f>
        <v>39.861778999999999</v>
      </c>
      <c r="Y6" s="220">
        <v>29.167864000000002</v>
      </c>
      <c r="Z6" s="220">
        <v>10.693915000000001</v>
      </c>
      <c r="AA6" s="221">
        <f>SUM(Table31215[Pending Variations],Table31215[EWs])</f>
        <v>0</v>
      </c>
      <c r="AB6" s="69"/>
      <c r="AC6" s="69"/>
      <c r="AD6" s="69"/>
      <c r="AE6" s="69"/>
      <c r="AF6" s="69"/>
      <c r="AG6" s="69"/>
    </row>
    <row r="7" spans="1:48" ht="108.75" customHeight="1" thickBot="1">
      <c r="B7" s="182" t="s">
        <v>115</v>
      </c>
      <c r="C7" s="182" t="s">
        <v>116</v>
      </c>
      <c r="D7" s="110" t="s">
        <v>138</v>
      </c>
      <c r="E7" s="111" t="s">
        <v>139</v>
      </c>
      <c r="F7" s="111" t="s">
        <v>50</v>
      </c>
      <c r="G7" s="111" t="s">
        <v>51</v>
      </c>
      <c r="H7" s="213" t="s">
        <v>101</v>
      </c>
      <c r="I7" s="213" t="s">
        <v>54</v>
      </c>
      <c r="J7" s="111" t="s">
        <v>102</v>
      </c>
      <c r="K7" s="111" t="s">
        <v>99</v>
      </c>
      <c r="L7" s="110" t="s">
        <v>100</v>
      </c>
      <c r="M7" s="110" t="s">
        <v>103</v>
      </c>
      <c r="N7" s="112" t="s">
        <v>104</v>
      </c>
      <c r="O7" s="113"/>
      <c r="Q7" s="178" t="s">
        <v>1</v>
      </c>
      <c r="R7" s="253" t="s">
        <v>48</v>
      </c>
      <c r="S7" s="254" t="s">
        <v>49</v>
      </c>
      <c r="T7" s="179" t="s">
        <v>50</v>
      </c>
      <c r="U7" s="264" t="s">
        <v>51</v>
      </c>
      <c r="V7" s="113"/>
      <c r="AB7" s="222"/>
      <c r="AE7" s="781" t="s">
        <v>56</v>
      </c>
      <c r="AF7" s="781"/>
      <c r="AG7" s="781"/>
      <c r="AH7" s="781" t="s">
        <v>57</v>
      </c>
      <c r="AI7" s="781"/>
      <c r="AJ7" s="781"/>
      <c r="AN7" s="206"/>
      <c r="AO7" s="277" t="s">
        <v>158</v>
      </c>
      <c r="AP7" s="278" t="s">
        <v>159</v>
      </c>
      <c r="AQ7" s="279" t="s">
        <v>160</v>
      </c>
    </row>
    <row r="8" spans="1:48" ht="15.75">
      <c r="A8" s="87">
        <f>IF(Table31215[[#This Row],[This Report Date]]=$B$3,"Current",0)</f>
        <v>0</v>
      </c>
      <c r="B8" s="114"/>
      <c r="C8" s="115">
        <f>Table2578[[#This Row],[Date]]</f>
        <v>43639</v>
      </c>
      <c r="D8" s="268">
        <v>0</v>
      </c>
      <c r="E8" s="268">
        <v>0</v>
      </c>
      <c r="F8" s="262">
        <f>Table31215[[#This Row],[Weekly Plan Cashflow]]</f>
        <v>0</v>
      </c>
      <c r="G8" s="262">
        <f>Table31215[[#This Row],[Weekly Actual Cashflow]]</f>
        <v>0</v>
      </c>
      <c r="H8" s="223"/>
      <c r="I8" s="223">
        <f>Table31215[[#This Row],[Weekly Plan Cashflow]]/$T$27</f>
        <v>0</v>
      </c>
      <c r="J8" s="45"/>
      <c r="K8" s="116">
        <v>0</v>
      </c>
      <c r="L8" s="117">
        <v>0</v>
      </c>
      <c r="M8" s="118">
        <v>0</v>
      </c>
      <c r="N8" s="118">
        <f t="array" ref="N8">(Table31215[[#This Row],[Pending Variations]]+Table31215[[#This Row],[Approved Variations]]+Table31215[[#This Row],[EWs]]+Table25789[Original Contract Vaule])/Table25789[Original Contract Vaule]-1</f>
        <v>0</v>
      </c>
      <c r="O8" s="119"/>
      <c r="Q8" s="125">
        <v>43639</v>
      </c>
      <c r="R8" s="255">
        <v>0.22083545999999998</v>
      </c>
      <c r="S8" s="256">
        <v>0.3366442</v>
      </c>
      <c r="T8" s="265">
        <v>0.22083545999999998</v>
      </c>
      <c r="U8" s="257">
        <v>3.366442E-2</v>
      </c>
      <c r="V8" s="119"/>
      <c r="W8" s="97"/>
      <c r="AB8"/>
      <c r="AE8" s="783">
        <f>Table25789[Approved Variations]/Table25789[Original Contract Vaule]</f>
        <v>0.36663346345827724</v>
      </c>
      <c r="AF8" s="783"/>
      <c r="AG8" s="783"/>
      <c r="AH8" s="784">
        <f>U42/Table25789[Original Contract Vaule]</f>
        <v>1.1821967577056722</v>
      </c>
      <c r="AI8" s="784"/>
      <c r="AJ8" s="784"/>
      <c r="AN8" s="280">
        <v>43466</v>
      </c>
      <c r="AO8" s="206"/>
      <c r="AP8" s="206"/>
      <c r="AQ8" s="206"/>
    </row>
    <row r="9" spans="1:48">
      <c r="A9" s="87">
        <f>IF(Table31215[[#This Row],[This Report Date]]=$B$3,"Current",0)</f>
        <v>0</v>
      </c>
      <c r="B9" s="121">
        <f>C8</f>
        <v>43639</v>
      </c>
      <c r="C9" s="115">
        <f>IF(C8&gt;Timeline[Forecast End Date],"",WORKDAY.INTL(B9,4,7,))</f>
        <v>43643</v>
      </c>
      <c r="D9" s="269">
        <v>0.15681885000000001</v>
      </c>
      <c r="E9" s="269">
        <v>2.3901499999999999E-2</v>
      </c>
      <c r="F9" s="262">
        <f>Table31215[[#This Row],[Weekly Plan Cashflow]]</f>
        <v>0.15681885000000001</v>
      </c>
      <c r="G9" s="262">
        <v>2.3901499999999999E-2</v>
      </c>
      <c r="H9" s="223"/>
      <c r="I9" s="223"/>
      <c r="J9" s="47"/>
      <c r="K9" s="117">
        <f t="shared" ref="K9:K18" si="0">L8</f>
        <v>0</v>
      </c>
      <c r="L9" s="117">
        <f>Table31215[[#This Row],[Weekly Actual Cashflow]]/Table31215[[#This Row],[Weekly Plan Cashflow]]</f>
        <v>0.15241471289962907</v>
      </c>
      <c r="M9" s="118">
        <f>N8</f>
        <v>0</v>
      </c>
      <c r="N9" s="118">
        <f t="array" ref="N9">(Table31215[[#This Row],[Pending Variations]]+Table31215[[#This Row],[Approved Variations]]+Table31215[[#This Row],[EWs]]+Table25789[Original Contract Vaule])/Table25789[Original Contract Vaule]-1</f>
        <v>0</v>
      </c>
      <c r="O9" s="119"/>
      <c r="Q9" s="125">
        <f>IFERROR(IF(Q8&gt;Timeline[Forecast End Date],"",EOMONTH(Q8,1)),"")</f>
        <v>43677</v>
      </c>
      <c r="R9" s="255">
        <v>0.95615507</v>
      </c>
      <c r="S9" s="257">
        <v>2.1491072</v>
      </c>
      <c r="T9" s="266">
        <v>1.1769905300000001</v>
      </c>
      <c r="U9" s="257">
        <v>0.24857513000000001</v>
      </c>
      <c r="V9" s="119"/>
      <c r="W9" s="97"/>
      <c r="X9"/>
      <c r="Y9"/>
      <c r="Z9"/>
      <c r="AA9"/>
      <c r="AB9"/>
      <c r="AC9" s="88"/>
      <c r="AN9" s="280">
        <f t="shared" ref="AN9:AN43" si="1">AN8+31</f>
        <v>43497</v>
      </c>
      <c r="AO9" s="206"/>
      <c r="AP9" s="206"/>
      <c r="AQ9" s="206"/>
    </row>
    <row r="10" spans="1:48">
      <c r="A10" s="87">
        <f>IF(Table31215[[#This Row],[This Report Date]]=$B$3,"Current",0)</f>
        <v>0</v>
      </c>
      <c r="B10" s="121">
        <f>C9</f>
        <v>43643</v>
      </c>
      <c r="C10" s="115">
        <f>IF(C9&gt;Timeline[Forecast End Date],"",WORKDAY.INTL(B10,5,7,))</f>
        <v>43650</v>
      </c>
      <c r="D10" s="269">
        <v>0.34883866999999996</v>
      </c>
      <c r="E10" s="269">
        <v>2.927797E-2</v>
      </c>
      <c r="F10" s="262">
        <f>Table31215[[#This Row],[Weekly Plan Cashflow]]</f>
        <v>0.34883866999999996</v>
      </c>
      <c r="G10" s="262">
        <v>5.3179459999999998E-2</v>
      </c>
      <c r="H10" s="223"/>
      <c r="I10" s="223"/>
      <c r="J10" s="47"/>
      <c r="K10" s="117">
        <f t="shared" si="0"/>
        <v>0.15241471289962907</v>
      </c>
      <c r="L10" s="117">
        <f>Table31215[[#This Row],[Weekly Actual Cashflow]]/Table31215[[#This Row],[Weekly Plan Cashflow]]</f>
        <v>8.3929829224495101E-2</v>
      </c>
      <c r="M10" s="118">
        <f>N9</f>
        <v>0</v>
      </c>
      <c r="N10" s="118">
        <f t="array" ref="N10">(Table31215[[#This Row],[Pending Variations]]+Table31215[[#This Row],[Approved Variations]]+Table31215[[#This Row],[EWs]]+Table25789[Original Contract Vaule])/Table25789[Original Contract Vaule]-1</f>
        <v>0</v>
      </c>
      <c r="O10" s="119"/>
      <c r="Q10" s="125">
        <f>IFERROR(IF(Q9&gt;Timeline[Forecast End Date],"",EOMONTH(Q9,1)),"")</f>
        <v>43708</v>
      </c>
      <c r="R10" s="255">
        <v>1.04162624</v>
      </c>
      <c r="S10" s="257">
        <v>2.5810214</v>
      </c>
      <c r="T10" s="266">
        <v>2.2186167700000001</v>
      </c>
      <c r="U10" s="257">
        <v>0.50667728000000001</v>
      </c>
      <c r="V10" s="119"/>
      <c r="W10" s="97"/>
      <c r="X10"/>
      <c r="Y10"/>
      <c r="Z10"/>
      <c r="AA10"/>
      <c r="AB10"/>
      <c r="AH10" s="782"/>
      <c r="AI10" s="782"/>
      <c r="AJ10" s="782"/>
      <c r="AN10" s="280">
        <f t="shared" si="1"/>
        <v>43528</v>
      </c>
      <c r="AO10" s="206"/>
      <c r="AP10" s="206"/>
      <c r="AQ10" s="206"/>
    </row>
    <row r="11" spans="1:48">
      <c r="A11" s="87">
        <f>IF(Table31215[[#This Row],[This Report Date]]=$B$3,"Current",0)</f>
        <v>0</v>
      </c>
      <c r="B11" s="121">
        <f>C10</f>
        <v>43650</v>
      </c>
      <c r="C11" s="115">
        <f>IF(C10&gt;Timeline[Forecast End Date],"",WORKDAY.INTL(B11,5,7,))</f>
        <v>43657</v>
      </c>
      <c r="D11" s="269">
        <v>0.54080823999999994</v>
      </c>
      <c r="E11" s="269">
        <v>2.9229509999999997E-2</v>
      </c>
      <c r="F11" s="262">
        <f>Table31215[[#This Row],[Weekly Plan Cashflow]]</f>
        <v>0.54080823999999994</v>
      </c>
      <c r="G11" s="262">
        <v>8.2408979999999993E-2</v>
      </c>
      <c r="H11" s="223"/>
      <c r="I11" s="223"/>
      <c r="J11" s="47"/>
      <c r="K11" s="117">
        <f t="shared" si="0"/>
        <v>8.3929829224495101E-2</v>
      </c>
      <c r="L11" s="117">
        <f>Table31215[[#This Row],[Weekly Actual Cashflow]]/Table31215[[#This Row],[Weekly Plan Cashflow]]</f>
        <v>5.4047826638144419E-2</v>
      </c>
      <c r="M11" s="118">
        <f t="shared" ref="M11:M18" si="2">N10</f>
        <v>0</v>
      </c>
      <c r="N11" s="118">
        <f t="array" ref="N11">(Table31215[[#This Row],[Pending Variations]]+Table31215[[#This Row],[Approved Variations]]+Table31215[[#This Row],[EWs]]+Table25789[Original Contract Vaule])/Table25789[Original Contract Vaule]-1</f>
        <v>0</v>
      </c>
      <c r="O11" s="119"/>
      <c r="Q11" s="125">
        <f>IFERROR(IF(Q10&gt;Timeline[Forecast End Date],"",EOMONTH(Q10,1)),"")</f>
        <v>43738</v>
      </c>
      <c r="R11" s="255">
        <v>1.97343896</v>
      </c>
      <c r="S11" s="257">
        <v>10.771236299999998</v>
      </c>
      <c r="T11" s="266">
        <v>4.1920557199999999</v>
      </c>
      <c r="U11" s="257">
        <v>1.5838009</v>
      </c>
      <c r="V11" s="119"/>
      <c r="W11" s="97"/>
      <c r="X11"/>
      <c r="Y11"/>
      <c r="Z11"/>
      <c r="AA11"/>
      <c r="AB11"/>
      <c r="AC11" s="92"/>
      <c r="AN11" s="280">
        <f t="shared" si="1"/>
        <v>43559</v>
      </c>
      <c r="AO11" s="206"/>
      <c r="AP11" s="206"/>
      <c r="AQ11" s="206"/>
    </row>
    <row r="12" spans="1:48">
      <c r="A12" s="87">
        <f>IF(Table31215[[#This Row],[This Report Date]]=$B$3,"Current",0)</f>
        <v>0</v>
      </c>
      <c r="B12" s="121">
        <f t="shared" ref="B12:B18" si="3">C11</f>
        <v>43657</v>
      </c>
      <c r="C12" s="115">
        <f>IF(C11&gt;Timeline[Forecast End Date],"",WORKDAY.INTL(B12,5,7,))</f>
        <v>43664</v>
      </c>
      <c r="D12" s="269">
        <v>0.75180493000000004</v>
      </c>
      <c r="E12" s="269">
        <v>4.4595510000000005E-2</v>
      </c>
      <c r="F12" s="262">
        <f>Table31215[[#This Row],[Weekly Plan Cashflow]]</f>
        <v>0.75180493000000004</v>
      </c>
      <c r="G12" s="262">
        <v>0.12700449</v>
      </c>
      <c r="H12" s="223"/>
      <c r="I12" s="223"/>
      <c r="J12" s="47"/>
      <c r="K12" s="117">
        <f t="shared" si="0"/>
        <v>5.4047826638144419E-2</v>
      </c>
      <c r="L12" s="117">
        <f>Table31215[[#This Row],[Weekly Actual Cashflow]]/Table31215[[#This Row],[Weekly Plan Cashflow]]</f>
        <v>5.9317927058552281E-2</v>
      </c>
      <c r="M12" s="118">
        <f t="shared" si="2"/>
        <v>0</v>
      </c>
      <c r="N12" s="118">
        <f t="array" ref="N12">(Table31215[[#This Row],[Pending Variations]]+Table31215[[#This Row],[Approved Variations]]+Table31215[[#This Row],[EWs]]+Table25789[Original Contract Vaule])/Table25789[Original Contract Vaule]-1</f>
        <v>0</v>
      </c>
      <c r="O12" s="119"/>
      <c r="Q12" s="125">
        <f>IFERROR(IF(Q11&gt;Timeline[Forecast End Date],"",EOMONTH(Q11,1)),"")</f>
        <v>43769</v>
      </c>
      <c r="R12" s="255">
        <v>1.37570572</v>
      </c>
      <c r="S12" s="257">
        <v>5.3378699000000003</v>
      </c>
      <c r="T12" s="266">
        <v>5.5677614499999999</v>
      </c>
      <c r="U12" s="257">
        <v>2.1175878900000003</v>
      </c>
      <c r="V12" s="119"/>
      <c r="W12" s="97"/>
      <c r="X12"/>
      <c r="Y12"/>
      <c r="Z12"/>
      <c r="AA12"/>
      <c r="AB12"/>
      <c r="AN12" s="280">
        <f t="shared" si="1"/>
        <v>43590</v>
      </c>
      <c r="AO12" s="206"/>
      <c r="AP12" s="206"/>
      <c r="AQ12" s="206"/>
    </row>
    <row r="13" spans="1:48">
      <c r="A13" s="87">
        <f>IF(Table31215[[#This Row],[This Report Date]]=$B$3,"Current",0)</f>
        <v>0</v>
      </c>
      <c r="B13" s="121">
        <f t="shared" si="3"/>
        <v>43664</v>
      </c>
      <c r="C13" s="115">
        <f>IF(C12&gt;Timeline[Forecast End Date],"",WORKDAY.INTL(B13,5,7,))</f>
        <v>43671</v>
      </c>
      <c r="D13" s="269">
        <v>0.98343725000000004</v>
      </c>
      <c r="E13" s="269">
        <v>6.1400339999999998E-2</v>
      </c>
      <c r="F13" s="262">
        <f>Table31215[[#This Row],[Weekly Plan Cashflow]]</f>
        <v>0.98343725000000004</v>
      </c>
      <c r="G13" s="262">
        <v>0.18840483</v>
      </c>
      <c r="H13" s="223"/>
      <c r="I13" s="223"/>
      <c r="J13" s="47"/>
      <c r="K13" s="117">
        <f t="shared" si="0"/>
        <v>5.9317927058552281E-2</v>
      </c>
      <c r="L13" s="117">
        <f>Table31215[[#This Row],[Weekly Actual Cashflow]]/Table31215[[#This Row],[Weekly Plan Cashflow]]</f>
        <v>6.2434425785681799E-2</v>
      </c>
      <c r="M13" s="118">
        <f t="shared" si="2"/>
        <v>0</v>
      </c>
      <c r="N13" s="118">
        <f t="array" ref="N13">(Table31215[[#This Row],[Pending Variations]]+Table31215[[#This Row],[Approved Variations]]+Table31215[[#This Row],[EWs]]+Table25789[Original Contract Vaule])/Table25789[Original Contract Vaule]-1</f>
        <v>0</v>
      </c>
      <c r="O13" s="119"/>
      <c r="Q13" s="125">
        <f>IFERROR(IF(Q12&gt;Timeline[Forecast End Date],"",EOMONTH(Q12,1)),"")</f>
        <v>43799</v>
      </c>
      <c r="R13" s="255">
        <v>1.16529591</v>
      </c>
      <c r="S13" s="257">
        <v>4.9575690999999997</v>
      </c>
      <c r="T13" s="266">
        <v>6.7330573600000001</v>
      </c>
      <c r="U13" s="257">
        <v>2.6133447999999997</v>
      </c>
      <c r="V13" s="119"/>
      <c r="W13" s="97"/>
      <c r="X13"/>
      <c r="Y13"/>
      <c r="Z13"/>
      <c r="AA13"/>
      <c r="AB13"/>
      <c r="AN13" s="280">
        <f t="shared" si="1"/>
        <v>43621</v>
      </c>
      <c r="AO13" s="281">
        <v>85500.24</v>
      </c>
      <c r="AP13" s="206"/>
      <c r="AQ13" s="206"/>
      <c r="AS13">
        <f t="shared" ref="AS13:AS19" si="4">$AR$19/7</f>
        <v>0.2166055442857143</v>
      </c>
    </row>
    <row r="14" spans="1:48">
      <c r="A14" s="87">
        <f>IF(Table31215[[#This Row],[This Report Date]]=$B$3,"Current",0)</f>
        <v>0</v>
      </c>
      <c r="B14" s="121">
        <f t="shared" si="3"/>
        <v>43671</v>
      </c>
      <c r="C14" s="115">
        <f>IF(C13&gt;Timeline[Forecast End Date],"",WORKDAY.INTL(B14,5,7,))</f>
        <v>43678</v>
      </c>
      <c r="D14" s="269">
        <v>1.21300699</v>
      </c>
      <c r="E14" s="269">
        <v>7.0401320000000003E-2</v>
      </c>
      <c r="F14" s="262">
        <f>Table31215[[#This Row],[Weekly Plan Cashflow]]</f>
        <v>1.21300699</v>
      </c>
      <c r="G14" s="262">
        <v>0.25880614000000002</v>
      </c>
      <c r="H14" s="223"/>
      <c r="I14" s="223"/>
      <c r="J14" s="47"/>
      <c r="K14" s="117">
        <f t="shared" si="0"/>
        <v>6.2434425785681799E-2</v>
      </c>
      <c r="L14" s="117">
        <f>Table31215[[#This Row],[Weekly Actual Cashflow]]/Table31215[[#This Row],[Weekly Plan Cashflow]]</f>
        <v>5.8038676265171403E-2</v>
      </c>
      <c r="M14" s="118">
        <f t="shared" si="2"/>
        <v>0</v>
      </c>
      <c r="N14" s="118">
        <f t="array" ref="N14">(Table31215[[#This Row],[Pending Variations]]+Table31215[[#This Row],[Approved Variations]]+Table31215[[#This Row],[EWs]]+Table25789[Original Contract Vaule])/Table25789[Original Contract Vaule]-1</f>
        <v>0</v>
      </c>
      <c r="O14" s="119"/>
      <c r="Q14" s="125">
        <f>IFERROR(IF(Q13&gt;Timeline[Forecast End Date],"",EOMONTH(Q13,1)),"")</f>
        <v>43830</v>
      </c>
      <c r="R14" s="255">
        <v>1.15600664</v>
      </c>
      <c r="S14" s="257">
        <v>4.5226325000000003</v>
      </c>
      <c r="T14" s="266">
        <v>7.8890640099999993</v>
      </c>
      <c r="U14" s="257">
        <v>3.0656080499999998</v>
      </c>
      <c r="V14" s="119"/>
      <c r="W14" s="97"/>
      <c r="X14"/>
      <c r="Y14"/>
      <c r="Z14"/>
      <c r="AA14"/>
      <c r="AB14"/>
      <c r="AN14" s="280">
        <f t="shared" si="1"/>
        <v>43652</v>
      </c>
      <c r="AO14" s="281">
        <v>263343.97000000003</v>
      </c>
      <c r="AP14" s="206"/>
      <c r="AQ14" s="206"/>
      <c r="AS14">
        <f t="shared" si="4"/>
        <v>0.2166055442857143</v>
      </c>
    </row>
    <row r="15" spans="1:48" ht="13.9" customHeight="1">
      <c r="A15" s="87">
        <f>IF(Table31215[[#This Row],[This Report Date]]=$B$3,"Current",0)</f>
        <v>0</v>
      </c>
      <c r="B15" s="121">
        <f t="shared" si="3"/>
        <v>43678</v>
      </c>
      <c r="C15" s="115">
        <f>IF(C14&gt;Timeline[Forecast End Date],"",WORKDAY.INTL(B15,5,7,))</f>
        <v>43685</v>
      </c>
      <c r="D15" s="269">
        <v>1.4233111999999999</v>
      </c>
      <c r="E15" s="269">
        <v>5.1059510000000002E-2</v>
      </c>
      <c r="F15" s="262">
        <f>Table31215[[#This Row],[Weekly Plan Cashflow]]</f>
        <v>1.4233111999999999</v>
      </c>
      <c r="G15" s="262">
        <v>0.30986565999999999</v>
      </c>
      <c r="H15" s="223"/>
      <c r="I15" s="223"/>
      <c r="J15" s="47"/>
      <c r="K15" s="117">
        <f t="shared" si="0"/>
        <v>5.8038676265171403E-2</v>
      </c>
      <c r="L15" s="117">
        <f>Table31215[[#This Row],[Weekly Actual Cashflow]]/Table31215[[#This Row],[Weekly Plan Cashflow]]</f>
        <v>3.5873749886883494E-2</v>
      </c>
      <c r="M15" s="118">
        <f t="shared" si="2"/>
        <v>0</v>
      </c>
      <c r="N15" s="118">
        <f t="array" ref="N15">(Table31215[[#This Row],[Pending Variations]]+Table31215[[#This Row],[Approved Variations]]+Table31215[[#This Row],[EWs]]+Table25789[Original Contract Vaule])/Table25789[Original Contract Vaule]-1</f>
        <v>0</v>
      </c>
      <c r="O15" s="119"/>
      <c r="Q15" s="125">
        <f>IFERROR(IF(Q14&gt;Timeline[Forecast End Date],"",EOMONTH(Q14,1)),"")</f>
        <v>43861</v>
      </c>
      <c r="R15" s="255">
        <v>0.41362168999999999</v>
      </c>
      <c r="S15" s="257">
        <v>5.1043455</v>
      </c>
      <c r="T15" s="266">
        <v>8.3026856900000006</v>
      </c>
      <c r="U15" s="257">
        <v>3.5760426000000001</v>
      </c>
      <c r="V15" s="119"/>
      <c r="W15" s="97"/>
      <c r="X15"/>
      <c r="Y15"/>
      <c r="Z15"/>
      <c r="AA15"/>
      <c r="AB15"/>
      <c r="AN15" s="280">
        <f t="shared" si="1"/>
        <v>43683</v>
      </c>
      <c r="AO15" s="281">
        <v>3156389.3</v>
      </c>
      <c r="AP15" s="206"/>
      <c r="AQ15" s="206"/>
      <c r="AS15">
        <f t="shared" si="4"/>
        <v>0.2166055442857143</v>
      </c>
      <c r="AT15" s="89"/>
      <c r="AU15" s="89"/>
      <c r="AV15" s="89"/>
    </row>
    <row r="16" spans="1:48" ht="15.75">
      <c r="A16" s="87">
        <f>IF(Table31215[[#This Row],[This Report Date]]=$B$3,"Current",0)</f>
        <v>0</v>
      </c>
      <c r="B16" s="121">
        <f t="shared" si="3"/>
        <v>43685</v>
      </c>
      <c r="C16" s="115">
        <f>IF(C15&gt;Timeline[Forecast End Date],"",WORKDAY.INTL(B16,5,7,))</f>
        <v>43692</v>
      </c>
      <c r="D16" s="269">
        <v>1.4743031100000001</v>
      </c>
      <c r="E16" s="269">
        <v>9.1389799999999997E-3</v>
      </c>
      <c r="F16" s="262">
        <f>Table31215[[#This Row],[Weekly Plan Cashflow]]</f>
        <v>1.4743031100000001</v>
      </c>
      <c r="G16" s="262">
        <v>0.31900464000000001</v>
      </c>
      <c r="H16" s="223"/>
      <c r="I16" s="223"/>
      <c r="J16" s="47"/>
      <c r="K16" s="117">
        <f>L15</f>
        <v>3.5873749886883494E-2</v>
      </c>
      <c r="L16" s="117">
        <f>Table31215[[#This Row],[Weekly Actual Cashflow]]/Table31215[[#This Row],[Weekly Plan Cashflow]]</f>
        <v>6.198847399840321E-3</v>
      </c>
      <c r="M16" s="118">
        <f t="shared" si="2"/>
        <v>0</v>
      </c>
      <c r="N16" s="118">
        <f t="array" ref="N16">(Table31215[[#This Row],[Pending Variations]]+Table31215[[#This Row],[Approved Variations]]+Table31215[[#This Row],[EWs]]+Table25789[Original Contract Vaule])/Table25789[Original Contract Vaule]-1</f>
        <v>0</v>
      </c>
      <c r="O16" s="119"/>
      <c r="Q16" s="125">
        <f>IFERROR(IF(Q15&gt;Timeline[Forecast End Date],"",EOMONTH(Q15,1)),"")</f>
        <v>43890</v>
      </c>
      <c r="R16" s="255">
        <v>1.27606201</v>
      </c>
      <c r="S16" s="257">
        <v>12.379748300000001</v>
      </c>
      <c r="T16" s="266">
        <v>9.5787476999999992</v>
      </c>
      <c r="U16" s="257">
        <v>4.8140174299999998</v>
      </c>
      <c r="V16" s="119"/>
      <c r="W16" s="97"/>
      <c r="X16"/>
      <c r="Y16"/>
      <c r="Z16"/>
      <c r="AA16"/>
      <c r="AB16"/>
      <c r="AN16" s="280">
        <f t="shared" si="1"/>
        <v>43714</v>
      </c>
      <c r="AO16" s="281">
        <v>8949989.5899999999</v>
      </c>
      <c r="AP16" s="206"/>
      <c r="AQ16" s="206"/>
      <c r="AS16">
        <f t="shared" si="4"/>
        <v>0.2166055442857143</v>
      </c>
      <c r="AT16" s="90"/>
      <c r="AU16" s="90"/>
      <c r="AV16" s="91"/>
    </row>
    <row r="17" spans="1:45">
      <c r="A17" s="87">
        <f>IF(Table31215[[#This Row],[This Report Date]]=$B$3,"Current",0)</f>
        <v>0</v>
      </c>
      <c r="B17" s="121">
        <f t="shared" si="3"/>
        <v>43692</v>
      </c>
      <c r="C17" s="115">
        <f>IF(C16&gt;Timeline[Forecast End Date],"",WORKDAY.INTL(B17,5,7,))</f>
        <v>43699</v>
      </c>
      <c r="D17" s="269">
        <v>1.8019908</v>
      </c>
      <c r="E17" s="269">
        <v>7.3511789999999994E-2</v>
      </c>
      <c r="F17" s="262">
        <f>Table31215[[#This Row],[Weekly Plan Cashflow]]</f>
        <v>1.8019908</v>
      </c>
      <c r="G17" s="262">
        <v>0.39251642999999997</v>
      </c>
      <c r="H17" s="223"/>
      <c r="I17" s="223"/>
      <c r="J17" s="47"/>
      <c r="K17" s="117">
        <f t="shared" si="0"/>
        <v>6.198847399840321E-3</v>
      </c>
      <c r="L17" s="117">
        <f>Table31215[[#This Row],[Weekly Actual Cashflow]]/Table31215[[#This Row],[Weekly Plan Cashflow]]</f>
        <v>4.0794764323990998E-2</v>
      </c>
      <c r="M17" s="118">
        <f t="shared" si="2"/>
        <v>0</v>
      </c>
      <c r="N17" s="118">
        <f t="array" ref="N17">(Table31215[[#This Row],[Pending Variations]]+Table31215[[#This Row],[Approved Variations]]+Table31215[[#This Row],[EWs]]+Table25789[Original Contract Vaule])/Table25789[Original Contract Vaule]-1</f>
        <v>0</v>
      </c>
      <c r="O17" s="119"/>
      <c r="Q17" s="125">
        <f>IFERROR(IF(Q16&gt;Timeline[Forecast End Date],"",EOMONTH(Q16,1)),"")</f>
        <v>43921</v>
      </c>
      <c r="R17" s="255">
        <v>0.59995520999999996</v>
      </c>
      <c r="S17" s="257">
        <v>7.8207546999999993</v>
      </c>
      <c r="T17" s="266">
        <v>10.17870291</v>
      </c>
      <c r="U17" s="257">
        <v>5.5960929000000004</v>
      </c>
      <c r="V17" s="119"/>
      <c r="W17" s="97"/>
      <c r="X17"/>
      <c r="Y17"/>
      <c r="Z17"/>
      <c r="AA17"/>
      <c r="AB17"/>
      <c r="AN17" s="280">
        <f t="shared" si="1"/>
        <v>43745</v>
      </c>
      <c r="AO17" s="281">
        <v>5747545.790000001</v>
      </c>
      <c r="AP17" s="206"/>
      <c r="AQ17" s="206"/>
      <c r="AS17">
        <f t="shared" si="4"/>
        <v>0.2166055442857143</v>
      </c>
    </row>
    <row r="18" spans="1:45">
      <c r="A18" s="87">
        <f>IF(Table31215[[#This Row],[This Report Date]]=$B$3,"Current",0)</f>
        <v>0</v>
      </c>
      <c r="B18" s="121">
        <f t="shared" si="3"/>
        <v>43699</v>
      </c>
      <c r="C18" s="115">
        <f>IF(C17&gt;Timeline[Forecast End Date],"",WORKDAY.INTL(B18,5,7,))</f>
        <v>43706</v>
      </c>
      <c r="D18" s="269">
        <v>2.1604726400000001</v>
      </c>
      <c r="E18" s="269">
        <v>9.9428559999999999E-2</v>
      </c>
      <c r="F18" s="262">
        <f>Table31215[[#This Row],[Weekly Plan Cashflow]]</f>
        <v>2.1604726400000001</v>
      </c>
      <c r="G18" s="262">
        <v>0.49194498999999997</v>
      </c>
      <c r="H18" s="223"/>
      <c r="I18" s="223"/>
      <c r="J18" s="47"/>
      <c r="K18" s="117">
        <f t="shared" si="0"/>
        <v>4.0794764323990998E-2</v>
      </c>
      <c r="L18" s="117">
        <f>Table31215[[#This Row],[Weekly Actual Cashflow]]/Table31215[[#This Row],[Weekly Plan Cashflow]]</f>
        <v>4.6021670517428996E-2</v>
      </c>
      <c r="M18" s="118">
        <f t="shared" si="2"/>
        <v>0</v>
      </c>
      <c r="N18" s="118">
        <f t="array" ref="N18">(Table31215[[#This Row],[Pending Variations]]+Table31215[[#This Row],[Approved Variations]]+Table31215[[#This Row],[EWs]]+Table25789[Original Contract Vaule])/Table25789[Original Contract Vaule]-1</f>
        <v>0</v>
      </c>
      <c r="O18" s="119"/>
      <c r="Q18" s="125">
        <f>IFERROR(IF(Q17&gt;Timeline[Forecast End Date],"",EOMONTH(Q17,1)),"")</f>
        <v>43951</v>
      </c>
      <c r="R18" s="255">
        <v>0.32512502000000004</v>
      </c>
      <c r="S18" s="257">
        <v>6.9203985999999995</v>
      </c>
      <c r="T18" s="266">
        <v>10.50382793</v>
      </c>
      <c r="U18" s="257">
        <v>6.2881327599999999</v>
      </c>
      <c r="V18" s="119"/>
      <c r="W18" s="97"/>
      <c r="X18"/>
      <c r="Y18"/>
      <c r="Z18"/>
      <c r="AA18"/>
      <c r="AB18"/>
      <c r="AN18" s="280">
        <f t="shared" si="1"/>
        <v>43776</v>
      </c>
      <c r="AO18" s="281">
        <v>6140901.5099999979</v>
      </c>
      <c r="AP18" s="206"/>
      <c r="AQ18" s="206"/>
      <c r="AS18">
        <f t="shared" si="4"/>
        <v>0.2166055442857143</v>
      </c>
    </row>
    <row r="19" spans="1:45">
      <c r="A19" s="87">
        <f>IF(Table31215[[#This Row],[This Report Date]]=$B$3,"Current",0)</f>
        <v>0</v>
      </c>
      <c r="B19" s="121">
        <f t="shared" ref="B19:B82" si="5">C18</f>
        <v>43706</v>
      </c>
      <c r="C19" s="115">
        <f>IF(C18&gt;Timeline[Forecast End Date],"",WORKDAY.INTL(B19,5,7,))</f>
        <v>43713</v>
      </c>
      <c r="D19" s="269">
        <v>2.6896944300000003</v>
      </c>
      <c r="E19" s="269">
        <v>0.23781535999999998</v>
      </c>
      <c r="F19" s="262">
        <f>Table31215[[#This Row],[Weekly Plan Cashflow]]</f>
        <v>2.6896944300000003</v>
      </c>
      <c r="G19" s="262">
        <v>0.72976034999999995</v>
      </c>
      <c r="H19" s="223"/>
      <c r="I19" s="223"/>
      <c r="J19" s="47"/>
      <c r="K19" s="117">
        <f t="shared" ref="K19:K82" si="6">L18</f>
        <v>4.6021670517428996E-2</v>
      </c>
      <c r="L19" s="117">
        <f>Table31215[[#This Row],[Weekly Actual Cashflow]]/Table31215[[#This Row],[Weekly Plan Cashflow]]</f>
        <v>8.8417240764409044E-2</v>
      </c>
      <c r="M19" s="118">
        <f t="shared" ref="M19:M82" si="7">N18</f>
        <v>0</v>
      </c>
      <c r="N19" s="118">
        <f t="array" ref="N19">(Table31215[[#This Row],[Pending Variations]]+Table31215[[#This Row],[Approved Variations]]+Table31215[[#This Row],[EWs]]+Table25789[Original Contract Vaule])/Table25789[Original Contract Vaule]-1</f>
        <v>0</v>
      </c>
      <c r="O19" s="119"/>
      <c r="Q19" s="125">
        <f>IFERROR(IF(Q18&gt;Timeline[Forecast End Date],"",EOMONTH(Q18,1)),"")</f>
        <v>43982</v>
      </c>
      <c r="R19" s="255">
        <v>4.5444738099999995</v>
      </c>
      <c r="S19" s="257">
        <v>22.9485736</v>
      </c>
      <c r="T19" s="266">
        <v>15.04830173</v>
      </c>
      <c r="U19" s="257">
        <v>8.5829901199999998</v>
      </c>
      <c r="V19" s="119"/>
      <c r="W19" s="97"/>
      <c r="X19"/>
      <c r="Y19"/>
      <c r="Z19"/>
      <c r="AA19"/>
      <c r="AB19"/>
      <c r="AN19" s="280">
        <f t="shared" si="1"/>
        <v>43807</v>
      </c>
      <c r="AO19" s="281">
        <v>3495773.6100000031</v>
      </c>
      <c r="AP19" s="282">
        <v>1516238.81</v>
      </c>
      <c r="AQ19" s="206"/>
      <c r="AR19">
        <f>AP19/1000000</f>
        <v>1.5162388100000002</v>
      </c>
      <c r="AS19">
        <f t="shared" si="4"/>
        <v>0.2166055442857143</v>
      </c>
    </row>
    <row r="20" spans="1:45">
      <c r="A20" s="87">
        <f>IF(Table31215[[#This Row],[This Report Date]]=$B$3,"Current",0)</f>
        <v>0</v>
      </c>
      <c r="B20" s="121">
        <f t="shared" si="5"/>
        <v>43713</v>
      </c>
      <c r="C20" s="115">
        <f>IF(C19&gt;Timeline[Forecast End Date],"",WORKDAY.INTL(B20,5,7,))</f>
        <v>43720</v>
      </c>
      <c r="D20" s="269">
        <v>3.2904304799999999</v>
      </c>
      <c r="E20" s="269">
        <v>0.30232465999999997</v>
      </c>
      <c r="F20" s="262">
        <f>Table31215[[#This Row],[Weekly Plan Cashflow]]</f>
        <v>3.2904304799999999</v>
      </c>
      <c r="G20" s="262">
        <v>1.0320850100000001</v>
      </c>
      <c r="H20" s="223"/>
      <c r="I20" s="223"/>
      <c r="J20" s="47"/>
      <c r="K20" s="117">
        <f t="shared" si="6"/>
        <v>8.8417240764409044E-2</v>
      </c>
      <c r="L20" s="117">
        <f>Table31215[[#This Row],[Weekly Actual Cashflow]]/Table31215[[#This Row],[Weekly Plan Cashflow]]</f>
        <v>9.187997188744737E-2</v>
      </c>
      <c r="M20" s="118">
        <f t="shared" si="7"/>
        <v>0</v>
      </c>
      <c r="N20" s="118">
        <f t="array" ref="N20">(Table31215[[#This Row],[Pending Variations]]+Table31215[[#This Row],[Approved Variations]]+Table31215[[#This Row],[EWs]]+Table25789[Original Contract Vaule])/Table25789[Original Contract Vaule]-1</f>
        <v>0</v>
      </c>
      <c r="O20" s="119"/>
      <c r="Q20" s="125">
        <f>IFERROR(IF(Q19&gt;Timeline[Forecast End Date],"",EOMONTH(Q19,1)),"")</f>
        <v>44012</v>
      </c>
      <c r="R20" s="255">
        <v>5.1309577099999997</v>
      </c>
      <c r="S20" s="257">
        <v>27.063583399999999</v>
      </c>
      <c r="T20" s="266">
        <v>20.179259440000003</v>
      </c>
      <c r="U20" s="257">
        <v>11.289348460000001</v>
      </c>
      <c r="V20" s="119"/>
      <c r="W20" s="97"/>
      <c r="X20"/>
      <c r="Y20"/>
      <c r="Z20"/>
      <c r="AA20"/>
      <c r="AB20"/>
      <c r="AN20" s="280">
        <f t="shared" si="1"/>
        <v>43838</v>
      </c>
      <c r="AO20" s="281">
        <v>1198745.9399999976</v>
      </c>
      <c r="AP20" s="206"/>
      <c r="AQ20" s="206"/>
      <c r="AS20">
        <f>$AR$22/3</f>
        <v>0.74970294666666659</v>
      </c>
    </row>
    <row r="21" spans="1:45">
      <c r="A21" s="87">
        <f>IF(Table31215[[#This Row],[This Report Date]]=$B$3,"Current",0)</f>
        <v>0</v>
      </c>
      <c r="B21" s="121">
        <f t="shared" si="5"/>
        <v>43720</v>
      </c>
      <c r="C21" s="115">
        <f>IF(C20&gt;Timeline[Forecast End Date],"",WORKDAY.INTL(B21,5,7,))</f>
        <v>43727</v>
      </c>
      <c r="D21" s="269">
        <v>3.7794321900000001</v>
      </c>
      <c r="E21" s="269">
        <v>0.31960258000000002</v>
      </c>
      <c r="F21" s="262">
        <f>Table31215[[#This Row],[Weekly Plan Cashflow]]</f>
        <v>3.7794321900000001</v>
      </c>
      <c r="G21" s="262">
        <v>1.35168759</v>
      </c>
      <c r="H21" s="223"/>
      <c r="I21" s="223"/>
      <c r="J21" s="47"/>
      <c r="K21" s="117">
        <f t="shared" si="6"/>
        <v>9.187997188744737E-2</v>
      </c>
      <c r="L21" s="117">
        <f>Table31215[[#This Row],[Weekly Actual Cashflow]]/Table31215[[#This Row],[Weekly Plan Cashflow]]</f>
        <v>8.4563649758192916E-2</v>
      </c>
      <c r="M21" s="118">
        <f t="shared" si="7"/>
        <v>0</v>
      </c>
      <c r="N21" s="118">
        <f t="array" ref="N21">(Table31215[[#This Row],[Pending Variations]]+Table31215[[#This Row],[Approved Variations]]+Table31215[[#This Row],[EWs]]+Table25789[Original Contract Vaule])/Table25789[Original Contract Vaule]-1</f>
        <v>0</v>
      </c>
      <c r="O21" s="119"/>
      <c r="Q21" s="125">
        <f>IFERROR(IF(Q20&gt;Timeline[Forecast End Date],"",EOMONTH(Q20,1)),"")</f>
        <v>44043</v>
      </c>
      <c r="R21" s="255">
        <v>3.03766414</v>
      </c>
      <c r="S21" s="257">
        <v>24.516159100000003</v>
      </c>
      <c r="T21" s="266">
        <v>23.21692358</v>
      </c>
      <c r="U21" s="257">
        <v>13.740964369999999</v>
      </c>
      <c r="V21" s="119"/>
      <c r="W21" s="97"/>
      <c r="X21"/>
      <c r="Y21"/>
      <c r="Z21"/>
      <c r="AA21"/>
      <c r="AB21"/>
      <c r="AN21" s="280">
        <f t="shared" si="1"/>
        <v>43869</v>
      </c>
      <c r="AO21" s="281">
        <v>129674.05000000075</v>
      </c>
      <c r="AP21" s="206"/>
      <c r="AQ21" s="206"/>
      <c r="AS21">
        <f>$AR$22/3</f>
        <v>0.74970294666666659</v>
      </c>
    </row>
    <row r="22" spans="1:45">
      <c r="A22" s="87">
        <f>IF(Table31215[[#This Row],[This Report Date]]=$B$3,"Current",0)</f>
        <v>0</v>
      </c>
      <c r="B22" s="121">
        <f t="shared" si="5"/>
        <v>43727</v>
      </c>
      <c r="C22" s="115">
        <f>IF(C21&gt;Timeline[Forecast End Date],"",WORKDAY.INTL(B22,5,7,))</f>
        <v>43734</v>
      </c>
      <c r="D22" s="269">
        <v>4.0372866400000005</v>
      </c>
      <c r="E22" s="269">
        <v>0.17302632000000001</v>
      </c>
      <c r="F22" s="262">
        <f>Table31215[[#This Row],[Weekly Plan Cashflow]]</f>
        <v>4.0372866400000005</v>
      </c>
      <c r="G22" s="262">
        <v>1.52471391</v>
      </c>
      <c r="H22" s="223"/>
      <c r="I22" s="223"/>
      <c r="J22" s="47"/>
      <c r="K22" s="117">
        <f t="shared" si="6"/>
        <v>8.4563649758192916E-2</v>
      </c>
      <c r="L22" s="117">
        <f>Table31215[[#This Row],[Weekly Actual Cashflow]]/Table31215[[#This Row],[Weekly Plan Cashflow]]</f>
        <v>4.285708086359704E-2</v>
      </c>
      <c r="M22" s="118">
        <f t="shared" si="7"/>
        <v>0</v>
      </c>
      <c r="N22" s="118">
        <f t="array" ref="N22">(Table31215[[#This Row],[Pending Variations]]+Table31215[[#This Row],[Approved Variations]]+Table31215[[#This Row],[EWs]]+Table25789[Original Contract Vaule])/Table25789[Original Contract Vaule]-1</f>
        <v>0</v>
      </c>
      <c r="O22" s="119"/>
      <c r="Q22" s="125">
        <f>IFERROR(IF(Q21&gt;Timeline[Forecast End Date],"",EOMONTH(Q21,1)),"")</f>
        <v>44074</v>
      </c>
      <c r="R22" s="255">
        <v>2.3127868599999997</v>
      </c>
      <c r="S22" s="257">
        <v>24.790624700000002</v>
      </c>
      <c r="T22" s="266">
        <v>25.52971045</v>
      </c>
      <c r="U22" s="257">
        <v>16.220026839999999</v>
      </c>
      <c r="V22" s="119"/>
      <c r="W22" s="97"/>
      <c r="X22"/>
      <c r="Y22"/>
      <c r="Z22"/>
      <c r="AA22"/>
      <c r="AB22"/>
      <c r="AN22" s="280">
        <f t="shared" si="1"/>
        <v>43900</v>
      </c>
      <c r="AO22" s="206"/>
      <c r="AP22" s="282">
        <v>2249108.84</v>
      </c>
      <c r="AQ22" s="206"/>
      <c r="AR22">
        <f>AP22/1000000</f>
        <v>2.2491088399999999</v>
      </c>
      <c r="AS22">
        <f>$AR$22/3</f>
        <v>0.74970294666666659</v>
      </c>
    </row>
    <row r="23" spans="1:45">
      <c r="A23" s="87">
        <f>IF(Table31215[[#This Row],[This Report Date]]=$B$3,"Current",0)</f>
        <v>0</v>
      </c>
      <c r="B23" s="121">
        <f t="shared" si="5"/>
        <v>43734</v>
      </c>
      <c r="C23" s="115">
        <f>IF(C22&gt;Timeline[Forecast End Date],"",WORKDAY.INTL(B23,5,7,))</f>
        <v>43741</v>
      </c>
      <c r="D23" s="269">
        <v>4.34684296</v>
      </c>
      <c r="E23" s="269">
        <v>0.11819349000000001</v>
      </c>
      <c r="F23" s="262">
        <f>Table31215[[#This Row],[Weekly Plan Cashflow]]</f>
        <v>4.34684296</v>
      </c>
      <c r="G23" s="262">
        <v>1.6429073999999999</v>
      </c>
      <c r="H23" s="223"/>
      <c r="I23" s="223"/>
      <c r="J23" s="47"/>
      <c r="K23" s="117">
        <f t="shared" si="6"/>
        <v>4.285708086359704E-2</v>
      </c>
      <c r="L23" s="117">
        <f>Table31215[[#This Row],[Weekly Actual Cashflow]]/Table31215[[#This Row],[Weekly Plan Cashflow]]</f>
        <v>2.7190651028257993E-2</v>
      </c>
      <c r="M23" s="118">
        <f t="shared" si="7"/>
        <v>0</v>
      </c>
      <c r="N23" s="118">
        <f t="array" ref="N23">(Table31215[[#This Row],[Pending Variations]]+Table31215[[#This Row],[Approved Variations]]+Table31215[[#This Row],[EWs]]+Table25789[Original Contract Vaule])/Table25789[Original Contract Vaule]-1</f>
        <v>0</v>
      </c>
      <c r="O23" s="119"/>
      <c r="Q23" s="125">
        <f>IFERROR(IF(Q22&gt;Timeline[Forecast End Date],"",EOMONTH(Q22,1)),"")</f>
        <v>44104</v>
      </c>
      <c r="R23" s="255">
        <v>3.30815232</v>
      </c>
      <c r="S23" s="257">
        <v>28.887087200000003</v>
      </c>
      <c r="T23" s="266">
        <v>28.83786276</v>
      </c>
      <c r="U23" s="257">
        <v>19.108735550000002</v>
      </c>
      <c r="V23" s="119"/>
      <c r="W23" s="97"/>
      <c r="X23"/>
      <c r="Y23"/>
      <c r="Z23"/>
      <c r="AA23"/>
      <c r="AB23"/>
      <c r="AN23" s="280">
        <f t="shared" si="1"/>
        <v>43931</v>
      </c>
      <c r="AO23" s="206"/>
      <c r="AP23" s="206"/>
      <c r="AQ23" s="206"/>
      <c r="AS23">
        <f>$AR$25/3</f>
        <v>1.1060258633333333</v>
      </c>
    </row>
    <row r="24" spans="1:45">
      <c r="A24" s="87">
        <f>IF(Table31215[[#This Row],[This Report Date]]=$B$3,"Current",0)</f>
        <v>0</v>
      </c>
      <c r="B24" s="121">
        <f t="shared" si="5"/>
        <v>43741</v>
      </c>
      <c r="C24" s="115">
        <f>IF(C23&gt;Timeline[Forecast End Date],"",WORKDAY.INTL(B24,5,7,))</f>
        <v>43748</v>
      </c>
      <c r="D24" s="269">
        <v>4.6566139</v>
      </c>
      <c r="E24" s="269">
        <v>0.11839203</v>
      </c>
      <c r="F24" s="262">
        <f>Table31215[[#This Row],[Weekly Plan Cashflow]]</f>
        <v>4.6566139</v>
      </c>
      <c r="G24" s="262">
        <v>1.7612994199999998</v>
      </c>
      <c r="H24" s="223"/>
      <c r="I24" s="223"/>
      <c r="J24" s="47"/>
      <c r="K24" s="117">
        <f t="shared" si="6"/>
        <v>2.7190651028257993E-2</v>
      </c>
      <c r="L24" s="117">
        <f>Table31215[[#This Row],[Weekly Actual Cashflow]]/Table31215[[#This Row],[Weekly Plan Cashflow]]</f>
        <v>2.5424489240991183E-2</v>
      </c>
      <c r="M24" s="118">
        <f t="shared" si="7"/>
        <v>0</v>
      </c>
      <c r="N24" s="118">
        <f t="array" ref="N24">(Table31215[[#This Row],[Pending Variations]]+Table31215[[#This Row],[Approved Variations]]+Table31215[[#This Row],[EWs]]+Table25789[Original Contract Vaule])/Table25789[Original Contract Vaule]-1</f>
        <v>0</v>
      </c>
      <c r="O24" s="119"/>
      <c r="Q24" s="125">
        <f>IFERROR(IF(Q23&gt;Timeline[Forecast End Date],"",EOMONTH(Q23,1)),"")</f>
        <v>44135</v>
      </c>
      <c r="R24" s="255">
        <v>1.62023619</v>
      </c>
      <c r="S24" s="257">
        <v>32.998127799999999</v>
      </c>
      <c r="T24" s="266">
        <v>30.45809895</v>
      </c>
      <c r="U24" s="257">
        <v>22.408548329999999</v>
      </c>
      <c r="V24" s="119"/>
      <c r="W24" s="97"/>
      <c r="X24"/>
      <c r="Y24"/>
      <c r="Z24"/>
      <c r="AA24"/>
      <c r="AB24"/>
      <c r="AN24" s="280">
        <f t="shared" si="1"/>
        <v>43962</v>
      </c>
      <c r="AO24" s="206"/>
      <c r="AP24" s="206"/>
      <c r="AQ24" s="206"/>
      <c r="AS24">
        <f>$AR$25/3</f>
        <v>1.1060258633333333</v>
      </c>
    </row>
    <row r="25" spans="1:45">
      <c r="A25" s="87">
        <f>IF(Table31215[[#This Row],[This Report Date]]=$B$3,"Current",0)</f>
        <v>0</v>
      </c>
      <c r="B25" s="121">
        <f t="shared" si="5"/>
        <v>43748</v>
      </c>
      <c r="C25" s="115">
        <f>IF(C24&gt;Timeline[Forecast End Date],"",WORKDAY.INTL(B25,5,7,))</f>
        <v>43755</v>
      </c>
      <c r="D25" s="269">
        <v>4.9669016199999998</v>
      </c>
      <c r="E25" s="269">
        <v>0.11876316000000001</v>
      </c>
      <c r="F25" s="262">
        <f>Table31215[[#This Row],[Weekly Plan Cashflow]]</f>
        <v>4.9669016199999998</v>
      </c>
      <c r="G25" s="262">
        <v>1.8800625800000001</v>
      </c>
      <c r="H25" s="223"/>
      <c r="I25" s="223"/>
      <c r="J25" s="47"/>
      <c r="K25" s="117">
        <f t="shared" si="6"/>
        <v>2.5424489240991183E-2</v>
      </c>
      <c r="L25" s="117">
        <f>Table31215[[#This Row],[Weekly Actual Cashflow]]/Table31215[[#This Row],[Weekly Plan Cashflow]]</f>
        <v>2.3910914506899375E-2</v>
      </c>
      <c r="M25" s="118">
        <f t="shared" si="7"/>
        <v>0</v>
      </c>
      <c r="N25" s="118">
        <f t="array" ref="N25">(Table31215[[#This Row],[Pending Variations]]+Table31215[[#This Row],[Approved Variations]]+Table31215[[#This Row],[EWs]]+Table25789[Original Contract Vaule])/Table25789[Original Contract Vaule]-1</f>
        <v>0</v>
      </c>
      <c r="O25" s="119"/>
      <c r="Q25" s="125">
        <f>IFERROR(IF(Q24&gt;Timeline[Forecast End Date],"",EOMONTH(Q24,1)),"")</f>
        <v>44165</v>
      </c>
      <c r="R25" s="255">
        <v>0.15635964999999999</v>
      </c>
      <c r="S25" s="257">
        <v>28.8788044</v>
      </c>
      <c r="T25" s="266">
        <v>30.614458600000003</v>
      </c>
      <c r="U25" s="257">
        <v>25.296428769999999</v>
      </c>
      <c r="V25" s="119"/>
      <c r="W25" s="97"/>
      <c r="X25"/>
      <c r="Y25"/>
      <c r="Z25"/>
      <c r="AA25"/>
      <c r="AB25"/>
      <c r="AN25" s="280">
        <f t="shared" si="1"/>
        <v>43993</v>
      </c>
      <c r="AO25" s="206"/>
      <c r="AP25" s="282">
        <f>1199168.11+2118909.48</f>
        <v>3318077.59</v>
      </c>
      <c r="AQ25" s="206"/>
      <c r="AR25">
        <f t="shared" ref="AR25:AR32" si="8">AP25/1000000</f>
        <v>3.3180775899999997</v>
      </c>
      <c r="AS25">
        <f>$AR$25/3</f>
        <v>1.1060258633333333</v>
      </c>
    </row>
    <row r="26" spans="1:45">
      <c r="A26" s="87">
        <f>IF(Table31215[[#This Row],[This Report Date]]=$B$3,"Current",0)</f>
        <v>0</v>
      </c>
      <c r="B26" s="121">
        <f t="shared" si="5"/>
        <v>43755</v>
      </c>
      <c r="C26" s="115">
        <f>IF(C25&gt;Timeline[Forecast End Date],"",WORKDAY.INTL(B26,5,7,))</f>
        <v>43762</v>
      </c>
      <c r="D26" s="269">
        <v>5.27107043</v>
      </c>
      <c r="E26" s="269">
        <v>0.11876474000000001</v>
      </c>
      <c r="F26" s="262">
        <f>Table31215[[#This Row],[Weekly Plan Cashflow]]</f>
        <v>5.27107043</v>
      </c>
      <c r="G26" s="262">
        <v>1.99882732</v>
      </c>
      <c r="H26" s="223"/>
      <c r="I26" s="223"/>
      <c r="J26" s="47"/>
      <c r="K26" s="117">
        <f t="shared" si="6"/>
        <v>2.3910914506899375E-2</v>
      </c>
      <c r="L26" s="117">
        <f>Table31215[[#This Row],[Weekly Actual Cashflow]]/Table31215[[#This Row],[Weekly Plan Cashflow]]</f>
        <v>2.2531427264575559E-2</v>
      </c>
      <c r="M26" s="118">
        <f t="shared" si="7"/>
        <v>0</v>
      </c>
      <c r="N26" s="118">
        <f t="array" ref="N26">(Table31215[[#This Row],[Pending Variations]]+Table31215[[#This Row],[Approved Variations]]+Table31215[[#This Row],[EWs]]+Table25789[Original Contract Vaule])/Table25789[Original Contract Vaule]-1</f>
        <v>0</v>
      </c>
      <c r="O26" s="119"/>
      <c r="Q26" s="125">
        <f>IFERROR(IF(Q25&gt;Timeline[Forecast End Date],"",EOMONTH(Q25,1)),"")</f>
        <v>44196</v>
      </c>
      <c r="R26" s="255">
        <v>0.22527211999999999</v>
      </c>
      <c r="S26" s="257">
        <v>22.365434799999999</v>
      </c>
      <c r="T26" s="266">
        <v>30.839730719999999</v>
      </c>
      <c r="U26" s="257">
        <v>27.532972260000001</v>
      </c>
      <c r="V26" s="119"/>
      <c r="W26" s="97"/>
      <c r="X26"/>
      <c r="Y26"/>
      <c r="Z26"/>
      <c r="AA26"/>
      <c r="AB26"/>
      <c r="AN26" s="280">
        <f t="shared" si="1"/>
        <v>44024</v>
      </c>
      <c r="AO26" s="206"/>
      <c r="AP26" s="282">
        <v>1633813.4000000004</v>
      </c>
      <c r="AQ26" s="206"/>
      <c r="AR26">
        <f t="shared" si="8"/>
        <v>1.6338134000000004</v>
      </c>
      <c r="AS26">
        <f t="shared" ref="AS26:AS32" si="9">AR26</f>
        <v>1.6338134000000004</v>
      </c>
    </row>
    <row r="27" spans="1:45">
      <c r="A27" s="87">
        <f>IF(Table31215[[#This Row],[This Report Date]]=$B$3,"Current",0)</f>
        <v>0</v>
      </c>
      <c r="B27" s="121">
        <f t="shared" si="5"/>
        <v>43762</v>
      </c>
      <c r="C27" s="115">
        <f>IF(C26&gt;Timeline[Forecast End Date],"",WORKDAY.INTL(B27,5,7,))</f>
        <v>43769</v>
      </c>
      <c r="D27" s="269">
        <v>5.5677614499999999</v>
      </c>
      <c r="E27" s="269">
        <v>0.11876057000000001</v>
      </c>
      <c r="F27" s="262">
        <f>Table31215[[#This Row],[Weekly Plan Cashflow]]</f>
        <v>5.5677614499999999</v>
      </c>
      <c r="G27" s="262">
        <v>2.1175878900000003</v>
      </c>
      <c r="H27" s="223"/>
      <c r="I27" s="223"/>
      <c r="J27" s="47"/>
      <c r="K27" s="117">
        <f t="shared" si="6"/>
        <v>2.2531427264575559E-2</v>
      </c>
      <c r="L27" s="117">
        <f>Table31215[[#This Row],[Weekly Actual Cashflow]]/Table31215[[#This Row],[Weekly Plan Cashflow]]</f>
        <v>2.1330039202739192E-2</v>
      </c>
      <c r="M27" s="118">
        <f t="shared" si="7"/>
        <v>0</v>
      </c>
      <c r="N27" s="118">
        <f t="array" ref="N27">(Table31215[[#This Row],[Pending Variations]]+Table31215[[#This Row],[Approved Variations]]+Table31215[[#This Row],[EWs]]+Table25789[Original Contract Vaule])/Table25789[Original Contract Vaule]-1</f>
        <v>0</v>
      </c>
      <c r="O27" s="119"/>
      <c r="Q27" s="125">
        <f>IFERROR(IF(Q26&gt;Timeline[Forecast End Date],"",EOMONTH(Q26,1)),"")</f>
        <v>44227</v>
      </c>
      <c r="R27" s="255">
        <v>6.5022480000000007E-2</v>
      </c>
      <c r="S27" s="257">
        <v>16.0410538</v>
      </c>
      <c r="T27" s="266">
        <v>30.904753199999998</v>
      </c>
      <c r="U27" s="257">
        <v>29.13707763</v>
      </c>
      <c r="V27" s="119"/>
      <c r="W27" s="97"/>
      <c r="X27"/>
      <c r="Y27"/>
      <c r="Z27"/>
      <c r="AA27"/>
      <c r="AB27"/>
      <c r="AN27" s="280">
        <f t="shared" si="1"/>
        <v>44055</v>
      </c>
      <c r="AO27" s="206"/>
      <c r="AP27" s="282">
        <v>2537619.3200000003</v>
      </c>
      <c r="AQ27" s="206"/>
      <c r="AR27">
        <f t="shared" si="8"/>
        <v>2.5376193200000001</v>
      </c>
      <c r="AS27">
        <f t="shared" si="9"/>
        <v>2.5376193200000001</v>
      </c>
    </row>
    <row r="28" spans="1:45">
      <c r="A28" s="87">
        <f>IF(Table31215[[#This Row],[This Report Date]]=$B$3,"Current",0)</f>
        <v>0</v>
      </c>
      <c r="B28" s="121">
        <f t="shared" si="5"/>
        <v>43769</v>
      </c>
      <c r="C28" s="115">
        <f>IF(C27&gt;Timeline[Forecast End Date],"",WORKDAY.INTL(B28,5,7,))</f>
        <v>43776</v>
      </c>
      <c r="D28" s="269">
        <v>5.8644524699999998</v>
      </c>
      <c r="E28" s="269">
        <v>0.1187576</v>
      </c>
      <c r="F28" s="262">
        <f>Table31215[[#This Row],[Weekly Plan Cashflow]]</f>
        <v>5.8644524699999998</v>
      </c>
      <c r="G28" s="262">
        <v>2.2363454900000002</v>
      </c>
      <c r="H28" s="223"/>
      <c r="I28" s="223"/>
      <c r="J28" s="47"/>
      <c r="K28" s="117">
        <f t="shared" si="6"/>
        <v>2.1330039202739192E-2</v>
      </c>
      <c r="L28" s="117">
        <f>Table31215[[#This Row],[Weekly Actual Cashflow]]/Table31215[[#This Row],[Weekly Plan Cashflow]]</f>
        <v>2.0250415636841202E-2</v>
      </c>
      <c r="M28" s="118">
        <f t="shared" si="7"/>
        <v>0</v>
      </c>
      <c r="N28" s="118">
        <f t="array" ref="N28">(Table31215[[#This Row],[Pending Variations]]+Table31215[[#This Row],[Approved Variations]]+Table31215[[#This Row],[EWs]]+Table25789[Original Contract Vaule])/Table25789[Original Contract Vaule]-1</f>
        <v>0</v>
      </c>
      <c r="O28" s="119"/>
      <c r="Q28" s="125">
        <f>IFERROR(IF(Q27&gt;Timeline[Forecast End Date],"",EOMONTH(Q27,1)),"")</f>
        <v>44255</v>
      </c>
      <c r="R28" s="258">
        <v>6.0020749999999998E-2</v>
      </c>
      <c r="S28" s="257">
        <v>11.475485300000001</v>
      </c>
      <c r="T28" s="266">
        <v>30.964773949999998</v>
      </c>
      <c r="U28" s="257">
        <v>30.284626170000003</v>
      </c>
      <c r="V28" s="119"/>
      <c r="W28" s="97"/>
      <c r="X28"/>
      <c r="Y28"/>
      <c r="Z28"/>
      <c r="AA28"/>
      <c r="AB28"/>
      <c r="AN28" s="280">
        <f t="shared" si="1"/>
        <v>44086</v>
      </c>
      <c r="AO28" s="206"/>
      <c r="AP28" s="282">
        <v>5361859.8699999992</v>
      </c>
      <c r="AQ28" s="206"/>
      <c r="AR28">
        <f t="shared" si="8"/>
        <v>5.3618598699999991</v>
      </c>
      <c r="AS28">
        <f t="shared" si="9"/>
        <v>5.3618598699999991</v>
      </c>
    </row>
    <row r="29" spans="1:45">
      <c r="A29" s="87">
        <f>IF(Table31215[[#This Row],[This Report Date]]=$B$3,"Current",0)</f>
        <v>0</v>
      </c>
      <c r="B29" s="121">
        <f t="shared" si="5"/>
        <v>43776</v>
      </c>
      <c r="C29" s="115">
        <f>IF(C28&gt;Timeline[Forecast End Date],"",WORKDAY.INTL(B29,5,7,))</f>
        <v>43783</v>
      </c>
      <c r="D29" s="269">
        <v>6.1606737100000002</v>
      </c>
      <c r="E29" s="269">
        <v>0.11882369999999999</v>
      </c>
      <c r="F29" s="262">
        <f>Table31215[[#This Row],[Weekly Plan Cashflow]]</f>
        <v>6.1606737100000002</v>
      </c>
      <c r="G29" s="262">
        <v>2.3551691899999998</v>
      </c>
      <c r="H29" s="223"/>
      <c r="I29" s="223"/>
      <c r="J29" s="47"/>
      <c r="K29" s="117">
        <f t="shared" si="6"/>
        <v>2.0250415636841202E-2</v>
      </c>
      <c r="L29" s="117">
        <f>Table31215[[#This Row],[Weekly Actual Cashflow]]/Table31215[[#This Row],[Weekly Plan Cashflow]]</f>
        <v>1.9287452248465207E-2</v>
      </c>
      <c r="M29" s="118">
        <f t="shared" si="7"/>
        <v>0</v>
      </c>
      <c r="N29" s="118">
        <f t="array" ref="N29">(Table31215[[#This Row],[Pending Variations]]+Table31215[[#This Row],[Approved Variations]]+Table31215[[#This Row],[EWs]]+Table25789[Original Contract Vaule])/Table25789[Original Contract Vaule]-1</f>
        <v>0</v>
      </c>
      <c r="O29" s="119"/>
      <c r="Q29" s="125">
        <f>IFERROR(IF(Q28&gt;Timeline[Forecast End Date],"",EOMONTH(Q28,1)),"")</f>
        <v>44286</v>
      </c>
      <c r="R29" s="258">
        <v>6.752335000000001E-2</v>
      </c>
      <c r="S29" s="257">
        <v>1.633637</v>
      </c>
      <c r="T29" s="266">
        <v>31.0322973</v>
      </c>
      <c r="U29" s="257">
        <v>30.44798986</v>
      </c>
      <c r="V29" s="119"/>
      <c r="W29" s="97"/>
      <c r="X29"/>
      <c r="Y29"/>
      <c r="Z29"/>
      <c r="AA29"/>
      <c r="AB29"/>
      <c r="AN29" s="280">
        <f t="shared" si="1"/>
        <v>44117</v>
      </c>
      <c r="AO29" s="206"/>
      <c r="AP29" s="282">
        <v>4298226.6300000008</v>
      </c>
      <c r="AQ29" s="206"/>
      <c r="AR29">
        <f t="shared" si="8"/>
        <v>4.2982266300000012</v>
      </c>
      <c r="AS29">
        <f t="shared" si="9"/>
        <v>4.2982266300000012</v>
      </c>
    </row>
    <row r="30" spans="1:45">
      <c r="A30" s="87">
        <f>IF(Table31215[[#This Row],[This Report Date]]=$B$3,"Current",0)</f>
        <v>0</v>
      </c>
      <c r="B30" s="121">
        <f t="shared" si="5"/>
        <v>43783</v>
      </c>
      <c r="C30" s="115">
        <f>IF(C29&gt;Timeline[Forecast End Date],"",WORKDAY.INTL(B30,5,7,))</f>
        <v>43790</v>
      </c>
      <c r="D30" s="269">
        <v>6.4247687899999999</v>
      </c>
      <c r="E30" s="269">
        <v>0.11912314</v>
      </c>
      <c r="F30" s="262">
        <f>Table31215[[#This Row],[Weekly Plan Cashflow]]</f>
        <v>6.4247687899999999</v>
      </c>
      <c r="G30" s="262">
        <v>2.4742923399999999</v>
      </c>
      <c r="H30" s="223"/>
      <c r="I30" s="223"/>
      <c r="J30" s="47"/>
      <c r="K30" s="117">
        <f t="shared" si="6"/>
        <v>1.9287452248465207E-2</v>
      </c>
      <c r="L30" s="117">
        <f>Table31215[[#This Row],[Weekly Actual Cashflow]]/Table31215[[#This Row],[Weekly Plan Cashflow]]</f>
        <v>1.8541233761658837E-2</v>
      </c>
      <c r="M30" s="118">
        <f t="shared" si="7"/>
        <v>0</v>
      </c>
      <c r="N30" s="118">
        <f t="array" ref="N30">(Table31215[[#This Row],[Pending Variations]]+Table31215[[#This Row],[Approved Variations]]+Table31215[[#This Row],[EWs]]+Table25789[Original Contract Vaule])/Table25789[Original Contract Vaule]-1</f>
        <v>0</v>
      </c>
      <c r="O30" s="119"/>
      <c r="Q30" s="125">
        <f>IFERROR(IF(Q29&gt;Timeline[Forecast End Date],"",EOMONTH(Q29,1)),"")</f>
        <v>44316</v>
      </c>
      <c r="R30" s="258">
        <v>0.1242212</v>
      </c>
      <c r="S30" s="257">
        <v>1.6077760999999999</v>
      </c>
      <c r="T30" s="266">
        <v>31.156518500000001</v>
      </c>
      <c r="U30" s="257">
        <v>30.60876747</v>
      </c>
      <c r="V30" s="119"/>
      <c r="W30" s="97"/>
      <c r="X30"/>
      <c r="Y30"/>
      <c r="Z30"/>
      <c r="AA30"/>
      <c r="AB30"/>
      <c r="AN30" s="280">
        <f t="shared" si="1"/>
        <v>44148</v>
      </c>
      <c r="AO30" s="206"/>
      <c r="AP30" s="282">
        <v>3169495.0199999996</v>
      </c>
      <c r="AQ30" s="206"/>
      <c r="AR30">
        <f t="shared" si="8"/>
        <v>3.1694950199999994</v>
      </c>
      <c r="AS30">
        <f t="shared" si="9"/>
        <v>3.1694950199999994</v>
      </c>
    </row>
    <row r="31" spans="1:45">
      <c r="A31" s="87">
        <f>IF(Table31215[[#This Row],[This Report Date]]=$B$3,"Current",0)</f>
        <v>0</v>
      </c>
      <c r="B31" s="121">
        <f t="shared" si="5"/>
        <v>43790</v>
      </c>
      <c r="C31" s="115">
        <f>IF(C30&gt;Timeline[Forecast End Date],"",WORKDAY.INTL(B31,5,7,))</f>
        <v>43797</v>
      </c>
      <c r="D31" s="269">
        <v>6.6890335499999996</v>
      </c>
      <c r="E31" s="269">
        <v>0.11920211</v>
      </c>
      <c r="F31" s="262">
        <f>Table31215[[#This Row],[Weekly Plan Cashflow]]</f>
        <v>6.6890335499999996</v>
      </c>
      <c r="G31" s="262">
        <v>2.5934944500000001</v>
      </c>
      <c r="H31" s="223"/>
      <c r="I31" s="223"/>
      <c r="J31" s="47"/>
      <c r="K31" s="117">
        <f t="shared" si="6"/>
        <v>1.8541233761658837E-2</v>
      </c>
      <c r="L31" s="117">
        <f>Table31215[[#This Row],[Weekly Actual Cashflow]]/Table31215[[#This Row],[Weekly Plan Cashflow]]</f>
        <v>1.782052804922768E-2</v>
      </c>
      <c r="M31" s="118">
        <f t="shared" si="7"/>
        <v>0</v>
      </c>
      <c r="N31" s="118">
        <f t="array" ref="N31">(Table31215[[#This Row],[Pending Variations]]+Table31215[[#This Row],[Approved Variations]]+Table31215[[#This Row],[EWs]]+Table25789[Original Contract Vaule])/Table25789[Original Contract Vaule]-1</f>
        <v>0</v>
      </c>
      <c r="O31" s="119"/>
      <c r="Q31" s="125">
        <f>IFERROR(IF(Q30&gt;Timeline[Forecast End Date],"",EOMONTH(Q30,1)),"")</f>
        <v>44347</v>
      </c>
      <c r="R31" s="259">
        <v>0.96600205000000006</v>
      </c>
      <c r="S31" s="260">
        <v>7.8287110999999996</v>
      </c>
      <c r="T31" s="266">
        <v>32.122520549999997</v>
      </c>
      <c r="U31" s="260">
        <v>31.391638579999999</v>
      </c>
      <c r="V31" s="119"/>
      <c r="W31" s="97"/>
      <c r="X31"/>
      <c r="Y31"/>
      <c r="Z31"/>
      <c r="AA31"/>
      <c r="AB31"/>
      <c r="AN31" s="280">
        <f t="shared" si="1"/>
        <v>44179</v>
      </c>
      <c r="AO31" s="206"/>
      <c r="AP31" s="282">
        <v>3140790.4699999988</v>
      </c>
      <c r="AQ31" s="206"/>
      <c r="AR31">
        <f t="shared" si="8"/>
        <v>3.1407904699999989</v>
      </c>
      <c r="AS31">
        <f t="shared" si="9"/>
        <v>3.1407904699999989</v>
      </c>
    </row>
    <row r="32" spans="1:45" ht="18">
      <c r="A32" s="87">
        <f>IF(Table31215[[#This Row],[This Report Date]]=$B$3,"Current",0)</f>
        <v>0</v>
      </c>
      <c r="B32" s="121">
        <f t="shared" si="5"/>
        <v>43797</v>
      </c>
      <c r="C32" s="115">
        <f>IF(C31&gt;Timeline[Forecast End Date],"",WORKDAY.INTL(B32,5,7,))</f>
        <v>43804</v>
      </c>
      <c r="D32" s="269">
        <v>6.9557090099999996</v>
      </c>
      <c r="E32" s="269">
        <v>0.11692276</v>
      </c>
      <c r="F32" s="262">
        <f>Table31215[[#This Row],[Weekly Plan Cashflow]]</f>
        <v>6.9557090099999996</v>
      </c>
      <c r="G32" s="262">
        <v>2.7104172000000002</v>
      </c>
      <c r="H32" s="223"/>
      <c r="I32" s="223"/>
      <c r="J32" s="47"/>
      <c r="K32" s="117">
        <f t="shared" si="6"/>
        <v>1.782052804922768E-2</v>
      </c>
      <c r="L32" s="117">
        <f>Table31215[[#This Row],[Weekly Actual Cashflow]]/Table31215[[#This Row],[Weekly Plan Cashflow]]</f>
        <v>1.6809610613656191E-2</v>
      </c>
      <c r="M32" s="118">
        <f t="shared" si="7"/>
        <v>0</v>
      </c>
      <c r="N32" s="118">
        <f t="array" ref="N32">(Table31215[[#This Row],[Pending Variations]]+Table31215[[#This Row],[Approved Variations]]+Table31215[[#This Row],[EWs]]+Table25789[Original Contract Vaule])/Table25789[Original Contract Vaule]-1</f>
        <v>0</v>
      </c>
      <c r="O32" s="119"/>
      <c r="Q32" s="125">
        <f>IFERROR(IF(Q31&gt;Timeline[Forecast End Date],"",EOMONTH(Q31,1)),"")</f>
        <v>44377</v>
      </c>
      <c r="R32" s="259">
        <v>6.5022480000000007E-2</v>
      </c>
      <c r="S32" s="260">
        <v>3.6473328000000005</v>
      </c>
      <c r="T32" s="263">
        <v>32.18754303</v>
      </c>
      <c r="U32" s="260">
        <v>31.756371859999998</v>
      </c>
      <c r="V32" s="119"/>
      <c r="W32" s="97"/>
      <c r="X32" s="89" t="s">
        <v>45</v>
      </c>
      <c r="Y32" s="89" t="s">
        <v>8</v>
      </c>
      <c r="Z32" s="89" t="s">
        <v>4</v>
      </c>
      <c r="AA32" s="97"/>
      <c r="AB32" s="97"/>
      <c r="AN32" s="280">
        <f t="shared" si="1"/>
        <v>44210</v>
      </c>
      <c r="AO32" s="206"/>
      <c r="AP32" s="282">
        <v>1165759.4499999993</v>
      </c>
      <c r="AQ32" s="206"/>
      <c r="AR32">
        <f t="shared" si="8"/>
        <v>1.1657594499999993</v>
      </c>
      <c r="AS32">
        <f t="shared" si="9"/>
        <v>1.1657594499999993</v>
      </c>
    </row>
    <row r="33" spans="1:45" ht="15.75">
      <c r="A33" s="87">
        <f>IF(Table31215[[#This Row],[This Report Date]]=$B$3,"Current",0)</f>
        <v>0</v>
      </c>
      <c r="B33" s="121">
        <f t="shared" si="5"/>
        <v>43804</v>
      </c>
      <c r="C33" s="115">
        <f>IF(C32&gt;Timeline[Forecast End Date],"",WORKDAY.INTL(B33,5,7,))</f>
        <v>43811</v>
      </c>
      <c r="D33" s="269">
        <v>7.2268459000000007</v>
      </c>
      <c r="E33" s="269">
        <v>9.9228190000000008E-2</v>
      </c>
      <c r="F33" s="262">
        <f>Table31215[[#This Row],[Weekly Plan Cashflow]]</f>
        <v>7.2268459000000007</v>
      </c>
      <c r="G33" s="262">
        <v>2.80964539</v>
      </c>
      <c r="H33" s="223"/>
      <c r="I33" s="223"/>
      <c r="J33" s="47"/>
      <c r="K33" s="117">
        <f t="shared" si="6"/>
        <v>1.6809610613656191E-2</v>
      </c>
      <c r="L33" s="117">
        <f>Table31215[[#This Row],[Weekly Actual Cashflow]]/Table31215[[#This Row],[Weekly Plan Cashflow]]</f>
        <v>1.3730497560491777E-2</v>
      </c>
      <c r="M33" s="118">
        <f t="shared" si="7"/>
        <v>0</v>
      </c>
      <c r="N33" s="118">
        <f t="array" ref="N33">(Table31215[[#This Row],[Pending Variations]]+Table31215[[#This Row],[Approved Variations]]+Table31215[[#This Row],[EWs]]+Table25789[Original Contract Vaule])/Table25789[Original Contract Vaule]-1</f>
        <v>0</v>
      </c>
      <c r="O33" s="119"/>
      <c r="Q33" s="125">
        <f>IFERROR(IF(Q32&gt;Timeline[Forecast End Date],"",EOMONTH(Q32,1)),"")</f>
        <v>44408</v>
      </c>
      <c r="R33" s="259">
        <v>5.5019019999999995E-2</v>
      </c>
      <c r="S33" s="260">
        <v>1.3311042000000002</v>
      </c>
      <c r="T33" s="263">
        <v>32.242562050000004</v>
      </c>
      <c r="U33" s="260">
        <v>31.889482280000003</v>
      </c>
      <c r="V33" s="119"/>
      <c r="W33" s="97"/>
      <c r="X33" s="187">
        <f>SUM(Table2578[Monthly Plan Cashflow])</f>
        <v>39.861778760000014</v>
      </c>
      <c r="Y33" s="187">
        <f>SUM(Table2578[Monthly Actual Cashflow])</f>
        <v>344.9828656200001</v>
      </c>
      <c r="Z33" s="188">
        <f>Y33-X33</f>
        <v>305.1210868600001</v>
      </c>
      <c r="AA33" s="97"/>
      <c r="AB33" s="97"/>
      <c r="AN33" s="280">
        <f t="shared" si="1"/>
        <v>44241</v>
      </c>
      <c r="AO33" s="206"/>
      <c r="AP33" s="282"/>
      <c r="AQ33" s="206"/>
      <c r="AS33">
        <f>$AR$34/2</f>
        <v>0.90839033500000088</v>
      </c>
    </row>
    <row r="34" spans="1:45">
      <c r="A34" s="87">
        <f>IF(Table31215[[#This Row],[This Report Date]]=$B$3,"Current",0)</f>
        <v>0</v>
      </c>
      <c r="B34" s="121">
        <f t="shared" si="5"/>
        <v>43811</v>
      </c>
      <c r="C34" s="115">
        <f>IF(C33&gt;Timeline[Forecast End Date],"",WORKDAY.INTL(B34,5,7,))</f>
        <v>43818</v>
      </c>
      <c r="D34" s="269">
        <v>7.4951071799999998</v>
      </c>
      <c r="E34" s="269">
        <v>9.928331E-2</v>
      </c>
      <c r="F34" s="262">
        <f>Table31215[[#This Row],[Weekly Plan Cashflow]]</f>
        <v>7.4951071799999998</v>
      </c>
      <c r="G34" s="262">
        <v>2.9089287100000001</v>
      </c>
      <c r="H34" s="223"/>
      <c r="I34" s="223"/>
      <c r="J34" s="47"/>
      <c r="K34" s="117">
        <f t="shared" si="6"/>
        <v>1.3730497560491777E-2</v>
      </c>
      <c r="L34" s="117">
        <f>Table31215[[#This Row],[Weekly Actual Cashflow]]/Table31215[[#This Row],[Weekly Plan Cashflow]]</f>
        <v>1.3246416310753812E-2</v>
      </c>
      <c r="M34" s="118">
        <f t="shared" si="7"/>
        <v>0</v>
      </c>
      <c r="N34" s="118">
        <f t="array" ref="N34">(Table31215[[#This Row],[Pending Variations]]+Table31215[[#This Row],[Approved Variations]]+Table31215[[#This Row],[EWs]]+Table25789[Original Contract Vaule])/Table25789[Original Contract Vaule]-1</f>
        <v>0</v>
      </c>
      <c r="O34" s="119"/>
      <c r="Q34" s="125">
        <f>IFERROR(IF(Q33&gt;Timeline[Forecast End Date],"",EOMONTH(Q33,1)),"")</f>
        <v>44439</v>
      </c>
      <c r="R34" s="259">
        <v>0.90311850000000005</v>
      </c>
      <c r="S34" s="260">
        <v>1.6335397</v>
      </c>
      <c r="T34" s="263">
        <v>33.145680550000002</v>
      </c>
      <c r="U34" s="260">
        <v>32.052836259999999</v>
      </c>
      <c r="V34" s="119"/>
      <c r="W34" s="97"/>
      <c r="X34" s="97"/>
      <c r="Y34" s="97"/>
      <c r="Z34" s="97"/>
      <c r="AA34" s="97"/>
      <c r="AB34" s="97"/>
      <c r="AN34" s="280">
        <f t="shared" si="1"/>
        <v>44272</v>
      </c>
      <c r="AO34" s="206"/>
      <c r="AP34" s="278">
        <v>1816780.6700000018</v>
      </c>
      <c r="AQ34" s="206"/>
      <c r="AR34">
        <f>AP34/1000000</f>
        <v>1.8167806700000018</v>
      </c>
      <c r="AS34">
        <f>$AR$34/2</f>
        <v>0.90839033500000088</v>
      </c>
    </row>
    <row r="35" spans="1:45">
      <c r="A35" s="87">
        <f>IF(Table31215[[#This Row],[This Report Date]]=$B$3,"Current",0)</f>
        <v>0</v>
      </c>
      <c r="B35" s="121">
        <f t="shared" si="5"/>
        <v>43818</v>
      </c>
      <c r="C35" s="115">
        <f>IF(C34&gt;Timeline[Forecast End Date],"",WORKDAY.INTL(B35,5,7,))</f>
        <v>43825</v>
      </c>
      <c r="D35" s="269">
        <v>7.7559716700000001</v>
      </c>
      <c r="E35" s="269">
        <v>9.4911369999999995E-2</v>
      </c>
      <c r="F35" s="262">
        <f>Table31215[[#This Row],[Weekly Plan Cashflow]]</f>
        <v>7.7559716700000001</v>
      </c>
      <c r="G35" s="262">
        <v>3.0038400800000002</v>
      </c>
      <c r="H35" s="223"/>
      <c r="I35" s="223"/>
      <c r="J35" s="47"/>
      <c r="K35" s="117">
        <f t="shared" si="6"/>
        <v>1.3246416310753812E-2</v>
      </c>
      <c r="L35" s="117">
        <f>Table31215[[#This Row],[Weekly Actual Cashflow]]/Table31215[[#This Row],[Weekly Plan Cashflow]]</f>
        <v>1.2237199159341437E-2</v>
      </c>
      <c r="M35" s="118">
        <f t="shared" si="7"/>
        <v>0</v>
      </c>
      <c r="N35" s="118">
        <f t="array" ref="N35">(Table31215[[#This Row],[Pending Variations]]+Table31215[[#This Row],[Approved Variations]]+Table31215[[#This Row],[EWs]]+Table25789[Original Contract Vaule])/Table25789[Original Contract Vaule]-1</f>
        <v>0</v>
      </c>
      <c r="O35" s="119"/>
      <c r="Q35" s="125">
        <f>IFERROR(IF(Q34&gt;Timeline[Forecast End Date],"",EOMONTH(Q34,1)),"")</f>
        <v>44469</v>
      </c>
      <c r="R35" s="259">
        <v>2.3607470000000002E-2</v>
      </c>
      <c r="S35" s="260">
        <v>1.5125226000000001</v>
      </c>
      <c r="T35" s="263">
        <v>33.169288019999996</v>
      </c>
      <c r="U35" s="260">
        <v>32.204088519999999</v>
      </c>
      <c r="V35" s="119"/>
      <c r="W35" s="97"/>
      <c r="X35" s="97" t="s">
        <v>119</v>
      </c>
      <c r="Y35" s="97">
        <v>91</v>
      </c>
      <c r="Z35" s="99" t="e">
        <f>+Y35/Table25789[[#This Row],[Current Contract Vaule]]</f>
        <v>#VALUE!</v>
      </c>
      <c r="AA35" s="97"/>
      <c r="AB35" s="97"/>
      <c r="AN35" s="280">
        <f t="shared" si="1"/>
        <v>44303</v>
      </c>
      <c r="AO35" s="206"/>
      <c r="AP35" s="282"/>
      <c r="AQ35" s="206"/>
      <c r="AS35">
        <f>$AR$36/2</f>
        <v>0.62870148499999945</v>
      </c>
    </row>
    <row r="36" spans="1:45">
      <c r="A36" s="87">
        <f>IF(Table31215[[#This Row],[This Report Date]]=$B$3,"Current",0)</f>
        <v>0</v>
      </c>
      <c r="B36" s="121">
        <f t="shared" si="5"/>
        <v>43825</v>
      </c>
      <c r="C36" s="115">
        <f>IF(C35&gt;Timeline[Forecast End Date],"",WORKDAY.INTL(B36,5,7,))</f>
        <v>43832</v>
      </c>
      <c r="D36" s="269">
        <v>7.9132362999999994</v>
      </c>
      <c r="E36" s="269">
        <v>9.2667289999999999E-2</v>
      </c>
      <c r="F36" s="262">
        <f>Table31215[[#This Row],[Weekly Plan Cashflow]]</f>
        <v>7.9132362999999994</v>
      </c>
      <c r="G36" s="262">
        <v>3.0965073700000003</v>
      </c>
      <c r="H36" s="223"/>
      <c r="I36" s="223"/>
      <c r="J36" s="47"/>
      <c r="K36" s="117">
        <f t="shared" si="6"/>
        <v>1.2237199159341437E-2</v>
      </c>
      <c r="L36" s="117">
        <f>Table31215[[#This Row],[Weekly Actual Cashflow]]/Table31215[[#This Row],[Weekly Plan Cashflow]]</f>
        <v>1.1710416128986318E-2</v>
      </c>
      <c r="M36" s="118">
        <f t="shared" si="7"/>
        <v>0</v>
      </c>
      <c r="N36" s="118">
        <f t="array" ref="N36">(Table31215[[#This Row],[Pending Variations]]+Table31215[[#This Row],[Approved Variations]]+Table31215[[#This Row],[EWs]]+Table25789[Original Contract Vaule])/Table25789[Original Contract Vaule]-1</f>
        <v>0</v>
      </c>
      <c r="O36" s="119"/>
      <c r="Q36" s="125">
        <f>IFERROR(IF(Q35&gt;Timeline[Forecast End Date],"",EOMONTH(Q35,1)),"")</f>
        <v>44500</v>
      </c>
      <c r="R36" s="259">
        <v>0</v>
      </c>
      <c r="S36" s="260">
        <v>1.5730235000000001</v>
      </c>
      <c r="T36" s="263">
        <v>33.169288019999996</v>
      </c>
      <c r="U36" s="260">
        <v>32.361390870000001</v>
      </c>
      <c r="V36" s="119"/>
      <c r="W36" s="97"/>
      <c r="X36" s="97"/>
      <c r="Y36" s="97"/>
      <c r="Z36" s="97"/>
      <c r="AA36" s="97"/>
      <c r="AB36" s="97"/>
      <c r="AN36" s="280">
        <f t="shared" si="1"/>
        <v>44334</v>
      </c>
      <c r="AO36" s="206"/>
      <c r="AP36" s="282">
        <v>1257402.9699999988</v>
      </c>
      <c r="AQ36" s="206"/>
      <c r="AR36">
        <f>AP36/1000000</f>
        <v>1.2574029699999989</v>
      </c>
      <c r="AS36">
        <f>$AR$36/2</f>
        <v>0.62870148499999945</v>
      </c>
    </row>
    <row r="37" spans="1:45">
      <c r="A37" s="87">
        <f>IF(Table31215[[#This Row],[This Report Date]]=$B$3,"Current",0)</f>
        <v>0</v>
      </c>
      <c r="B37" s="121">
        <f t="shared" si="5"/>
        <v>43832</v>
      </c>
      <c r="C37" s="115">
        <f>IF(C36&gt;Timeline[Forecast End Date],"",WORKDAY.INTL(B37,5,7,))</f>
        <v>43839</v>
      </c>
      <c r="D37" s="269">
        <v>7.9857726399999995</v>
      </c>
      <c r="E37" s="269">
        <v>9.271865E-2</v>
      </c>
      <c r="F37" s="262">
        <f>Table31215[[#This Row],[Weekly Plan Cashflow]]</f>
        <v>7.9857726399999995</v>
      </c>
      <c r="G37" s="262">
        <v>3.18922602</v>
      </c>
      <c r="H37" s="223"/>
      <c r="I37" s="223"/>
      <c r="J37" s="47"/>
      <c r="K37" s="117">
        <f t="shared" si="6"/>
        <v>1.1710416128986318E-2</v>
      </c>
      <c r="L37" s="117">
        <f>Table31215[[#This Row],[Weekly Actual Cashflow]]/Table31215[[#This Row],[Weekly Plan Cashflow]]</f>
        <v>1.161047955905742E-2</v>
      </c>
      <c r="M37" s="118">
        <f t="shared" si="7"/>
        <v>0</v>
      </c>
      <c r="N37" s="118">
        <f t="array" ref="N37">(Table31215[[#This Row],[Pending Variations]]+Table31215[[#This Row],[Approved Variations]]+Table31215[[#This Row],[EWs]]+Table25789[Original Contract Vaule])/Table25789[Original Contract Vaule]-1</f>
        <v>0</v>
      </c>
      <c r="O37" s="119"/>
      <c r="Q37" s="125">
        <f>IFERROR(IF(Q36&gt;Timeline[Forecast End Date],"",EOMONTH(Q36,1)),"")</f>
        <v>44530</v>
      </c>
      <c r="R37" s="259">
        <v>0</v>
      </c>
      <c r="S37" s="260">
        <v>1.5730235000000001</v>
      </c>
      <c r="T37" s="263">
        <v>33.169288019999996</v>
      </c>
      <c r="U37" s="260">
        <v>32.518693219999996</v>
      </c>
      <c r="V37" s="119"/>
      <c r="W37" s="97"/>
      <c r="X37" s="97"/>
      <c r="Y37" s="97"/>
      <c r="Z37" s="97"/>
      <c r="AA37" s="97"/>
      <c r="AB37" s="97"/>
      <c r="AN37" s="280">
        <f t="shared" si="1"/>
        <v>44365</v>
      </c>
      <c r="AO37" s="206"/>
      <c r="AP37" s="282"/>
      <c r="AQ37" s="206"/>
      <c r="AS37">
        <f t="shared" ref="AS37:AS43" si="10">$AR$42/6</f>
        <v>0.18595106166666683</v>
      </c>
    </row>
    <row r="38" spans="1:45">
      <c r="A38" s="87">
        <f>IF(Table31215[[#This Row],[This Report Date]]=$B$3,"Current",0)</f>
        <v>0</v>
      </c>
      <c r="B38" s="121">
        <f t="shared" si="5"/>
        <v>43839</v>
      </c>
      <c r="C38" s="115">
        <f>IF(C37&gt;Timeline[Forecast End Date],"",WORKDAY.INTL(B38,5,7,))</f>
        <v>43846</v>
      </c>
      <c r="D38" s="269">
        <v>8.0745336299999995</v>
      </c>
      <c r="E38" s="269">
        <v>0.10671196000000001</v>
      </c>
      <c r="F38" s="262">
        <f>Table31215[[#This Row],[Weekly Plan Cashflow]]</f>
        <v>8.0745336299999995</v>
      </c>
      <c r="G38" s="262">
        <v>3.2959379800000002</v>
      </c>
      <c r="H38" s="223"/>
      <c r="I38" s="223"/>
      <c r="J38" s="47"/>
      <c r="K38" s="117">
        <f t="shared" si="6"/>
        <v>1.161047955905742E-2</v>
      </c>
      <c r="L38" s="117">
        <f>Table31215[[#This Row],[Weekly Actual Cashflow]]/Table31215[[#This Row],[Weekly Plan Cashflow]]</f>
        <v>1.3215866685293627E-2</v>
      </c>
      <c r="M38" s="118">
        <f t="shared" si="7"/>
        <v>0</v>
      </c>
      <c r="N38" s="118">
        <f t="array" ref="N38">(Table31215[[#This Row],[Pending Variations]]+Table31215[[#This Row],[Approved Variations]]+Table31215[[#This Row],[EWs]]+Table25789[Original Contract Vaule])/Table25789[Original Contract Vaule]-1</f>
        <v>0</v>
      </c>
      <c r="O38" s="119"/>
      <c r="Q38" s="125">
        <f>IFERROR(IF(Q37&gt;Timeline[Forecast End Date],"",EOMONTH(Q37,1)),"")</f>
        <v>44561</v>
      </c>
      <c r="R38" s="259">
        <v>1.3554776000000002</v>
      </c>
      <c r="S38" s="260">
        <v>1.5730235000000001</v>
      </c>
      <c r="T38" s="263">
        <v>34.524765619999997</v>
      </c>
      <c r="U38" s="260">
        <v>32.675995569999998</v>
      </c>
      <c r="V38" s="119"/>
      <c r="W38" s="97"/>
      <c r="X38" s="97"/>
      <c r="Y38" s="97"/>
      <c r="Z38" s="97"/>
      <c r="AA38" s="97"/>
      <c r="AB38" s="97"/>
      <c r="AN38" s="280">
        <f t="shared" si="1"/>
        <v>44396</v>
      </c>
      <c r="AO38" s="206"/>
      <c r="AP38" s="278"/>
      <c r="AQ38" s="206"/>
      <c r="AS38">
        <f t="shared" si="10"/>
        <v>0.18595106166666683</v>
      </c>
    </row>
    <row r="39" spans="1:45">
      <c r="A39" s="87">
        <f>IF(Table31215[[#This Row],[This Report Date]]=$B$3,"Current",0)</f>
        <v>0</v>
      </c>
      <c r="B39" s="121">
        <f t="shared" si="5"/>
        <v>43846</v>
      </c>
      <c r="C39" s="115">
        <f>IF(C38&gt;Timeline[Forecast End Date],"",WORKDAY.INTL(B39,5,7,))</f>
        <v>43853</v>
      </c>
      <c r="D39" s="269">
        <v>8.2023568099999995</v>
      </c>
      <c r="E39" s="269">
        <v>0.14371267999999998</v>
      </c>
      <c r="F39" s="262">
        <f>Table31215[[#This Row],[Weekly Plan Cashflow]]</f>
        <v>8.2023568099999995</v>
      </c>
      <c r="G39" s="262">
        <v>3.4396506499999999</v>
      </c>
      <c r="H39" s="223"/>
      <c r="I39" s="223"/>
      <c r="J39" s="47"/>
      <c r="K39" s="117">
        <f t="shared" si="6"/>
        <v>1.3215866685293627E-2</v>
      </c>
      <c r="L39" s="117">
        <f>Table31215[[#This Row],[Weekly Actual Cashflow]]/Table31215[[#This Row],[Weekly Plan Cashflow]]</f>
        <v>1.7520900800705352E-2</v>
      </c>
      <c r="M39" s="118">
        <f t="shared" si="7"/>
        <v>0</v>
      </c>
      <c r="N39" s="118">
        <f t="array" ref="N39">(Table31215[[#This Row],[Pending Variations]]+Table31215[[#This Row],[Approved Variations]]+Table31215[[#This Row],[EWs]]+Table25789[Original Contract Vaule])/Table25789[Original Contract Vaule]-1</f>
        <v>0</v>
      </c>
      <c r="O39" s="119"/>
      <c r="Q39" s="125">
        <f>IFERROR(IF(Q38&gt;Timeline[Forecast End Date],"",EOMONTH(Q38,1)),"")</f>
        <v>44592</v>
      </c>
      <c r="R39" s="259">
        <v>0</v>
      </c>
      <c r="S39" s="260">
        <v>1.6335244</v>
      </c>
      <c r="T39" s="263">
        <v>34.524765619999997</v>
      </c>
      <c r="U39" s="267">
        <v>32.839348010000002</v>
      </c>
      <c r="V39" s="119"/>
      <c r="W39" s="97"/>
      <c r="X39" s="97"/>
      <c r="Y39" s="232"/>
      <c r="Z39" s="97"/>
      <c r="AA39" s="97"/>
      <c r="AB39" s="97"/>
      <c r="AN39" s="280">
        <f t="shared" si="1"/>
        <v>44427</v>
      </c>
      <c r="AO39" s="206"/>
      <c r="AP39" s="282"/>
      <c r="AQ39" s="206"/>
      <c r="AS39">
        <f t="shared" si="10"/>
        <v>0.18595106166666683</v>
      </c>
    </row>
    <row r="40" spans="1:45">
      <c r="A40" s="87">
        <f>IF(Table31215[[#This Row],[This Report Date]]=$B$3,"Current",0)</f>
        <v>0</v>
      </c>
      <c r="B40" s="121">
        <f t="shared" si="5"/>
        <v>43853</v>
      </c>
      <c r="C40" s="115">
        <f>IF(C39&gt;Timeline[Forecast End Date],"",WORKDAY.INTL(B40,5,7,))</f>
        <v>43860</v>
      </c>
      <c r="D40" s="269">
        <v>8.3026856900000006</v>
      </c>
      <c r="E40" s="269">
        <v>0.13639195000000001</v>
      </c>
      <c r="F40" s="262">
        <f>Table31215[[#This Row],[Weekly Plan Cashflow]]</f>
        <v>8.3026856900000006</v>
      </c>
      <c r="G40" s="262">
        <v>3.5760426000000001</v>
      </c>
      <c r="H40" s="223"/>
      <c r="I40" s="223"/>
      <c r="J40" s="47"/>
      <c r="K40" s="117">
        <f t="shared" si="6"/>
        <v>1.7520900800705352E-2</v>
      </c>
      <c r="L40" s="117">
        <f>Table31215[[#This Row],[Weekly Actual Cashflow]]/Table31215[[#This Row],[Weekly Plan Cashflow]]</f>
        <v>1.6427449513628404E-2</v>
      </c>
      <c r="M40" s="118">
        <f t="shared" si="7"/>
        <v>0</v>
      </c>
      <c r="N40" s="118">
        <f t="array" ref="N40">(Table31215[[#This Row],[Pending Variations]]+Table31215[[#This Row],[Approved Variations]]+Table31215[[#This Row],[EWs]]+Table25789[Original Contract Vaule])/Table25789[Original Contract Vaule]-1</f>
        <v>0</v>
      </c>
      <c r="O40" s="119"/>
      <c r="Q40" s="125">
        <f>IFERROR(IF(Q39&gt;Timeline[Forecast End Date],"",EOMONTH(Q39,1)),"")</f>
        <v>44620</v>
      </c>
      <c r="R40" s="259">
        <v>8.5478949999999998E-2</v>
      </c>
      <c r="S40" s="260">
        <v>1.4525017000000002</v>
      </c>
      <c r="T40" s="263">
        <v>34.610244569999999</v>
      </c>
      <c r="U40" s="267">
        <v>32.984598179999999</v>
      </c>
      <c r="V40" s="119"/>
      <c r="W40" s="97"/>
      <c r="X40" s="97"/>
      <c r="Y40" s="97"/>
      <c r="Z40" s="97"/>
      <c r="AA40" s="97"/>
      <c r="AB40" s="97"/>
      <c r="AN40" s="280">
        <f t="shared" si="1"/>
        <v>44458</v>
      </c>
      <c r="AO40" s="206"/>
      <c r="AP40" s="282"/>
      <c r="AQ40" s="206"/>
      <c r="AS40">
        <f t="shared" si="10"/>
        <v>0.18595106166666683</v>
      </c>
    </row>
    <row r="41" spans="1:45">
      <c r="A41" s="87">
        <f>IF(Table31215[[#This Row],[This Report Date]]=$B$3,"Current",0)</f>
        <v>0</v>
      </c>
      <c r="B41" s="121">
        <f t="shared" si="5"/>
        <v>43860</v>
      </c>
      <c r="C41" s="115">
        <f>IF(C40&gt;Timeline[Forecast End Date],"",WORKDAY.INTL(B41,5,7,))</f>
        <v>43867</v>
      </c>
      <c r="D41" s="269">
        <v>8.3717761100000008</v>
      </c>
      <c r="E41" s="269">
        <v>0.1000187</v>
      </c>
      <c r="F41" s="262">
        <f>Table31215[[#This Row],[Weekly Plan Cashflow]]</f>
        <v>8.3717761100000008</v>
      </c>
      <c r="G41" s="262">
        <v>3.6760612999999998</v>
      </c>
      <c r="H41" s="223"/>
      <c r="I41" s="223"/>
      <c r="J41" s="47"/>
      <c r="K41" s="117">
        <f t="shared" si="6"/>
        <v>1.6427449513628404E-2</v>
      </c>
      <c r="L41" s="117">
        <f>Table31215[[#This Row],[Weekly Actual Cashflow]]/Table31215[[#This Row],[Weekly Plan Cashflow]]</f>
        <v>1.1947130296584101E-2</v>
      </c>
      <c r="M41" s="118">
        <f t="shared" si="7"/>
        <v>0</v>
      </c>
      <c r="N41" s="118">
        <f t="array" ref="N41">(Table31215[[#This Row],[Pending Variations]]+Table31215[[#This Row],[Approved Variations]]+Table31215[[#This Row],[EWs]]+Table25789[Original Contract Vaule])/Table25789[Original Contract Vaule]-1</f>
        <v>0</v>
      </c>
      <c r="O41" s="119"/>
      <c r="Q41" s="125">
        <f>IFERROR(IF(Q40&gt;Timeline[Forecast End Date],"",EOMONTH(Q40,1)),"")</f>
        <v>44651</v>
      </c>
      <c r="R41" s="259">
        <v>2.6101342700000001</v>
      </c>
      <c r="S41" s="260">
        <v>5.5294418999999992</v>
      </c>
      <c r="T41" s="263">
        <v>37.220378840000002</v>
      </c>
      <c r="U41" s="267">
        <v>33.537542370000004</v>
      </c>
      <c r="V41" s="119"/>
      <c r="W41" s="97"/>
      <c r="X41" s="97"/>
      <c r="Y41" s="97"/>
      <c r="Z41" s="97"/>
      <c r="AA41" s="97"/>
      <c r="AB41" s="97"/>
      <c r="AN41" s="280">
        <f t="shared" si="1"/>
        <v>44489</v>
      </c>
      <c r="AO41" s="206"/>
      <c r="AP41" s="278"/>
      <c r="AQ41" s="206"/>
      <c r="AS41">
        <f t="shared" si="10"/>
        <v>0.18595106166666683</v>
      </c>
    </row>
    <row r="42" spans="1:45">
      <c r="A42" s="87">
        <f>IF(Table31215[[#This Row],[This Report Date]]=$B$3,"Current",0)</f>
        <v>0</v>
      </c>
      <c r="B42" s="121">
        <f t="shared" si="5"/>
        <v>43867</v>
      </c>
      <c r="C42" s="115">
        <f>IF(C41&gt;Timeline[Forecast End Date],"",WORKDAY.INTL(B42,5,7,))</f>
        <v>43874</v>
      </c>
      <c r="D42" s="269">
        <v>8.5053791499999996</v>
      </c>
      <c r="E42" s="269">
        <v>0.15596826</v>
      </c>
      <c r="F42" s="262">
        <f>Table31215[[#This Row],[Weekly Plan Cashflow]]</f>
        <v>8.5053791499999996</v>
      </c>
      <c r="G42" s="262">
        <v>3.8320295600000001</v>
      </c>
      <c r="H42" s="223"/>
      <c r="I42" s="223"/>
      <c r="J42" s="47"/>
      <c r="K42" s="117">
        <f t="shared" si="6"/>
        <v>1.1947130296584101E-2</v>
      </c>
      <c r="L42" s="117">
        <f>Table31215[[#This Row],[Weekly Actual Cashflow]]/Table31215[[#This Row],[Weekly Plan Cashflow]]</f>
        <v>1.8337602269029949E-2</v>
      </c>
      <c r="M42" s="118">
        <f t="shared" si="7"/>
        <v>0</v>
      </c>
      <c r="N42" s="118">
        <f t="array" ref="N42">(Table31215[[#This Row],[Pending Variations]]+Table31215[[#This Row],[Approved Variations]]+Table31215[[#This Row],[EWs]]+Table25789[Original Contract Vaule])/Table25789[Original Contract Vaule]-1</f>
        <v>0</v>
      </c>
      <c r="O42" s="119"/>
      <c r="Q42" s="125">
        <f>IFERROR(IF(Q41&gt;Timeline[Forecast End Date],"",EOMONTH(Q41,1)),"")</f>
        <v>44681</v>
      </c>
      <c r="R42" s="259">
        <v>1.50255381</v>
      </c>
      <c r="S42" s="260">
        <v>7.9183481000000002</v>
      </c>
      <c r="T42" s="305">
        <v>38.722932649999997</v>
      </c>
      <c r="U42" s="267">
        <v>34.482154250000001</v>
      </c>
      <c r="V42" s="119"/>
      <c r="W42" s="97"/>
      <c r="X42" s="271"/>
      <c r="Y42" s="97"/>
      <c r="Z42" s="97"/>
      <c r="AA42" s="97"/>
      <c r="AB42" s="97"/>
      <c r="AN42" s="283">
        <f t="shared" si="1"/>
        <v>44520</v>
      </c>
      <c r="AO42" s="284"/>
      <c r="AP42" s="285">
        <v>1115706.370000001</v>
      </c>
      <c r="AQ42" s="284"/>
      <c r="AR42">
        <f>AP42/1000000</f>
        <v>1.1157063700000009</v>
      </c>
      <c r="AS42">
        <f t="shared" si="10"/>
        <v>0.18595106166666683</v>
      </c>
    </row>
    <row r="43" spans="1:45">
      <c r="A43" s="87">
        <f>IF(Table31215[[#This Row],[This Report Date]]=$B$3,"Current",0)</f>
        <v>0</v>
      </c>
      <c r="B43" s="121">
        <f t="shared" si="5"/>
        <v>43874</v>
      </c>
      <c r="C43" s="115">
        <f>IF(C42&gt;Timeline[Forecast End Date],"",WORKDAY.INTL(B43,5,7,))</f>
        <v>43881</v>
      </c>
      <c r="D43" s="269">
        <v>8.9312942599999996</v>
      </c>
      <c r="E43" s="269">
        <v>0.37762219000000002</v>
      </c>
      <c r="F43" s="262">
        <f>Table31215[[#This Row],[Weekly Plan Cashflow]]</f>
        <v>8.9312942599999996</v>
      </c>
      <c r="G43" s="262">
        <v>4.2096517599999999</v>
      </c>
      <c r="H43" s="223"/>
      <c r="I43" s="223"/>
      <c r="J43" s="47"/>
      <c r="K43" s="117">
        <f t="shared" si="6"/>
        <v>1.8337602269029949E-2</v>
      </c>
      <c r="L43" s="117">
        <f>Table31215[[#This Row],[Weekly Actual Cashflow]]/Table31215[[#This Row],[Weekly Plan Cashflow]]</f>
        <v>4.2280791451607604E-2</v>
      </c>
      <c r="M43" s="118">
        <f t="shared" si="7"/>
        <v>0</v>
      </c>
      <c r="N43" s="118">
        <f t="array" ref="N43">(Table31215[[#This Row],[Pending Variations]]+Table31215[[#This Row],[Approved Variations]]+Table31215[[#This Row],[EWs]]+Table25789[Original Contract Vaule])/Table25789[Original Contract Vaule]-1</f>
        <v>0</v>
      </c>
      <c r="O43" s="119"/>
      <c r="Q43" s="125">
        <f>IFERROR(IF(Q42&gt;Timeline[Forecast End Date],"",EOMONTH(Q42,1)),"")</f>
        <v>44712</v>
      </c>
      <c r="R43" s="259">
        <v>1.1388461000000001</v>
      </c>
      <c r="S43" s="260">
        <v>1.6890937199999998</v>
      </c>
      <c r="T43" s="305">
        <v>39.861778749999999</v>
      </c>
      <c r="U43" s="267">
        <v>36.300631610000003</v>
      </c>
      <c r="V43" s="119"/>
      <c r="W43" s="97"/>
      <c r="X43" s="97"/>
      <c r="Y43" s="97"/>
      <c r="Z43" s="97"/>
      <c r="AA43" s="97"/>
      <c r="AB43" s="97"/>
      <c r="AN43" s="280">
        <f t="shared" si="1"/>
        <v>44551</v>
      </c>
      <c r="AP43" s="286">
        <v>114890.75</v>
      </c>
      <c r="AS43">
        <f t="shared" si="10"/>
        <v>0.18595106166666683</v>
      </c>
    </row>
    <row r="44" spans="1:45">
      <c r="A44" s="87">
        <f>IF(Table31215[[#This Row],[This Report Date]]=$B$3,"Current",0)</f>
        <v>0</v>
      </c>
      <c r="B44" s="121">
        <f t="shared" si="5"/>
        <v>43881</v>
      </c>
      <c r="C44" s="115">
        <f>IF(C43&gt;Timeline[Forecast End Date],"",WORKDAY.INTL(B44,5,7,))</f>
        <v>43888</v>
      </c>
      <c r="D44" s="269">
        <v>9.4968757300000011</v>
      </c>
      <c r="E44" s="269">
        <v>0.54275203999999999</v>
      </c>
      <c r="F44" s="262">
        <f>Table31215[[#This Row],[Weekly Plan Cashflow]]</f>
        <v>9.4968757300000011</v>
      </c>
      <c r="G44" s="262">
        <v>4.7524037999999997</v>
      </c>
      <c r="H44" s="223"/>
      <c r="I44" s="223"/>
      <c r="J44" s="47"/>
      <c r="K44" s="117">
        <f t="shared" si="6"/>
        <v>4.2280791451607604E-2</v>
      </c>
      <c r="L44" s="117">
        <f>Table31215[[#This Row],[Weekly Actual Cashflow]]/Table31215[[#This Row],[Weekly Plan Cashflow]]</f>
        <v>5.7150588828437786E-2</v>
      </c>
      <c r="M44" s="118">
        <f t="shared" si="7"/>
        <v>0</v>
      </c>
      <c r="N44" s="118">
        <f t="array" ref="N44">(Table31215[[#This Row],[Pending Variations]]+Table31215[[#This Row],[Approved Variations]]+Table31215[[#This Row],[EWs]]+Table25789[Original Contract Vaule])/Table25789[Original Contract Vaule]-1</f>
        <v>0</v>
      </c>
      <c r="O44" s="119"/>
      <c r="Q44" s="125"/>
      <c r="R44" s="259"/>
      <c r="S44" s="260"/>
      <c r="T44" s="305"/>
      <c r="U44" s="246"/>
      <c r="V44" s="119"/>
      <c r="W44" s="97"/>
      <c r="X44" s="232"/>
      <c r="Y44" s="97"/>
      <c r="Z44" s="97"/>
      <c r="AA44" s="97"/>
      <c r="AB44" s="97"/>
      <c r="AP44" s="287">
        <f>SUM(AP13:AP43)</f>
        <v>32695770.16</v>
      </c>
      <c r="AQ44" s="287"/>
      <c r="AR44" s="287"/>
      <c r="AS44" s="287">
        <f>SUM(AS13:AS43)</f>
        <v>32.766830471666658</v>
      </c>
    </row>
    <row r="45" spans="1:45">
      <c r="A45" s="87">
        <f>IF(Table31215[[#This Row],[This Report Date]]=$B$3,"Current",0)</f>
        <v>0</v>
      </c>
      <c r="B45" s="121">
        <f t="shared" si="5"/>
        <v>43888</v>
      </c>
      <c r="C45" s="115">
        <f>IF(C44&gt;Timeline[Forecast End Date],"",WORKDAY.INTL(B45,5,7,))</f>
        <v>43895</v>
      </c>
      <c r="D45" s="269">
        <v>9.8099942300000009</v>
      </c>
      <c r="E45" s="269">
        <v>0.37848743000000001</v>
      </c>
      <c r="F45" s="262">
        <f>Table31215[[#This Row],[Weekly Plan Cashflow]]</f>
        <v>9.8099942300000009</v>
      </c>
      <c r="G45" s="262">
        <v>5.1308912300000005</v>
      </c>
      <c r="H45" s="223"/>
      <c r="I45" s="223"/>
      <c r="J45" s="47"/>
      <c r="K45" s="117">
        <f t="shared" si="6"/>
        <v>5.7150588828437786E-2</v>
      </c>
      <c r="L45" s="117">
        <f>Table31215[[#This Row],[Weekly Actual Cashflow]]/Table31215[[#This Row],[Weekly Plan Cashflow]]</f>
        <v>3.8581819838644289E-2</v>
      </c>
      <c r="M45" s="118">
        <f t="shared" si="7"/>
        <v>0</v>
      </c>
      <c r="N45" s="118">
        <f t="array" ref="N45">(Table31215[[#This Row],[Pending Variations]]+Table31215[[#This Row],[Approved Variations]]+Table31215[[#This Row],[EWs]]+Table25789[Original Contract Vaule])/Table25789[Original Contract Vaule]-1</f>
        <v>0</v>
      </c>
      <c r="O45" s="119"/>
      <c r="Q45" s="125"/>
      <c r="R45" s="259"/>
      <c r="S45" s="260"/>
      <c r="T45" s="305"/>
      <c r="U45" s="267"/>
      <c r="V45" s="119"/>
      <c r="W45" s="97"/>
      <c r="X45" s="232"/>
      <c r="Y45" s="97"/>
      <c r="Z45" s="97"/>
      <c r="AA45" s="97"/>
      <c r="AB45" s="97"/>
    </row>
    <row r="46" spans="1:45">
      <c r="A46" s="87">
        <f>IF(Table31215[[#This Row],[This Report Date]]=$B$3,"Current",0)</f>
        <v>0</v>
      </c>
      <c r="B46" s="121">
        <f t="shared" si="5"/>
        <v>43895</v>
      </c>
      <c r="C46" s="115">
        <f>IF(C45&gt;Timeline[Forecast End Date],"",WORKDAY.INTL(B46,5,7,))</f>
        <v>43902</v>
      </c>
      <c r="D46" s="269">
        <v>9.939224320000001</v>
      </c>
      <c r="E46" s="269">
        <v>0.18426676</v>
      </c>
      <c r="F46" s="262">
        <f>Table31215[[#This Row],[Weekly Plan Cashflow]]</f>
        <v>9.939224320000001</v>
      </c>
      <c r="G46" s="262">
        <v>5.3151579900000003</v>
      </c>
      <c r="H46" s="223"/>
      <c r="I46" s="223"/>
      <c r="J46" s="47"/>
      <c r="K46" s="117">
        <f t="shared" si="6"/>
        <v>3.8581819838644289E-2</v>
      </c>
      <c r="L46" s="117">
        <f>Table31215[[#This Row],[Weekly Actual Cashflow]]/Table31215[[#This Row],[Weekly Plan Cashflow]]</f>
        <v>1.8539350161280995E-2</v>
      </c>
      <c r="M46" s="118">
        <f t="shared" si="7"/>
        <v>0</v>
      </c>
      <c r="N46" s="118">
        <f t="array" ref="N46">(Table31215[[#This Row],[Pending Variations]]+Table31215[[#This Row],[Approved Variations]]+Table31215[[#This Row],[EWs]]+Table25789[Original Contract Vaule])/Table25789[Original Contract Vaule]-1</f>
        <v>0</v>
      </c>
      <c r="O46" s="119"/>
      <c r="Q46" s="125"/>
      <c r="R46" s="259"/>
      <c r="S46" s="260"/>
      <c r="T46" s="245"/>
      <c r="U46" s="246"/>
      <c r="V46" s="119"/>
      <c r="W46" s="97"/>
      <c r="X46" s="232"/>
      <c r="Y46" s="97"/>
      <c r="Z46" s="97"/>
      <c r="AA46" s="97"/>
      <c r="AB46" s="97"/>
    </row>
    <row r="47" spans="1:45">
      <c r="A47" s="87">
        <f>IF(Table31215[[#This Row],[This Report Date]]=$B$3,"Current",0)</f>
        <v>0</v>
      </c>
      <c r="B47" s="121">
        <f t="shared" si="5"/>
        <v>43902</v>
      </c>
      <c r="C47" s="115">
        <f>IF(C46&gt;Timeline[Forecast End Date],"",WORKDAY.INTL(B47,5,7,))</f>
        <v>43909</v>
      </c>
      <c r="D47" s="269">
        <v>10.036005529999999</v>
      </c>
      <c r="E47" s="269">
        <v>0.10553319999999999</v>
      </c>
      <c r="F47" s="262">
        <f>Table31215[[#This Row],[Weekly Plan Cashflow]]</f>
        <v>10.036005529999999</v>
      </c>
      <c r="G47" s="262">
        <v>5.4206911900000003</v>
      </c>
      <c r="H47" s="223"/>
      <c r="I47" s="223"/>
      <c r="J47" s="47"/>
      <c r="K47" s="117">
        <f t="shared" si="6"/>
        <v>1.8539350161280995E-2</v>
      </c>
      <c r="L47" s="117">
        <f>Table31215[[#This Row],[Weekly Actual Cashflow]]/Table31215[[#This Row],[Weekly Plan Cashflow]]</f>
        <v>1.051545853422821E-2</v>
      </c>
      <c r="M47" s="118">
        <f t="shared" si="7"/>
        <v>0</v>
      </c>
      <c r="N47" s="118">
        <f t="array" ref="N47">(Table31215[[#This Row],[Pending Variations]]+Table31215[[#This Row],[Approved Variations]]+Table31215[[#This Row],[EWs]]+Table25789[Original Contract Vaule])/Table25789[Original Contract Vaule]-1</f>
        <v>0</v>
      </c>
      <c r="O47" s="119"/>
      <c r="Q47" s="125"/>
      <c r="R47" s="259"/>
      <c r="S47" s="260"/>
      <c r="T47" s="245"/>
      <c r="U47" s="246"/>
      <c r="V47" s="119"/>
      <c r="W47" s="97"/>
      <c r="X47" s="97"/>
      <c r="Y47" s="97"/>
      <c r="Z47" s="97"/>
      <c r="AA47" s="97"/>
      <c r="AB47" s="97"/>
    </row>
    <row r="48" spans="1:45">
      <c r="A48" s="87">
        <f>IF(Table31215[[#This Row],[This Report Date]]=$B$3,"Current",0)</f>
        <v>0</v>
      </c>
      <c r="B48" s="121">
        <f t="shared" si="5"/>
        <v>43909</v>
      </c>
      <c r="C48" s="115">
        <f>IF(C47&gt;Timeline[Forecast End Date],"",WORKDAY.INTL(B48,5,7,))</f>
        <v>43916</v>
      </c>
      <c r="D48" s="269">
        <v>10.124675529999999</v>
      </c>
      <c r="E48" s="269">
        <v>0.10525633999999999</v>
      </c>
      <c r="F48" s="262">
        <f>Table31215[[#This Row],[Weekly Plan Cashflow]]</f>
        <v>10.124675529999999</v>
      </c>
      <c r="G48" s="262">
        <v>5.5259475299999998</v>
      </c>
      <c r="H48" s="223"/>
      <c r="I48" s="223"/>
      <c r="J48" s="47"/>
      <c r="K48" s="117">
        <f t="shared" si="6"/>
        <v>1.051545853422821E-2</v>
      </c>
      <c r="L48" s="117">
        <f>Table31215[[#This Row],[Weekly Actual Cashflow]]/Table31215[[#This Row],[Weekly Plan Cashflow]]</f>
        <v>1.0396021056489105E-2</v>
      </c>
      <c r="M48" s="118">
        <f t="shared" si="7"/>
        <v>0</v>
      </c>
      <c r="N48" s="118">
        <f t="array" ref="N48">(Table31215[[#This Row],[Pending Variations]]+Table31215[[#This Row],[Approved Variations]]+Table31215[[#This Row],[EWs]]+Table25789[Original Contract Vaule])/Table25789[Original Contract Vaule]-1</f>
        <v>0</v>
      </c>
      <c r="O48" s="119"/>
      <c r="Q48" s="125"/>
      <c r="R48" s="259"/>
      <c r="S48" s="260"/>
      <c r="T48" s="245"/>
      <c r="U48" s="246"/>
      <c r="V48" s="119"/>
      <c r="W48" s="97"/>
      <c r="X48" s="97"/>
      <c r="Y48" s="97"/>
      <c r="Z48" s="97"/>
      <c r="AA48" s="97"/>
      <c r="AB48" s="97"/>
    </row>
    <row r="49" spans="1:76">
      <c r="A49" s="87">
        <f>IF(Table31215[[#This Row],[This Report Date]]=$B$3,"Current",0)</f>
        <v>0</v>
      </c>
      <c r="B49" s="121">
        <f t="shared" si="5"/>
        <v>43916</v>
      </c>
      <c r="C49" s="115">
        <f>IF(C48&gt;Timeline[Forecast End Date],"",WORKDAY.INTL(B49,5,7,))</f>
        <v>43923</v>
      </c>
      <c r="D49" s="269">
        <v>10.198662039999999</v>
      </c>
      <c r="E49" s="269">
        <v>0.1052241</v>
      </c>
      <c r="F49" s="262">
        <f>Table31215[[#This Row],[Weekly Plan Cashflow]]</f>
        <v>10.198662039999999</v>
      </c>
      <c r="G49" s="262">
        <v>5.6311716299999999</v>
      </c>
      <c r="H49" s="223"/>
      <c r="I49" s="223"/>
      <c r="J49" s="47"/>
      <c r="K49" s="117">
        <f t="shared" si="6"/>
        <v>1.0396021056489105E-2</v>
      </c>
      <c r="L49" s="117">
        <f>Table31215[[#This Row],[Weekly Actual Cashflow]]/Table31215[[#This Row],[Weekly Plan Cashflow]]</f>
        <v>1.0317441600408206E-2</v>
      </c>
      <c r="M49" s="118">
        <f t="shared" si="7"/>
        <v>0</v>
      </c>
      <c r="N49" s="118">
        <f t="array" ref="N49">(Table31215[[#This Row],[Pending Variations]]+Table31215[[#This Row],[Approved Variations]]+Table31215[[#This Row],[EWs]]+Table25789[Original Contract Vaule])/Table25789[Original Contract Vaule]-1</f>
        <v>0</v>
      </c>
      <c r="O49" s="119"/>
      <c r="Q49" s="125"/>
      <c r="R49" s="259"/>
      <c r="S49" s="260"/>
      <c r="T49" s="245"/>
      <c r="U49" s="246"/>
      <c r="V49" s="119"/>
      <c r="W49" s="97"/>
      <c r="X49" s="97"/>
      <c r="Y49" s="97"/>
      <c r="Z49" s="97"/>
      <c r="AA49" s="97"/>
      <c r="AB49" s="97"/>
    </row>
    <row r="50" spans="1:76">
      <c r="A50" s="87">
        <f>IF(Table31215[[#This Row],[This Report Date]]=$B$3,"Current",0)</f>
        <v>0</v>
      </c>
      <c r="B50" s="121">
        <f t="shared" si="5"/>
        <v>43923</v>
      </c>
      <c r="C50" s="115">
        <f>IF(C49&gt;Timeline[Forecast End Date],"",WORKDAY.INTL(B50,5,7,))</f>
        <v>43930</v>
      </c>
      <c r="D50" s="269">
        <v>10.458937329999999</v>
      </c>
      <c r="E50" s="269">
        <v>0.17186224999999999</v>
      </c>
      <c r="F50" s="262">
        <f>Table31215[[#This Row],[Weekly Plan Cashflow]]</f>
        <v>10.458937329999999</v>
      </c>
      <c r="G50" s="262">
        <v>5.8030338800000001</v>
      </c>
      <c r="H50" s="223"/>
      <c r="I50" s="223"/>
      <c r="J50" s="47"/>
      <c r="K50" s="117">
        <f t="shared" si="6"/>
        <v>1.0317441600408206E-2</v>
      </c>
      <c r="L50" s="117">
        <f>Table31215[[#This Row],[Weekly Actual Cashflow]]/Table31215[[#This Row],[Weekly Plan Cashflow]]</f>
        <v>1.643209482736235E-2</v>
      </c>
      <c r="M50" s="118">
        <f t="shared" si="7"/>
        <v>0</v>
      </c>
      <c r="N50" s="118">
        <f t="array" ref="N50">(Table31215[[#This Row],[Pending Variations]]+Table31215[[#This Row],[Approved Variations]]+Table31215[[#This Row],[EWs]]+Table25789[Original Contract Vaule])/Table25789[Original Contract Vaule]-1</f>
        <v>0</v>
      </c>
      <c r="O50" s="119"/>
      <c r="Q50" s="125"/>
      <c r="R50" s="259"/>
      <c r="S50" s="260"/>
      <c r="T50" s="245"/>
      <c r="U50" s="246"/>
      <c r="V50" s="119"/>
      <c r="W50" s="97"/>
      <c r="X50" s="97"/>
      <c r="Y50" s="97"/>
      <c r="Z50" s="97"/>
      <c r="AA50" s="97"/>
      <c r="AB50" s="97"/>
    </row>
    <row r="51" spans="1:76">
      <c r="A51" s="87">
        <f>IF(Table31215[[#This Row],[This Report Date]]=$B$3,"Current",0)</f>
        <v>0</v>
      </c>
      <c r="B51" s="121">
        <f t="shared" si="5"/>
        <v>43930</v>
      </c>
      <c r="C51" s="115">
        <f>IF(C50&gt;Timeline[Forecast End Date],"",WORKDAY.INTL(B51,5,7,))</f>
        <v>43937</v>
      </c>
      <c r="D51" s="269">
        <v>10.4761164</v>
      </c>
      <c r="E51" s="269">
        <v>0.22273107</v>
      </c>
      <c r="F51" s="262">
        <f>Table31215[[#This Row],[Weekly Plan Cashflow]]</f>
        <v>10.4761164</v>
      </c>
      <c r="G51" s="262">
        <v>6.0257649600000001</v>
      </c>
      <c r="H51" s="223"/>
      <c r="I51" s="223"/>
      <c r="J51" s="47"/>
      <c r="K51" s="117">
        <f t="shared" si="6"/>
        <v>1.643209482736235E-2</v>
      </c>
      <c r="L51" s="117">
        <f>Table31215[[#This Row],[Weekly Actual Cashflow]]/Table31215[[#This Row],[Weekly Plan Cashflow]]</f>
        <v>2.1260843378945272E-2</v>
      </c>
      <c r="M51" s="118">
        <f t="shared" si="7"/>
        <v>0</v>
      </c>
      <c r="N51" s="118">
        <f t="array" ref="N51">(Table31215[[#This Row],[Pending Variations]]+Table31215[[#This Row],[Approved Variations]]+Table31215[[#This Row],[EWs]]+Table25789[Original Contract Vaule])/Table25789[Original Contract Vaule]-1</f>
        <v>0</v>
      </c>
      <c r="O51" s="119"/>
      <c r="Q51" s="125"/>
      <c r="R51" s="259"/>
      <c r="S51" s="260"/>
      <c r="T51" s="245"/>
      <c r="U51" s="246"/>
      <c r="V51" s="119"/>
      <c r="W51" s="97"/>
      <c r="X51" s="97"/>
      <c r="Y51" s="97"/>
      <c r="Z51" s="97"/>
      <c r="AA51" s="97"/>
      <c r="AB51" s="97"/>
    </row>
    <row r="52" spans="1:76">
      <c r="A52" s="87">
        <f>IF(Table31215[[#This Row],[This Report Date]]=$B$3,"Current",0)</f>
        <v>0</v>
      </c>
      <c r="B52" s="121">
        <f t="shared" si="5"/>
        <v>43937</v>
      </c>
      <c r="C52" s="115">
        <f>IF(C51&gt;Timeline[Forecast End Date],"",WORKDAY.INTL(B52,5,7,))</f>
        <v>43944</v>
      </c>
      <c r="D52" s="269">
        <v>10.491493650000001</v>
      </c>
      <c r="E52" s="269">
        <v>0.16277260999999998</v>
      </c>
      <c r="F52" s="262">
        <f>Table31215[[#This Row],[Weekly Plan Cashflow]]</f>
        <v>10.491493650000001</v>
      </c>
      <c r="G52" s="262">
        <v>6.1885375700000003</v>
      </c>
      <c r="H52" s="223"/>
      <c r="I52" s="223"/>
      <c r="J52" s="47"/>
      <c r="K52" s="117">
        <f t="shared" si="6"/>
        <v>2.1260843378945272E-2</v>
      </c>
      <c r="L52" s="117">
        <f>Table31215[[#This Row],[Weekly Actual Cashflow]]/Table31215[[#This Row],[Weekly Plan Cashflow]]</f>
        <v>1.5514722253108352E-2</v>
      </c>
      <c r="M52" s="118">
        <f t="shared" si="7"/>
        <v>0</v>
      </c>
      <c r="N52" s="118">
        <f t="array" ref="N52">(Table31215[[#This Row],[Pending Variations]]+Table31215[[#This Row],[Approved Variations]]+Table31215[[#This Row],[EWs]]+Table25789[Original Contract Vaule])/Table25789[Original Contract Vaule]-1</f>
        <v>0</v>
      </c>
      <c r="O52" s="119"/>
      <c r="Q52" s="125"/>
      <c r="R52" s="259"/>
      <c r="S52" s="260"/>
      <c r="T52" s="245"/>
      <c r="U52" s="246"/>
      <c r="V52" s="119"/>
      <c r="W52" s="97"/>
      <c r="X52" s="97" t="s">
        <v>161</v>
      </c>
      <c r="Y52" s="97" t="s">
        <v>201</v>
      </c>
      <c r="Z52" s="97" t="s">
        <v>162</v>
      </c>
      <c r="AA52" s="97" t="s">
        <v>140</v>
      </c>
      <c r="AB52" s="97" t="s">
        <v>141</v>
      </c>
      <c r="AC52" t="s">
        <v>199</v>
      </c>
      <c r="AD52" t="s">
        <v>200</v>
      </c>
      <c r="AE52" t="s">
        <v>202</v>
      </c>
      <c r="AF52" t="s">
        <v>168</v>
      </c>
      <c r="AG52" s="289">
        <v>43617</v>
      </c>
      <c r="AH52" s="289">
        <v>43647</v>
      </c>
      <c r="AI52" s="289">
        <v>43678</v>
      </c>
      <c r="AJ52" s="289">
        <v>43709</v>
      </c>
      <c r="AK52" s="289">
        <v>43739</v>
      </c>
      <c r="AL52" s="289">
        <v>43770</v>
      </c>
      <c r="AM52" s="289">
        <v>43800</v>
      </c>
      <c r="AN52" s="289">
        <v>43831</v>
      </c>
      <c r="AO52" s="289">
        <v>43862</v>
      </c>
      <c r="AP52" s="289">
        <v>43891</v>
      </c>
      <c r="AQ52" s="289">
        <v>43922</v>
      </c>
      <c r="AR52" s="289">
        <v>43952</v>
      </c>
      <c r="AS52" s="289">
        <v>43983</v>
      </c>
      <c r="AT52" s="289">
        <v>44013</v>
      </c>
      <c r="AU52" s="289">
        <v>44044</v>
      </c>
      <c r="AV52" s="289">
        <v>44075</v>
      </c>
      <c r="AW52" s="289">
        <v>44105</v>
      </c>
      <c r="AX52" s="289">
        <v>44136</v>
      </c>
      <c r="AY52" s="289">
        <v>44166</v>
      </c>
      <c r="AZ52" s="289">
        <v>44197</v>
      </c>
      <c r="BA52" s="289">
        <v>44228</v>
      </c>
      <c r="BB52" s="289">
        <v>44256</v>
      </c>
      <c r="BC52" s="289">
        <v>44287</v>
      </c>
      <c r="BD52" s="289">
        <v>44317</v>
      </c>
      <c r="BE52" s="289">
        <v>44348</v>
      </c>
      <c r="BF52" s="289">
        <v>44378</v>
      </c>
      <c r="BG52" s="289">
        <v>44409</v>
      </c>
      <c r="BH52" s="289">
        <v>44440</v>
      </c>
      <c r="BI52" s="289">
        <v>44470</v>
      </c>
      <c r="BJ52" s="289">
        <v>44501</v>
      </c>
      <c r="BK52" s="289">
        <v>44531</v>
      </c>
      <c r="BL52" s="289">
        <v>44562</v>
      </c>
      <c r="BM52" s="289">
        <v>44593</v>
      </c>
      <c r="BN52" s="289">
        <v>44621</v>
      </c>
      <c r="BO52" s="289">
        <v>44652</v>
      </c>
      <c r="BP52" s="289">
        <v>44682</v>
      </c>
      <c r="BQ52" s="289">
        <v>44713</v>
      </c>
      <c r="BR52" s="289">
        <v>44743</v>
      </c>
      <c r="BS52" s="289">
        <v>44774</v>
      </c>
    </row>
    <row r="53" spans="1:76">
      <c r="A53" s="87">
        <f>IF(Table31215[[#This Row],[This Report Date]]=$B$3,"Current",0)</f>
        <v>0</v>
      </c>
      <c r="B53" s="121">
        <f t="shared" si="5"/>
        <v>43944</v>
      </c>
      <c r="C53" s="115">
        <f>IF(C52&gt;Timeline[Forecast End Date],"",WORKDAY.INTL(B53,5,7,))</f>
        <v>43951</v>
      </c>
      <c r="D53" s="269">
        <v>10.50382793</v>
      </c>
      <c r="E53" s="269">
        <v>9.959519E-2</v>
      </c>
      <c r="F53" s="262">
        <f>Table31215[[#This Row],[Weekly Plan Cashflow]]</f>
        <v>10.50382793</v>
      </c>
      <c r="G53" s="262">
        <v>6.2881327599999999</v>
      </c>
      <c r="H53" s="223"/>
      <c r="I53" s="223"/>
      <c r="J53" s="47"/>
      <c r="K53" s="117">
        <f t="shared" si="6"/>
        <v>1.5514722253108352E-2</v>
      </c>
      <c r="L53" s="117">
        <f>Table31215[[#This Row],[Weekly Actual Cashflow]]/Table31215[[#This Row],[Weekly Plan Cashflow]]</f>
        <v>9.481799460513439E-3</v>
      </c>
      <c r="M53" s="118">
        <f t="shared" si="7"/>
        <v>0</v>
      </c>
      <c r="N53" s="118">
        <f t="array" ref="N53">(Table31215[[#This Row],[Pending Variations]]+Table31215[[#This Row],[Approved Variations]]+Table31215[[#This Row],[EWs]]+Table25789[Original Contract Vaule])/Table25789[Original Contract Vaule]-1</f>
        <v>0</v>
      </c>
      <c r="O53" s="119"/>
      <c r="Q53" s="125"/>
      <c r="R53" s="259"/>
      <c r="S53" s="260"/>
      <c r="T53" s="47"/>
      <c r="U53" s="208"/>
      <c r="V53" s="119"/>
      <c r="W53" s="97"/>
      <c r="X53" s="97" t="s">
        <v>208</v>
      </c>
      <c r="Y53" s="97"/>
      <c r="Z53" s="97"/>
      <c r="AA53" s="97" t="s">
        <v>169</v>
      </c>
      <c r="AB53" s="97">
        <v>44781</v>
      </c>
      <c r="AD53" t="s">
        <v>203</v>
      </c>
      <c r="AE53">
        <v>0</v>
      </c>
      <c r="AF53" t="s">
        <v>204</v>
      </c>
      <c r="AG53" s="247">
        <v>34570.239999999998</v>
      </c>
      <c r="AH53" s="247">
        <v>218455.26</v>
      </c>
      <c r="AI53" s="247">
        <v>260859.01</v>
      </c>
      <c r="AJ53" s="247">
        <v>1080405.6100000001</v>
      </c>
      <c r="AK53" s="247">
        <v>537331.53</v>
      </c>
      <c r="AL53" s="247">
        <v>499038.89</v>
      </c>
      <c r="AM53" s="247">
        <v>455807.79</v>
      </c>
      <c r="AN53" s="247">
        <v>514492.2</v>
      </c>
      <c r="AO53" s="247">
        <v>1242599.28</v>
      </c>
      <c r="AP53" s="247">
        <v>787069.75</v>
      </c>
      <c r="AQ53" s="247">
        <v>696627.19</v>
      </c>
      <c r="AR53" s="247">
        <v>2298408.84</v>
      </c>
      <c r="AS53" s="247">
        <v>2711167.64</v>
      </c>
      <c r="AT53" s="247">
        <v>2456240.17</v>
      </c>
      <c r="AU53" s="247">
        <v>2483501.7599999998</v>
      </c>
      <c r="AV53" s="247">
        <v>2893332.97</v>
      </c>
      <c r="AW53" s="247">
        <v>3304622.01</v>
      </c>
      <c r="AX53" s="247">
        <v>2892689.67</v>
      </c>
      <c r="AY53" s="247">
        <v>2241537.6800000002</v>
      </c>
      <c r="AZ53" s="247">
        <v>1608914.61</v>
      </c>
      <c r="BA53" s="247">
        <v>1151987.82</v>
      </c>
      <c r="BB53" s="247">
        <v>168357.9</v>
      </c>
      <c r="BC53" s="247">
        <v>165401.87</v>
      </c>
      <c r="BD53" s="247">
        <v>787865.31</v>
      </c>
      <c r="BE53" s="247">
        <v>369542.51</v>
      </c>
      <c r="BF53" s="247">
        <v>137179.76999999999</v>
      </c>
      <c r="BG53" s="247">
        <v>168348.17</v>
      </c>
      <c r="BH53" s="247">
        <v>155876.51999999999</v>
      </c>
      <c r="BI53" s="247">
        <v>162111.57999999999</v>
      </c>
      <c r="BJ53" s="247">
        <v>162111.57999999999</v>
      </c>
      <c r="BK53" s="247">
        <v>162111.57999999999</v>
      </c>
      <c r="BL53" s="247">
        <v>168346.64</v>
      </c>
      <c r="BM53" s="247">
        <v>149689.46</v>
      </c>
      <c r="BN53" s="247">
        <v>563716.61</v>
      </c>
      <c r="BO53" s="247">
        <v>791834.81</v>
      </c>
      <c r="BP53" s="247">
        <v>129383.65</v>
      </c>
    </row>
    <row r="54" spans="1:76">
      <c r="A54" s="87">
        <f>IF(Table31215[[#This Row],[This Report Date]]=$B$3,"Current",0)</f>
        <v>0</v>
      </c>
      <c r="B54" s="121">
        <f t="shared" si="5"/>
        <v>43951</v>
      </c>
      <c r="C54" s="115">
        <f>IF(C53&gt;Timeline[Forecast End Date],"",WORKDAY.INTL(B54,5,7,))</f>
        <v>43958</v>
      </c>
      <c r="D54" s="269">
        <v>11.1280959</v>
      </c>
      <c r="E54" s="269">
        <v>0.40479059000000001</v>
      </c>
      <c r="F54" s="262">
        <f>Table31215[[#This Row],[Weekly Plan Cashflow]]</f>
        <v>11.1280959</v>
      </c>
      <c r="G54" s="262">
        <v>6.69292335</v>
      </c>
      <c r="H54" s="223"/>
      <c r="I54" s="223"/>
      <c r="J54" s="47"/>
      <c r="K54" s="117">
        <f t="shared" si="6"/>
        <v>9.481799460513439E-3</v>
      </c>
      <c r="L54" s="117">
        <f>Table31215[[#This Row],[Weekly Actual Cashflow]]/Table31215[[#This Row],[Weekly Plan Cashflow]]</f>
        <v>3.6375548309212538E-2</v>
      </c>
      <c r="M54" s="118">
        <f t="shared" si="7"/>
        <v>0</v>
      </c>
      <c r="N54" s="118">
        <f t="array" ref="N54">(Table31215[[#This Row],[Pending Variations]]+Table31215[[#This Row],[Approved Variations]]+Table31215[[#This Row],[EWs]]+Table25789[Original Contract Vaule])/Table25789[Original Contract Vaule]-1</f>
        <v>0</v>
      </c>
      <c r="O54" s="119"/>
      <c r="Q54" s="125"/>
      <c r="R54" s="259"/>
      <c r="S54" s="260"/>
      <c r="T54" s="47" t="str">
        <f>IF(Table2578[[#This Row],[Date]]="","",T53+Table2578[[#This Row],[Monthly Plan Cashflow]])</f>
        <v/>
      </c>
      <c r="U54" s="208"/>
      <c r="V54" s="119"/>
      <c r="W54" s="97"/>
      <c r="X54" s="97" t="s">
        <v>208</v>
      </c>
      <c r="Y54" s="97"/>
      <c r="Z54" s="97"/>
      <c r="AA54" s="97" t="s">
        <v>169</v>
      </c>
      <c r="AB54" s="97">
        <v>44781</v>
      </c>
      <c r="AD54" t="s">
        <v>203</v>
      </c>
      <c r="AE54">
        <v>0</v>
      </c>
      <c r="AF54" t="s">
        <v>205</v>
      </c>
      <c r="AG54" s="247">
        <v>34570.239999999998</v>
      </c>
      <c r="AH54" s="247">
        <v>253025.51</v>
      </c>
      <c r="AI54" s="247">
        <v>513884.52</v>
      </c>
      <c r="AJ54" s="247">
        <v>1594290.13</v>
      </c>
      <c r="AK54" s="247">
        <v>2131621.66</v>
      </c>
      <c r="AL54" s="247">
        <v>2630660.56</v>
      </c>
      <c r="AM54" s="247">
        <v>3086468.35</v>
      </c>
      <c r="AN54" s="247">
        <v>3600960.55</v>
      </c>
      <c r="AO54" s="247">
        <v>4843559.84</v>
      </c>
      <c r="AP54" s="247">
        <v>5630629.5899999999</v>
      </c>
      <c r="AQ54" s="247">
        <v>6327256.79</v>
      </c>
      <c r="AR54" s="247">
        <v>8625665.6300000008</v>
      </c>
      <c r="AS54" s="247">
        <v>11336833.27</v>
      </c>
      <c r="AT54" s="247">
        <v>13793073.439999999</v>
      </c>
      <c r="AU54" s="247">
        <v>16276575.189999999</v>
      </c>
      <c r="AV54" s="247">
        <v>19169908.170000002</v>
      </c>
      <c r="AW54" s="247">
        <v>22474530.170000002</v>
      </c>
      <c r="AX54" s="247">
        <v>25367219.84</v>
      </c>
      <c r="AY54" s="247">
        <v>27608757.530000001</v>
      </c>
      <c r="AZ54" s="247">
        <v>29217672.129999999</v>
      </c>
      <c r="BA54" s="247">
        <v>30369659.949999999</v>
      </c>
      <c r="BB54" s="247">
        <v>30538017.850000001</v>
      </c>
      <c r="BC54" s="247">
        <v>30703419.710000001</v>
      </c>
      <c r="BD54" s="247">
        <v>31491285.030000001</v>
      </c>
      <c r="BE54" s="247">
        <v>31860827.530000001</v>
      </c>
      <c r="BF54" s="247">
        <v>31998007.300000001</v>
      </c>
      <c r="BG54" s="247">
        <v>32166355.469999999</v>
      </c>
      <c r="BH54" s="247">
        <v>32322231.989999998</v>
      </c>
      <c r="BI54" s="247">
        <v>32484343.57</v>
      </c>
      <c r="BJ54" s="247">
        <v>32646455.149999999</v>
      </c>
      <c r="BK54" s="247">
        <v>32808566.73</v>
      </c>
      <c r="BL54" s="247">
        <v>32976913.370000001</v>
      </c>
      <c r="BM54" s="247">
        <v>33126602.82</v>
      </c>
      <c r="BN54" s="247">
        <v>33690319.439999998</v>
      </c>
      <c r="BO54" s="247">
        <v>34482154.25</v>
      </c>
      <c r="BP54" s="247">
        <v>34611537.890000001</v>
      </c>
      <c r="BQ54" s="247">
        <v>34611537.890000001</v>
      </c>
      <c r="BR54" s="247">
        <v>34611537.890000001</v>
      </c>
      <c r="BS54" s="247">
        <v>34611537.890000001</v>
      </c>
    </row>
    <row r="55" spans="1:76">
      <c r="A55" s="87">
        <f>IF(Table31215[[#This Row],[This Report Date]]=$B$3,"Current",0)</f>
        <v>0</v>
      </c>
      <c r="B55" s="121">
        <f t="shared" si="5"/>
        <v>43958</v>
      </c>
      <c r="C55" s="115">
        <f>IF(C54&gt;Timeline[Forecast End Date],"",WORKDAY.INTL(B55,5,7,))</f>
        <v>43965</v>
      </c>
      <c r="D55" s="269">
        <v>12.54913</v>
      </c>
      <c r="E55" s="269">
        <v>0.78755255000000002</v>
      </c>
      <c r="F55" s="262">
        <f>Table31215[[#This Row],[Weekly Plan Cashflow]]</f>
        <v>12.54913</v>
      </c>
      <c r="G55" s="262">
        <v>7.4804759000000001</v>
      </c>
      <c r="H55" s="223"/>
      <c r="I55" s="223"/>
      <c r="J55" s="47"/>
      <c r="K55" s="117">
        <f t="shared" si="6"/>
        <v>3.6375548309212538E-2</v>
      </c>
      <c r="L55" s="117">
        <f>Table31215[[#This Row],[Weekly Actual Cashflow]]/Table31215[[#This Row],[Weekly Plan Cashflow]]</f>
        <v>6.2757541757874846E-2</v>
      </c>
      <c r="M55" s="118">
        <f t="shared" si="7"/>
        <v>0</v>
      </c>
      <c r="N55" s="118">
        <f t="array" ref="N55">(Table31215[[#This Row],[Pending Variations]]+Table31215[[#This Row],[Approved Variations]]+Table31215[[#This Row],[EWs]]+Table25789[Original Contract Vaule])/Table25789[Original Contract Vaule]-1</f>
        <v>0</v>
      </c>
      <c r="O55" s="119"/>
      <c r="Q55" s="125"/>
      <c r="R55" s="259"/>
      <c r="S55" s="260"/>
      <c r="T55" s="47" t="str">
        <f>IF(Table2578[[#This Row],[Date]]="","",T54+Table2578[[#This Row],[Monthly Plan Cashflow]])</f>
        <v/>
      </c>
      <c r="U55" s="208"/>
      <c r="V55" s="119"/>
      <c r="W55" s="97"/>
      <c r="X55" s="97"/>
      <c r="Y55" s="97"/>
      <c r="Z55" s="97"/>
      <c r="AA55" s="97"/>
      <c r="AB55" s="97"/>
      <c r="BO55" s="153"/>
      <c r="BP55" s="153"/>
    </row>
    <row r="56" spans="1:76">
      <c r="A56" s="87">
        <f>IF(Table31215[[#This Row],[This Report Date]]=$B$3,"Current",0)</f>
        <v>0</v>
      </c>
      <c r="B56" s="121">
        <f t="shared" si="5"/>
        <v>43965</v>
      </c>
      <c r="C56" s="115">
        <f>IF(C55&gt;Timeline[Forecast End Date],"",WORKDAY.INTL(B56,5,7,))</f>
        <v>43972</v>
      </c>
      <c r="D56" s="269">
        <v>13.930164919999999</v>
      </c>
      <c r="E56" s="269">
        <v>0.59436913000000002</v>
      </c>
      <c r="F56" s="262">
        <f>Table31215[[#This Row],[Weekly Plan Cashflow]]</f>
        <v>13.930164919999999</v>
      </c>
      <c r="G56" s="262">
        <v>8.0748450300000005</v>
      </c>
      <c r="H56" s="223"/>
      <c r="I56" s="223"/>
      <c r="J56" s="47"/>
      <c r="K56" s="117">
        <f t="shared" si="6"/>
        <v>6.2757541757874846E-2</v>
      </c>
      <c r="L56" s="117">
        <f>Table31215[[#This Row],[Weekly Actual Cashflow]]/Table31215[[#This Row],[Weekly Plan Cashflow]]</f>
        <v>4.2667774101270296E-2</v>
      </c>
      <c r="M56" s="118">
        <f t="shared" si="7"/>
        <v>0</v>
      </c>
      <c r="N56" s="118">
        <f t="array" ref="N56">(Table31215[[#This Row],[Pending Variations]]+Table31215[[#This Row],[Approved Variations]]+Table31215[[#This Row],[EWs]]+Table25789[Original Contract Vaule])/Table25789[Original Contract Vaule]-1</f>
        <v>0</v>
      </c>
      <c r="O56" s="119"/>
      <c r="Q56" s="122"/>
      <c r="R56" s="261"/>
      <c r="T56" s="97"/>
      <c r="U56" s="97"/>
      <c r="V56" s="119"/>
      <c r="W56" s="97"/>
      <c r="X56" s="97"/>
      <c r="Y56" s="97"/>
      <c r="Z56" s="97"/>
      <c r="AA56" s="97"/>
      <c r="AB56" s="97"/>
      <c r="BO56" s="304">
        <f>BO53/100000</f>
        <v>7.9183481000000002</v>
      </c>
      <c r="BP56" s="153">
        <f>BP53/100000</f>
        <v>1.2938364999999998</v>
      </c>
    </row>
    <row r="57" spans="1:76">
      <c r="A57" s="87">
        <f>IF(Table31215[[#This Row],[This Report Date]]=$B$3,"Current",0)</f>
        <v>0</v>
      </c>
      <c r="B57" s="121">
        <f t="shared" si="5"/>
        <v>43972</v>
      </c>
      <c r="C57" s="115">
        <f>IF(C56&gt;Timeline[Forecast End Date],"",WORKDAY.INTL(B57,5,7,))</f>
        <v>43979</v>
      </c>
      <c r="D57" s="269">
        <v>14.631872169999999</v>
      </c>
      <c r="E57" s="269">
        <v>0.29642065000000001</v>
      </c>
      <c r="F57" s="262">
        <f>Table31215[[#This Row],[Weekly Plan Cashflow]]</f>
        <v>14.631872169999999</v>
      </c>
      <c r="G57" s="262">
        <v>8.3712656800000005</v>
      </c>
      <c r="H57" s="223"/>
      <c r="I57" s="223"/>
      <c r="J57" s="47"/>
      <c r="K57" s="117">
        <f t="shared" si="6"/>
        <v>4.2667774101270296E-2</v>
      </c>
      <c r="L57" s="117">
        <f>Table31215[[#This Row],[Weekly Actual Cashflow]]/Table31215[[#This Row],[Weekly Plan Cashflow]]</f>
        <v>2.0258559298225471E-2</v>
      </c>
      <c r="M57" s="118">
        <f t="shared" si="7"/>
        <v>0</v>
      </c>
      <c r="N57" s="118">
        <f t="array" ref="N57">(Table31215[[#This Row],[Pending Variations]]+Table31215[[#This Row],[Approved Variations]]+Table31215[[#This Row],[EWs]]+Table25789[Original Contract Vaule])/Table25789[Original Contract Vaule]-1</f>
        <v>0</v>
      </c>
      <c r="O57" s="119"/>
      <c r="Q57" s="122"/>
      <c r="R57" s="261">
        <f>R58-R59</f>
        <v>10.693914999999997</v>
      </c>
      <c r="T57" s="97"/>
      <c r="U57" s="97"/>
      <c r="V57" s="119"/>
      <c r="W57" s="97"/>
      <c r="X57" s="97"/>
      <c r="Y57" s="97"/>
      <c r="Z57" s="97"/>
      <c r="AA57" s="97"/>
      <c r="AB57" s="97"/>
      <c r="AN57" s="289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  <c r="BB57" s="289"/>
      <c r="BC57" s="289"/>
      <c r="BD57" s="289"/>
      <c r="BE57" s="289"/>
      <c r="BF57" s="289"/>
      <c r="BG57" s="289"/>
      <c r="BH57" s="289"/>
      <c r="BI57" s="289"/>
      <c r="BJ57" s="289"/>
      <c r="BK57" s="289"/>
      <c r="BL57" s="289"/>
      <c r="BM57" s="289"/>
      <c r="BN57" s="289"/>
      <c r="BO57" s="289"/>
      <c r="BP57" s="289"/>
      <c r="BQ57" s="289"/>
      <c r="BR57" s="289"/>
      <c r="BS57" s="289"/>
      <c r="BT57" s="289"/>
      <c r="BU57" s="289"/>
      <c r="BV57" s="289"/>
      <c r="BW57" s="289"/>
      <c r="BX57" s="289"/>
    </row>
    <row r="58" spans="1:76">
      <c r="A58" s="87">
        <f>IF(Table31215[[#This Row],[This Report Date]]=$B$3,"Current",0)</f>
        <v>0</v>
      </c>
      <c r="B58" s="121">
        <f t="shared" si="5"/>
        <v>43979</v>
      </c>
      <c r="C58" s="115">
        <f>IF(C57&gt;Timeline[Forecast End Date],"",WORKDAY.INTL(B58,5,7,))</f>
        <v>43986</v>
      </c>
      <c r="D58" s="269">
        <v>15.83877474</v>
      </c>
      <c r="E58" s="269">
        <v>0.63518222000000002</v>
      </c>
      <c r="F58" s="262">
        <f>Table31215[[#This Row],[Weekly Plan Cashflow]]</f>
        <v>15.83877474</v>
      </c>
      <c r="G58" s="262">
        <v>9.0064478999999995</v>
      </c>
      <c r="H58" s="223"/>
      <c r="I58" s="223"/>
      <c r="J58" s="47"/>
      <c r="K58" s="117">
        <f t="shared" si="6"/>
        <v>2.0258559298225471E-2</v>
      </c>
      <c r="L58" s="117">
        <f>Table31215[[#This Row],[Weekly Actual Cashflow]]/Table31215[[#This Row],[Weekly Plan Cashflow]]</f>
        <v>4.0102989683657816E-2</v>
      </c>
      <c r="M58" s="118">
        <f t="shared" si="7"/>
        <v>0</v>
      </c>
      <c r="N58" s="118">
        <f t="array" ref="N58">(Table31215[[#This Row],[Pending Variations]]+Table31215[[#This Row],[Approved Variations]]+Table31215[[#This Row],[EWs]]+Table25789[Original Contract Vaule])/Table25789[Original Contract Vaule]-1</f>
        <v>0</v>
      </c>
      <c r="O58" s="119"/>
      <c r="Q58" s="122"/>
      <c r="R58" s="261">
        <f>39861779/1000000</f>
        <v>39.861778999999999</v>
      </c>
      <c r="T58" s="97"/>
      <c r="U58" s="97"/>
      <c r="V58" s="119"/>
      <c r="W58" s="97"/>
      <c r="X58" s="97"/>
      <c r="Y58" s="97"/>
      <c r="Z58" s="97"/>
      <c r="AA58" s="97"/>
      <c r="AB58" s="97"/>
      <c r="AE58" s="247"/>
      <c r="AF58" s="247"/>
      <c r="AG58" s="247"/>
      <c r="AI58" s="289"/>
      <c r="AJ58" s="289"/>
      <c r="AK58" s="289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  <c r="BF58" s="247"/>
      <c r="BG58" s="247"/>
      <c r="BH58" s="247"/>
      <c r="BI58" s="247"/>
      <c r="BJ58" s="247"/>
      <c r="BK58" s="247"/>
      <c r="BL58" s="247"/>
      <c r="BM58" s="247"/>
      <c r="BN58" s="247"/>
      <c r="BO58" s="247"/>
      <c r="BR58" s="247"/>
      <c r="BT58" s="247"/>
      <c r="BU58" s="247"/>
      <c r="BV58" s="247"/>
      <c r="BW58" s="247"/>
    </row>
    <row r="59" spans="1:76">
      <c r="A59" s="87">
        <f>IF(Table31215[[#This Row],[This Report Date]]=$B$3,"Current",0)</f>
        <v>0</v>
      </c>
      <c r="B59" s="121">
        <f t="shared" si="5"/>
        <v>43986</v>
      </c>
      <c r="C59" s="115">
        <f>IF(C58&gt;Timeline[Forecast End Date],"",WORKDAY.INTL(B59,5,7,))</f>
        <v>43993</v>
      </c>
      <c r="D59" s="269">
        <v>17.024336820000002</v>
      </c>
      <c r="E59" s="269">
        <v>0.63517665000000001</v>
      </c>
      <c r="F59" s="262">
        <f>Table31215[[#This Row],[Weekly Plan Cashflow]]</f>
        <v>17.024336820000002</v>
      </c>
      <c r="G59" s="262">
        <v>9.6416245500000013</v>
      </c>
      <c r="H59" s="223"/>
      <c r="I59" s="223"/>
      <c r="J59" s="47"/>
      <c r="K59" s="117">
        <f t="shared" si="6"/>
        <v>4.0102989683657816E-2</v>
      </c>
      <c r="L59" s="117">
        <f>Table31215[[#This Row],[Weekly Actual Cashflow]]/Table31215[[#This Row],[Weekly Plan Cashflow]]</f>
        <v>3.7309920305018958E-2</v>
      </c>
      <c r="M59" s="118">
        <f t="shared" si="7"/>
        <v>0</v>
      </c>
      <c r="N59" s="118">
        <f t="array" ref="N59">(Table31215[[#This Row],[Pending Variations]]+Table31215[[#This Row],[Approved Variations]]+Table31215[[#This Row],[EWs]]+Table25789[Original Contract Vaule])/Table25789[Original Contract Vaule]-1</f>
        <v>0</v>
      </c>
      <c r="O59" s="119"/>
      <c r="Q59" s="122"/>
      <c r="R59" s="261">
        <f>29167864/1000000</f>
        <v>29.167864000000002</v>
      </c>
      <c r="T59" s="97"/>
      <c r="U59" s="97"/>
      <c r="V59" s="119"/>
      <c r="W59" s="97"/>
      <c r="X59" s="272"/>
      <c r="Y59" s="97"/>
      <c r="Z59" s="97"/>
      <c r="AA59" s="97"/>
      <c r="AB59" s="97"/>
      <c r="AE59" s="247"/>
      <c r="AF59" s="247"/>
      <c r="AG59" s="247"/>
      <c r="AI59" s="289"/>
      <c r="AJ59" s="289"/>
      <c r="AK59" s="289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47"/>
      <c r="BG59" s="247"/>
      <c r="BH59" s="247"/>
      <c r="BI59" s="247"/>
      <c r="BJ59" s="247"/>
      <c r="BK59" s="247"/>
      <c r="BL59" s="247"/>
      <c r="BM59" s="247"/>
      <c r="BN59" s="247"/>
      <c r="BO59" s="247"/>
      <c r="BP59" s="247"/>
      <c r="BQ59" s="247"/>
      <c r="BR59" s="247"/>
      <c r="BS59" s="247"/>
      <c r="BT59" s="247"/>
      <c r="BU59" s="247"/>
      <c r="BV59" s="247"/>
      <c r="BW59" s="247"/>
      <c r="BX59" s="247"/>
    </row>
    <row r="60" spans="1:76">
      <c r="A60" s="87">
        <f>IF(Table31215[[#This Row],[This Report Date]]=$B$3,"Current",0)</f>
        <v>0</v>
      </c>
      <c r="B60" s="121">
        <f t="shared" si="5"/>
        <v>43993</v>
      </c>
      <c r="C60" s="115">
        <f>IF(C59&gt;Timeline[Forecast End Date],"",WORKDAY.INTL(B60,5,7,))</f>
        <v>44000</v>
      </c>
      <c r="D60" s="269">
        <v>18.209849930000001</v>
      </c>
      <c r="E60" s="269">
        <v>0.62966170999999993</v>
      </c>
      <c r="F60" s="262">
        <f>Table31215[[#This Row],[Weekly Plan Cashflow]]</f>
        <v>18.209849930000001</v>
      </c>
      <c r="G60" s="262">
        <v>10.27128626</v>
      </c>
      <c r="H60" s="223"/>
      <c r="I60" s="223"/>
      <c r="J60" s="47"/>
      <c r="K60" s="117">
        <f t="shared" si="6"/>
        <v>3.7309920305018958E-2</v>
      </c>
      <c r="L60" s="117">
        <f>Table31215[[#This Row],[Weekly Actual Cashflow]]/Table31215[[#This Row],[Weekly Plan Cashflow]]</f>
        <v>3.4578083423008193E-2</v>
      </c>
      <c r="M60" s="118">
        <f t="shared" si="7"/>
        <v>0</v>
      </c>
      <c r="N60" s="118">
        <f t="array" ref="N60">(Table31215[[#This Row],[Pending Variations]]+Table31215[[#This Row],[Approved Variations]]+Table31215[[#This Row],[EWs]]+Table25789[Original Contract Vaule])/Table25789[Original Contract Vaule]-1</f>
        <v>0</v>
      </c>
      <c r="O60" s="119"/>
      <c r="Q60" s="95"/>
      <c r="R60" s="262"/>
      <c r="S60" s="262"/>
      <c r="T60" s="97"/>
      <c r="U60" s="97"/>
      <c r="V60" s="119"/>
      <c r="W60" s="97"/>
      <c r="X60" s="272"/>
      <c r="Y60" s="97"/>
      <c r="Z60" s="97"/>
      <c r="AA60" s="97"/>
      <c r="AB60" s="97"/>
    </row>
    <row r="61" spans="1:76">
      <c r="A61" s="87">
        <f>IF(Table31215[[#This Row],[This Report Date]]=$B$3,"Current",0)</f>
        <v>0</v>
      </c>
      <c r="B61" s="121">
        <f t="shared" si="5"/>
        <v>44000</v>
      </c>
      <c r="C61" s="115">
        <f>IF(C60&gt;Timeline[Forecast End Date],"",WORKDAY.INTL(B61,5,7,))</f>
        <v>44007</v>
      </c>
      <c r="D61" s="269">
        <v>19.39769231</v>
      </c>
      <c r="E61" s="269">
        <v>0.6041658299999999</v>
      </c>
      <c r="F61" s="262">
        <f>Table31215[[#This Row],[Weekly Plan Cashflow]]</f>
        <v>19.39769231</v>
      </c>
      <c r="G61" s="262">
        <v>10.87545209</v>
      </c>
      <c r="H61" s="223"/>
      <c r="I61" s="223"/>
      <c r="J61" s="47"/>
      <c r="K61" s="117">
        <f t="shared" si="6"/>
        <v>3.4578083423008193E-2</v>
      </c>
      <c r="L61" s="117">
        <f>Table31215[[#This Row],[Weekly Actual Cashflow]]/Table31215[[#This Row],[Weekly Plan Cashflow]]</f>
        <v>3.1146273502262799E-2</v>
      </c>
      <c r="M61" s="118">
        <f t="shared" si="7"/>
        <v>0</v>
      </c>
      <c r="N61" s="118">
        <f t="array" ref="N61">(Table31215[[#This Row],[Pending Variations]]+Table31215[[#This Row],[Approved Variations]]+Table31215[[#This Row],[EWs]]+Table25789[Original Contract Vaule])/Table25789[Original Contract Vaule]-1</f>
        <v>0</v>
      </c>
      <c r="O61" s="119"/>
      <c r="Q61" s="95"/>
      <c r="R61" s="262"/>
      <c r="S61" s="262"/>
      <c r="T61" s="97"/>
      <c r="U61" s="97"/>
      <c r="V61" s="119"/>
      <c r="W61" s="97"/>
      <c r="X61" s="272"/>
      <c r="Y61" s="97"/>
      <c r="Z61" s="97"/>
      <c r="AA61" s="97"/>
      <c r="AB61" s="97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3"/>
      <c r="BK61" s="153"/>
      <c r="BL61" s="153"/>
      <c r="BM61" s="153"/>
      <c r="BN61" s="153"/>
      <c r="BO61" s="153"/>
      <c r="BP61" s="153"/>
      <c r="BQ61" s="153"/>
      <c r="BR61" s="153"/>
      <c r="BS61" s="153"/>
      <c r="BT61" s="153"/>
      <c r="BU61" s="153"/>
      <c r="BV61" s="153"/>
      <c r="BW61" s="153"/>
    </row>
    <row r="62" spans="1:76">
      <c r="A62" s="87">
        <f>IF(Table31215[[#This Row],[This Report Date]]=$B$3,"Current",0)</f>
        <v>0</v>
      </c>
      <c r="B62" s="121">
        <f t="shared" si="5"/>
        <v>44007</v>
      </c>
      <c r="C62" s="115">
        <f>IF(C61&gt;Timeline[Forecast End Date],"",WORKDAY.INTL(B62,5,7,))</f>
        <v>44014</v>
      </c>
      <c r="D62" s="269">
        <v>20.565152210000001</v>
      </c>
      <c r="E62" s="269">
        <v>0.62097552</v>
      </c>
      <c r="F62" s="262">
        <f>Table31215[[#This Row],[Weekly Plan Cashflow]]</f>
        <v>20.565152210000001</v>
      </c>
      <c r="G62" s="262">
        <v>11.49642761</v>
      </c>
      <c r="H62" s="223"/>
      <c r="I62" s="223"/>
      <c r="J62" s="47"/>
      <c r="K62" s="117">
        <f t="shared" si="6"/>
        <v>3.1146273502262799E-2</v>
      </c>
      <c r="L62" s="117">
        <f>Table31215[[#This Row],[Weekly Actual Cashflow]]/Table31215[[#This Row],[Weekly Plan Cashflow]]</f>
        <v>3.0195522681229887E-2</v>
      </c>
      <c r="M62" s="118">
        <f t="shared" si="7"/>
        <v>0</v>
      </c>
      <c r="N62" s="118">
        <f t="array" ref="N62">(Table31215[[#This Row],[Pending Variations]]+Table31215[[#This Row],[Approved Variations]]+Table31215[[#This Row],[EWs]]+Table25789[Original Contract Vaule])/Table25789[Original Contract Vaule]-1</f>
        <v>0</v>
      </c>
      <c r="O62" s="119"/>
      <c r="Q62" s="95"/>
      <c r="R62" s="262"/>
      <c r="S62" s="262"/>
      <c r="T62" s="97"/>
      <c r="U62" s="97"/>
      <c r="V62" s="119"/>
      <c r="W62" s="97"/>
      <c r="X62" s="272"/>
      <c r="Y62" s="97"/>
      <c r="Z62" s="97"/>
      <c r="AA62" s="97"/>
      <c r="AB62" s="97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3"/>
      <c r="BK62" s="153"/>
      <c r="BL62" s="153"/>
      <c r="BM62" s="153"/>
      <c r="BN62" s="153"/>
      <c r="BO62" s="153"/>
      <c r="BP62" s="153"/>
      <c r="BQ62" s="153"/>
      <c r="BR62" s="153"/>
      <c r="BS62" s="153"/>
      <c r="BT62" s="153"/>
      <c r="BU62" s="153"/>
      <c r="BV62" s="153"/>
      <c r="BW62" s="153"/>
    </row>
    <row r="63" spans="1:76">
      <c r="A63" s="87">
        <f>IF(Table31215[[#This Row],[This Report Date]]=$B$3,"Current",0)</f>
        <v>0</v>
      </c>
      <c r="B63" s="121">
        <f t="shared" si="5"/>
        <v>44014</v>
      </c>
      <c r="C63" s="115">
        <f>IF(C62&gt;Timeline[Forecast End Date],"",WORKDAY.INTL(B63,5,7,))</f>
        <v>44021</v>
      </c>
      <c r="D63" s="269">
        <v>21.722715140000002</v>
      </c>
      <c r="E63" s="269">
        <v>0.58369931000000008</v>
      </c>
      <c r="F63" s="262">
        <f>Table31215[[#This Row],[Weekly Plan Cashflow]]</f>
        <v>21.722715140000002</v>
      </c>
      <c r="G63" s="262">
        <v>12.08012692</v>
      </c>
      <c r="H63" s="223"/>
      <c r="I63" s="223"/>
      <c r="J63" s="47"/>
      <c r="K63" s="117">
        <f t="shared" si="6"/>
        <v>3.0195522681229887E-2</v>
      </c>
      <c r="L63" s="117">
        <f>Table31215[[#This Row],[Weekly Actual Cashflow]]/Table31215[[#This Row],[Weekly Plan Cashflow]]</f>
        <v>2.6870458238674857E-2</v>
      </c>
      <c r="M63" s="118">
        <f t="shared" si="7"/>
        <v>0</v>
      </c>
      <c r="N63" s="118">
        <f t="array" ref="N63">(Table31215[[#This Row],[Pending Variations]]+Table31215[[#This Row],[Approved Variations]]+Table31215[[#This Row],[EWs]]+Table25789[Original Contract Vaule])/Table25789[Original Contract Vaule]-1</f>
        <v>0</v>
      </c>
      <c r="O63" s="119"/>
      <c r="Q63" s="95"/>
      <c r="R63" s="262"/>
      <c r="S63" s="262"/>
      <c r="T63" s="97"/>
      <c r="U63" s="97"/>
      <c r="V63" s="119"/>
      <c r="W63" s="97"/>
      <c r="X63" s="272"/>
      <c r="Y63" s="97"/>
      <c r="Z63" s="97"/>
      <c r="AA63" s="97"/>
      <c r="AB63" s="97"/>
    </row>
    <row r="64" spans="1:76">
      <c r="A64" s="87">
        <f>IF(Table31215[[#This Row],[This Report Date]]=$B$3,"Current",0)</f>
        <v>0</v>
      </c>
      <c r="B64" s="121">
        <f t="shared" si="5"/>
        <v>44021</v>
      </c>
      <c r="C64" s="115">
        <f>IF(C63&gt;Timeline[Forecast End Date],"",WORKDAY.INTL(B64,5,7,))</f>
        <v>44028</v>
      </c>
      <c r="D64" s="269">
        <v>22.32979293</v>
      </c>
      <c r="E64" s="269">
        <v>0.57606431999999996</v>
      </c>
      <c r="F64" s="262">
        <f>Table31215[[#This Row],[Weekly Plan Cashflow]]</f>
        <v>22.32979293</v>
      </c>
      <c r="G64" s="262">
        <v>12.65619124</v>
      </c>
      <c r="H64" s="223"/>
      <c r="I64" s="223"/>
      <c r="J64" s="47"/>
      <c r="K64" s="117">
        <f t="shared" si="6"/>
        <v>2.6870458238674857E-2</v>
      </c>
      <c r="L64" s="117">
        <f>Table31215[[#This Row],[Weekly Actual Cashflow]]/Table31215[[#This Row],[Weekly Plan Cashflow]]</f>
        <v>2.5798014419831879E-2</v>
      </c>
      <c r="M64" s="118">
        <f t="shared" si="7"/>
        <v>0</v>
      </c>
      <c r="N64" s="118">
        <f t="array" ref="N64">(Table31215[[#This Row],[Pending Variations]]+Table31215[[#This Row],[Approved Variations]]+Table31215[[#This Row],[EWs]]+Table25789[Original Contract Vaule])/Table25789[Original Contract Vaule]-1</f>
        <v>0</v>
      </c>
      <c r="O64" s="119"/>
      <c r="Q64" s="95"/>
      <c r="R64" s="262"/>
      <c r="S64" s="262"/>
      <c r="T64" s="97"/>
      <c r="U64" s="97"/>
      <c r="V64" s="119"/>
      <c r="W64" s="97"/>
      <c r="X64" s="272"/>
      <c r="Y64" s="97"/>
      <c r="Z64" s="97"/>
      <c r="AA64" s="97"/>
      <c r="AB64" s="97"/>
    </row>
    <row r="65" spans="1:206">
      <c r="A65" s="87">
        <f>IF(Table31215[[#This Row],[This Report Date]]=$B$3,"Current",0)</f>
        <v>0</v>
      </c>
      <c r="B65" s="121">
        <f t="shared" si="5"/>
        <v>44028</v>
      </c>
      <c r="C65" s="115">
        <f>IF(C64&gt;Timeline[Forecast End Date],"",WORKDAY.INTL(B65,5,7,))</f>
        <v>44035</v>
      </c>
      <c r="D65" s="269">
        <v>22.807580899999998</v>
      </c>
      <c r="E65" s="269">
        <v>0.58434682999999998</v>
      </c>
      <c r="F65" s="262">
        <f>Table31215[[#This Row],[Weekly Plan Cashflow]]</f>
        <v>22.807580899999998</v>
      </c>
      <c r="G65" s="262">
        <v>13.240538069999999</v>
      </c>
      <c r="H65" s="223"/>
      <c r="I65" s="223"/>
      <c r="J65" s="47"/>
      <c r="K65" s="117">
        <f t="shared" si="6"/>
        <v>2.5798014419831879E-2</v>
      </c>
      <c r="L65" s="117">
        <f>Table31215[[#This Row],[Weekly Actual Cashflow]]/Table31215[[#This Row],[Weekly Plan Cashflow]]</f>
        <v>2.5620728150086276E-2</v>
      </c>
      <c r="M65" s="118">
        <f t="shared" si="7"/>
        <v>0</v>
      </c>
      <c r="N65" s="118">
        <f t="array" ref="N65">(Table31215[[#This Row],[Pending Variations]]+Table31215[[#This Row],[Approved Variations]]+Table31215[[#This Row],[EWs]]+Table25789[Original Contract Vaule])/Table25789[Original Contract Vaule]-1</f>
        <v>0</v>
      </c>
      <c r="O65" s="119"/>
      <c r="Q65" s="209"/>
      <c r="R65" s="262"/>
      <c r="S65" s="262"/>
      <c r="T65" s="97"/>
      <c r="U65" s="97"/>
      <c r="V65" s="119"/>
      <c r="W65" s="97"/>
      <c r="X65" s="116"/>
      <c r="Y65" s="198"/>
      <c r="Z65" s="198"/>
      <c r="AA65" s="198"/>
      <c r="AB65"/>
      <c r="AN65" s="153"/>
      <c r="AO65" s="153"/>
      <c r="AP65" s="153"/>
      <c r="AQ65" s="153"/>
      <c r="AR65" s="153"/>
      <c r="AS65" s="153"/>
      <c r="AT65" s="153"/>
      <c r="AU65" s="289"/>
      <c r="AV65" s="289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  <c r="BM65" s="153"/>
      <c r="BN65" s="153"/>
      <c r="BO65" s="153"/>
      <c r="BP65" s="153"/>
      <c r="BQ65" s="153"/>
      <c r="BR65" s="153"/>
      <c r="BS65" s="153"/>
      <c r="BT65" s="153"/>
      <c r="BU65" s="153"/>
      <c r="BV65" s="153"/>
      <c r="BW65" s="153"/>
      <c r="BX65" s="153"/>
      <c r="BY65" s="153"/>
      <c r="BZ65" s="153"/>
      <c r="CA65" s="153"/>
      <c r="CB65" s="153"/>
      <c r="CC65" s="153"/>
      <c r="CD65" s="153"/>
      <c r="CE65" s="153"/>
      <c r="CF65" s="153"/>
      <c r="CG65" s="153"/>
      <c r="CH65" s="153"/>
      <c r="CI65" s="153"/>
      <c r="CJ65" s="153"/>
      <c r="CK65" s="153"/>
      <c r="CL65" s="153"/>
      <c r="CM65" s="153"/>
      <c r="CN65" s="153"/>
      <c r="CO65" s="153"/>
      <c r="CP65" s="153"/>
      <c r="CQ65" s="153"/>
      <c r="CR65" s="153"/>
      <c r="CS65" s="153"/>
      <c r="CT65" s="153"/>
      <c r="CU65" s="153"/>
      <c r="CV65" s="153"/>
      <c r="CW65" s="153"/>
      <c r="CX65" s="153"/>
      <c r="CY65" s="153"/>
      <c r="CZ65" s="153"/>
      <c r="DA65" s="153"/>
      <c r="DB65" s="153"/>
      <c r="DC65" s="153"/>
      <c r="DD65" s="153"/>
      <c r="DE65" s="153"/>
      <c r="DF65" s="153"/>
      <c r="DG65" s="153"/>
      <c r="DH65" s="153"/>
      <c r="DI65" s="153"/>
      <c r="DJ65" s="153"/>
      <c r="DK65" s="153"/>
      <c r="DL65" s="153"/>
      <c r="DM65" s="153"/>
      <c r="DN65" s="153"/>
      <c r="DO65" s="153"/>
      <c r="DP65" s="153"/>
      <c r="DQ65" s="153"/>
      <c r="DR65" s="153"/>
      <c r="DS65" s="153"/>
      <c r="DT65" s="153"/>
      <c r="DU65" s="153"/>
      <c r="DV65" s="153"/>
      <c r="DW65" s="153"/>
      <c r="DX65" s="153"/>
      <c r="DY65" s="153"/>
      <c r="DZ65" s="153"/>
      <c r="EA65" s="153"/>
      <c r="EB65" s="153"/>
      <c r="EC65" s="153"/>
      <c r="ED65" s="153"/>
      <c r="EE65" s="153"/>
      <c r="EF65" s="153"/>
      <c r="EG65" s="153"/>
      <c r="EH65" s="153"/>
      <c r="EI65" s="153"/>
      <c r="EJ65" s="153"/>
      <c r="EK65" s="153"/>
      <c r="EL65" s="153"/>
      <c r="EM65" s="153"/>
      <c r="EN65" s="153"/>
      <c r="EO65" s="153"/>
      <c r="EP65" s="153"/>
      <c r="EQ65" s="153"/>
      <c r="ER65" s="153"/>
      <c r="ES65" s="153"/>
      <c r="ET65" s="153"/>
      <c r="EU65" s="153"/>
      <c r="EV65" s="153"/>
      <c r="EW65" s="153"/>
      <c r="EX65" s="153"/>
      <c r="EY65" s="153"/>
      <c r="EZ65" s="153"/>
      <c r="FA65" s="153"/>
      <c r="FB65" s="153"/>
      <c r="FC65" s="153"/>
      <c r="FD65" s="153"/>
      <c r="FE65" s="153"/>
      <c r="FF65" s="153"/>
      <c r="FG65" s="153"/>
      <c r="FH65" s="153"/>
      <c r="FI65" s="153"/>
      <c r="FJ65" s="153"/>
      <c r="FK65" s="153"/>
      <c r="FL65" s="153"/>
      <c r="FM65" s="153"/>
      <c r="FN65" s="153"/>
      <c r="FO65" s="153"/>
      <c r="FP65" s="153"/>
      <c r="FQ65" s="153"/>
      <c r="FR65" s="153"/>
      <c r="FS65" s="153"/>
      <c r="FT65" s="153"/>
      <c r="FU65" s="153"/>
      <c r="FV65" s="153"/>
      <c r="FW65" s="153"/>
      <c r="FX65" s="153"/>
      <c r="FY65" s="153"/>
      <c r="FZ65" s="153"/>
      <c r="GA65" s="153"/>
      <c r="GB65" s="153"/>
      <c r="GC65" s="153"/>
      <c r="GD65" s="153"/>
      <c r="GE65" s="153"/>
      <c r="GF65" s="153"/>
      <c r="GG65" s="153"/>
      <c r="GH65" s="153"/>
      <c r="GI65" s="153"/>
      <c r="GJ65" s="289"/>
      <c r="GK65" s="289"/>
      <c r="GL65" s="289"/>
      <c r="GM65" s="289"/>
      <c r="GN65" s="289"/>
      <c r="GO65" s="289"/>
      <c r="GP65" s="289"/>
      <c r="GQ65" s="289"/>
      <c r="GR65" s="289"/>
      <c r="GS65" s="289"/>
      <c r="GT65" s="289"/>
      <c r="GU65" s="289"/>
      <c r="GV65" s="289"/>
      <c r="GW65" s="289"/>
      <c r="GX65" s="289"/>
    </row>
    <row r="66" spans="1:206">
      <c r="A66" s="87">
        <f>IF(Table31215[[#This Row],[This Report Date]]=$B$3,"Current",0)</f>
        <v>0</v>
      </c>
      <c r="B66" s="121">
        <f t="shared" si="5"/>
        <v>44035</v>
      </c>
      <c r="C66" s="115">
        <f>IF(C65&gt;Timeline[Forecast End Date],"",WORKDAY.INTL(B66,5,7,))</f>
        <v>44042</v>
      </c>
      <c r="D66" s="269">
        <v>23.21692358</v>
      </c>
      <c r="E66" s="269">
        <v>0.50042629999999999</v>
      </c>
      <c r="F66" s="262">
        <f>Table31215[[#This Row],[Weekly Plan Cashflow]]</f>
        <v>23.21692358</v>
      </c>
      <c r="G66" s="262">
        <v>13.740964369999999</v>
      </c>
      <c r="H66" s="223"/>
      <c r="I66" s="223"/>
      <c r="J66" s="47"/>
      <c r="K66" s="117">
        <f t="shared" si="6"/>
        <v>2.5620728150086276E-2</v>
      </c>
      <c r="L66" s="117">
        <f>Table31215[[#This Row],[Weekly Actual Cashflow]]/Table31215[[#This Row],[Weekly Plan Cashflow]]</f>
        <v>2.1554375982487512E-2</v>
      </c>
      <c r="M66" s="118">
        <f t="shared" si="7"/>
        <v>0</v>
      </c>
      <c r="N66" s="118">
        <f t="array" ref="N66">(Table31215[[#This Row],[Pending Variations]]+Table31215[[#This Row],[Approved Variations]]+Table31215[[#This Row],[EWs]]+Table25789[Original Contract Vaule])/Table25789[Original Contract Vaule]-1</f>
        <v>0</v>
      </c>
      <c r="O66" s="119"/>
      <c r="Q66" s="95"/>
      <c r="R66" s="262"/>
      <c r="S66" s="262"/>
      <c r="T66" s="97"/>
      <c r="U66" s="97"/>
      <c r="V66" s="119"/>
      <c r="W66" s="97"/>
      <c r="X66" s="116"/>
      <c r="Y66" s="198"/>
      <c r="Z66" s="198"/>
      <c r="AA66" s="198"/>
      <c r="AB66" s="88"/>
      <c r="AC66" s="88"/>
      <c r="AD66" s="247"/>
      <c r="AE66" s="247"/>
      <c r="AG66" s="289"/>
      <c r="AI66" s="289"/>
      <c r="AJ66" s="289"/>
      <c r="AK66" s="247"/>
      <c r="AL66" s="247"/>
      <c r="AM66" s="247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153"/>
      <c r="BN66" s="153"/>
      <c r="BO66" s="153"/>
      <c r="BP66" s="153"/>
      <c r="BQ66" s="153"/>
      <c r="BR66" s="153"/>
      <c r="BS66" s="153"/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3"/>
      <c r="CE66" s="153"/>
      <c r="CF66" s="153"/>
      <c r="CG66" s="153"/>
      <c r="CH66" s="153"/>
      <c r="CI66" s="153"/>
      <c r="CJ66" s="153"/>
      <c r="CK66" s="153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153"/>
      <c r="CW66" s="153"/>
      <c r="CX66" s="153"/>
      <c r="CY66" s="153"/>
      <c r="CZ66" s="153"/>
      <c r="DA66" s="153"/>
      <c r="DB66" s="153"/>
      <c r="DC66" s="153"/>
      <c r="DD66" s="153"/>
      <c r="DE66" s="153"/>
      <c r="DF66" s="153"/>
      <c r="DG66" s="153"/>
      <c r="DH66" s="153"/>
      <c r="DI66" s="153"/>
      <c r="DJ66" s="153"/>
      <c r="DK66" s="153"/>
      <c r="DL66" s="153"/>
      <c r="DM66" s="153"/>
      <c r="DN66" s="153"/>
      <c r="DO66" s="153"/>
      <c r="DP66" s="153"/>
      <c r="DQ66" s="153"/>
      <c r="DR66" s="153"/>
      <c r="DS66" s="153"/>
      <c r="DT66" s="153"/>
      <c r="DU66" s="153"/>
      <c r="DV66" s="153"/>
      <c r="DW66" s="153"/>
      <c r="DX66" s="153"/>
      <c r="DY66" s="153"/>
      <c r="DZ66" s="153"/>
      <c r="EA66" s="153"/>
      <c r="EB66" s="153"/>
      <c r="EC66" s="153"/>
      <c r="ED66" s="153"/>
      <c r="EE66" s="153"/>
      <c r="EF66" s="153"/>
      <c r="EG66" s="153"/>
      <c r="EH66" s="153"/>
      <c r="EI66" s="153"/>
      <c r="EJ66" s="153"/>
      <c r="EK66" s="153"/>
      <c r="EL66" s="153"/>
      <c r="EM66" s="153"/>
      <c r="EN66" s="153"/>
      <c r="EO66" s="153"/>
      <c r="EP66" s="153"/>
      <c r="EQ66" s="153"/>
      <c r="ER66" s="153"/>
      <c r="ES66" s="153"/>
      <c r="ET66" s="153"/>
      <c r="EU66" s="153"/>
      <c r="EV66" s="153"/>
      <c r="EW66" s="153"/>
      <c r="EX66" s="153"/>
      <c r="EY66" s="153"/>
      <c r="EZ66" s="153"/>
      <c r="FA66" s="153"/>
      <c r="FB66" s="153"/>
      <c r="FC66" s="153"/>
      <c r="FD66" s="153"/>
      <c r="FE66" s="153"/>
      <c r="FF66" s="153"/>
      <c r="FG66" s="153"/>
      <c r="FH66" s="153"/>
      <c r="FI66" s="153"/>
      <c r="FJ66" s="153"/>
      <c r="FK66" s="153"/>
      <c r="FL66" s="153"/>
      <c r="FM66" s="153"/>
      <c r="FN66" s="153"/>
      <c r="FO66" s="153"/>
      <c r="FP66" s="153"/>
      <c r="FQ66" s="153"/>
      <c r="FR66" s="153"/>
      <c r="FS66" s="153"/>
      <c r="FT66" s="153"/>
      <c r="FU66" s="153"/>
      <c r="FV66" s="153"/>
      <c r="FW66" s="153"/>
      <c r="FX66" s="153"/>
      <c r="FY66" s="153"/>
      <c r="FZ66" s="153"/>
      <c r="GA66" s="153"/>
      <c r="GB66" s="153"/>
      <c r="GC66" s="153"/>
      <c r="GD66" s="153"/>
      <c r="GE66" s="153"/>
      <c r="GF66" s="153"/>
      <c r="GG66" s="153"/>
      <c r="GH66" s="153"/>
      <c r="GI66" s="153"/>
      <c r="GJ66" s="153"/>
      <c r="GK66" s="153"/>
    </row>
    <row r="67" spans="1:206">
      <c r="A67" s="87">
        <f>IF(Table31215[[#This Row],[This Report Date]]=$B$3,"Current",0)</f>
        <v>0</v>
      </c>
      <c r="B67" s="121">
        <f t="shared" si="5"/>
        <v>44042</v>
      </c>
      <c r="C67" s="115">
        <f>IF(C66&gt;Timeline[Forecast End Date],"",WORKDAY.INTL(B67,5,7,))</f>
        <v>44049</v>
      </c>
      <c r="D67" s="269">
        <v>23.47108295</v>
      </c>
      <c r="E67" s="269">
        <v>0.30115799999999998</v>
      </c>
      <c r="F67" s="262">
        <f>Table31215[[#This Row],[Weekly Plan Cashflow]]</f>
        <v>23.47108295</v>
      </c>
      <c r="G67" s="262">
        <v>14.04212237</v>
      </c>
      <c r="H67" s="223"/>
      <c r="I67" s="223"/>
      <c r="J67" s="47"/>
      <c r="K67" s="117">
        <f t="shared" si="6"/>
        <v>2.1554375982487512E-2</v>
      </c>
      <c r="L67" s="117">
        <f>Table31215[[#This Row],[Weekly Actual Cashflow]]/Table31215[[#This Row],[Weekly Plan Cashflow]]</f>
        <v>1.2831022779884129E-2</v>
      </c>
      <c r="M67" s="118">
        <f t="shared" si="7"/>
        <v>0</v>
      </c>
      <c r="N67" s="118">
        <f t="array" ref="N67">(Table31215[[#This Row],[Pending Variations]]+Table31215[[#This Row],[Approved Variations]]+Table31215[[#This Row],[EWs]]+Table25789[Original Contract Vaule])/Table25789[Original Contract Vaule]-1</f>
        <v>0</v>
      </c>
      <c r="O67" s="119"/>
      <c r="Q67" s="95"/>
      <c r="R67" s="262"/>
      <c r="S67" s="262"/>
      <c r="T67" s="97"/>
      <c r="U67" s="97"/>
      <c r="V67" s="119"/>
      <c r="W67" s="97"/>
      <c r="X67" s="116"/>
      <c r="Y67" s="198"/>
      <c r="Z67" s="198"/>
      <c r="AA67" s="198"/>
      <c r="AB67" s="88"/>
      <c r="AC67" s="88"/>
      <c r="AD67" s="247"/>
      <c r="AE67" s="247"/>
      <c r="AG67" s="289"/>
      <c r="AI67" s="289"/>
      <c r="AJ67" s="289"/>
      <c r="AK67" s="247"/>
      <c r="AL67" s="247"/>
      <c r="AM67" s="247"/>
      <c r="AN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47"/>
      <c r="BG67" s="247"/>
      <c r="BH67" s="247"/>
      <c r="BI67" s="247"/>
      <c r="BJ67" s="247"/>
      <c r="BK67" s="247"/>
      <c r="BL67" s="247"/>
      <c r="BM67" s="247"/>
      <c r="BN67" s="247"/>
      <c r="BO67" s="247"/>
      <c r="BP67" s="247"/>
      <c r="BQ67" s="247"/>
      <c r="BR67" s="247"/>
      <c r="BS67" s="247"/>
      <c r="BT67" s="247"/>
      <c r="BU67" s="247"/>
      <c r="BV67" s="247"/>
      <c r="BW67" s="247"/>
      <c r="BX67" s="247"/>
      <c r="BY67" s="247"/>
      <c r="BZ67" s="247"/>
      <c r="CA67" s="247"/>
      <c r="CB67" s="247"/>
      <c r="CC67" s="247"/>
      <c r="CD67" s="247"/>
      <c r="CE67" s="247"/>
      <c r="CF67" s="247"/>
      <c r="CG67" s="247"/>
      <c r="CH67" s="247"/>
      <c r="CI67" s="247"/>
      <c r="CJ67" s="247"/>
      <c r="CK67" s="247"/>
      <c r="CL67" s="247"/>
      <c r="CM67" s="247"/>
      <c r="CN67" s="247"/>
      <c r="CO67" s="247"/>
      <c r="CP67" s="247"/>
      <c r="CQ67" s="247"/>
      <c r="CR67" s="247"/>
      <c r="CS67" s="247"/>
      <c r="CT67" s="247"/>
      <c r="CU67" s="247"/>
      <c r="CV67" s="247"/>
      <c r="CW67" s="247"/>
      <c r="CX67" s="247"/>
      <c r="CY67" s="247"/>
      <c r="CZ67" s="247"/>
      <c r="DA67" s="247"/>
      <c r="DB67" s="247"/>
      <c r="DC67" s="247"/>
      <c r="DD67" s="247"/>
      <c r="DE67" s="247"/>
      <c r="DF67" s="247"/>
      <c r="DG67" s="247"/>
      <c r="DH67" s="247"/>
      <c r="DI67" s="247"/>
      <c r="DJ67" s="247"/>
      <c r="DK67" s="247"/>
      <c r="DL67" s="247"/>
      <c r="DM67" s="247"/>
      <c r="DN67" s="247"/>
      <c r="DO67" s="247"/>
      <c r="DP67" s="247"/>
      <c r="DQ67" s="247"/>
      <c r="DR67" s="247"/>
      <c r="DS67" s="247"/>
      <c r="DT67" s="247"/>
      <c r="DU67" s="247"/>
      <c r="DV67" s="247"/>
      <c r="DW67" s="247"/>
      <c r="DX67" s="247"/>
      <c r="DY67" s="247"/>
      <c r="DZ67" s="247"/>
      <c r="EA67" s="247"/>
      <c r="EB67" s="247"/>
      <c r="EC67" s="247"/>
      <c r="ED67" s="247"/>
      <c r="EE67" s="247"/>
      <c r="EF67" s="247"/>
      <c r="EG67" s="247"/>
      <c r="EH67" s="247"/>
      <c r="EI67" s="247"/>
      <c r="EJ67" s="247"/>
      <c r="EK67" s="247"/>
      <c r="EL67" s="247"/>
      <c r="EM67" s="247"/>
      <c r="EN67" s="247"/>
      <c r="EO67" s="247"/>
      <c r="EP67" s="247"/>
      <c r="EQ67" s="247"/>
      <c r="ER67" s="247"/>
      <c r="ES67" s="247"/>
      <c r="ET67" s="247"/>
      <c r="EU67" s="247"/>
      <c r="EV67" s="247"/>
      <c r="EW67" s="247"/>
      <c r="EX67" s="247"/>
      <c r="EY67" s="247"/>
      <c r="EZ67" s="247"/>
      <c r="FA67" s="247"/>
      <c r="FB67" s="247"/>
      <c r="FC67" s="247"/>
      <c r="FD67" s="247"/>
      <c r="FE67" s="247"/>
      <c r="FF67" s="247"/>
      <c r="FG67" s="247"/>
      <c r="FH67" s="247"/>
      <c r="FI67" s="247"/>
      <c r="FJ67" s="247"/>
      <c r="FK67" s="247"/>
      <c r="FL67" s="247"/>
      <c r="FM67" s="247"/>
      <c r="FN67" s="247"/>
      <c r="FO67" s="247"/>
      <c r="FP67" s="247"/>
      <c r="FQ67" s="247"/>
      <c r="FR67" s="247"/>
      <c r="FS67" s="247"/>
      <c r="FT67" s="247"/>
      <c r="FU67" s="247"/>
      <c r="FV67" s="247"/>
      <c r="FW67" s="247"/>
      <c r="FX67" s="247"/>
      <c r="FY67" s="247"/>
      <c r="FZ67" s="247"/>
      <c r="GA67" s="247"/>
      <c r="GB67" s="247"/>
      <c r="GC67" s="247"/>
      <c r="GD67" s="247"/>
      <c r="GE67" s="247"/>
      <c r="GF67" s="247"/>
      <c r="GG67" s="247"/>
      <c r="GH67" s="247"/>
      <c r="GI67" s="247"/>
      <c r="GJ67" s="247"/>
      <c r="GK67" s="247"/>
      <c r="GL67" s="247"/>
      <c r="GM67" s="247"/>
      <c r="GN67" s="247"/>
      <c r="GO67" s="247"/>
      <c r="GP67" s="247"/>
      <c r="GQ67" s="247"/>
      <c r="GR67" s="247"/>
      <c r="GS67" s="247"/>
      <c r="GT67" s="247"/>
      <c r="GU67" s="247"/>
      <c r="GV67" s="247"/>
      <c r="GW67" s="247"/>
      <c r="GX67" s="247"/>
    </row>
    <row r="68" spans="1:206">
      <c r="A68" s="87">
        <f>IF(Table31215[[#This Row],[This Report Date]]=$B$3,"Current",0)</f>
        <v>0</v>
      </c>
      <c r="B68" s="121">
        <f t="shared" si="5"/>
        <v>44049</v>
      </c>
      <c r="C68" s="115">
        <f>IF(C67&gt;Timeline[Forecast End Date],"",WORKDAY.INTL(B68,5,7,))</f>
        <v>44056</v>
      </c>
      <c r="D68" s="269">
        <v>23.949074239999998</v>
      </c>
      <c r="E68" s="269">
        <v>0.57442228000000006</v>
      </c>
      <c r="F68" s="262">
        <f>Table31215[[#This Row],[Weekly Plan Cashflow]]</f>
        <v>23.949074239999998</v>
      </c>
      <c r="G68" s="262">
        <v>14.61654465</v>
      </c>
      <c r="H68" s="223"/>
      <c r="I68" s="223"/>
      <c r="J68" s="47"/>
      <c r="K68" s="117">
        <f t="shared" si="6"/>
        <v>1.2831022779884129E-2</v>
      </c>
      <c r="L68" s="117">
        <f>Table31215[[#This Row],[Weekly Actual Cashflow]]/Table31215[[#This Row],[Weekly Plan Cashflow]]</f>
        <v>2.3985155928933313E-2</v>
      </c>
      <c r="M68" s="118">
        <f t="shared" si="7"/>
        <v>0</v>
      </c>
      <c r="N68" s="118">
        <f t="array" ref="N68">(Table31215[[#This Row],[Pending Variations]]+Table31215[[#This Row],[Approved Variations]]+Table31215[[#This Row],[EWs]]+Table25789[Original Contract Vaule])/Table25789[Original Contract Vaule]-1</f>
        <v>0</v>
      </c>
      <c r="O68" s="119"/>
      <c r="Q68" s="95"/>
      <c r="R68" s="262"/>
      <c r="S68" s="262"/>
      <c r="T68" s="97"/>
      <c r="U68" s="97"/>
      <c r="V68" s="119"/>
      <c r="W68" s="97"/>
      <c r="X68" s="272"/>
      <c r="Y68" s="97"/>
      <c r="Z68" s="97"/>
      <c r="AA68" s="97"/>
      <c r="AB68" s="97"/>
    </row>
    <row r="69" spans="1:206">
      <c r="A69" s="87">
        <f>IF(Table31215[[#This Row],[This Report Date]]=$B$3,"Current",0)</f>
        <v>0</v>
      </c>
      <c r="B69" s="121">
        <f t="shared" si="5"/>
        <v>44056</v>
      </c>
      <c r="C69" s="115">
        <f>IF(C68&gt;Timeline[Forecast End Date],"",WORKDAY.INTL(B69,5,7,))</f>
        <v>44063</v>
      </c>
      <c r="D69" s="269">
        <v>24.47849961</v>
      </c>
      <c r="E69" s="269">
        <v>0.61412806000000009</v>
      </c>
      <c r="F69" s="262">
        <f>Table31215[[#This Row],[Weekly Plan Cashflow]]</f>
        <v>24.47849961</v>
      </c>
      <c r="G69" s="262">
        <v>15.230672720000001</v>
      </c>
      <c r="H69" s="223"/>
      <c r="I69" s="223"/>
      <c r="J69" s="47"/>
      <c r="K69" s="117">
        <f t="shared" si="6"/>
        <v>2.3985155928933313E-2</v>
      </c>
      <c r="L69" s="117">
        <f>Table31215[[#This Row],[Weekly Actual Cashflow]]/Table31215[[#This Row],[Weekly Plan Cashflow]]</f>
        <v>2.5088468238842358E-2</v>
      </c>
      <c r="M69" s="118">
        <f t="shared" si="7"/>
        <v>0</v>
      </c>
      <c r="N69" s="118">
        <f t="array" ref="N69">(Table31215[[#This Row],[Pending Variations]]+Table31215[[#This Row],[Approved Variations]]+Table31215[[#This Row],[EWs]]+Table25789[Original Contract Vaule])/Table25789[Original Contract Vaule]-1</f>
        <v>0</v>
      </c>
      <c r="O69" s="119"/>
      <c r="Q69" s="95"/>
      <c r="R69" s="262"/>
      <c r="S69" s="262"/>
      <c r="T69" s="97"/>
      <c r="U69" s="97"/>
      <c r="V69" s="119"/>
      <c r="W69" s="97"/>
      <c r="X69" s="272"/>
      <c r="Y69" s="97"/>
      <c r="Z69" s="97"/>
      <c r="AA69" s="97"/>
      <c r="AB69" s="97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3"/>
      <c r="BO69" s="153"/>
      <c r="BP69" s="153"/>
      <c r="BQ69" s="153"/>
      <c r="BR69" s="153"/>
      <c r="BS69" s="153"/>
      <c r="BT69" s="153"/>
      <c r="BU69" s="153"/>
      <c r="BV69" s="153"/>
      <c r="BW69" s="153"/>
      <c r="BX69" s="153"/>
      <c r="BY69" s="153"/>
      <c r="BZ69" s="153"/>
      <c r="CA69" s="153"/>
      <c r="CB69" s="153"/>
      <c r="CC69" s="153"/>
      <c r="CD69" s="153"/>
      <c r="CE69" s="153"/>
      <c r="CF69" s="153"/>
      <c r="CG69" s="153"/>
      <c r="CH69" s="153"/>
      <c r="CI69" s="153"/>
      <c r="CJ69" s="153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153"/>
      <c r="CV69" s="153"/>
      <c r="CW69" s="153"/>
      <c r="CX69" s="153"/>
      <c r="CY69" s="153"/>
      <c r="CZ69" s="153"/>
      <c r="DA69" s="153"/>
      <c r="DB69" s="153"/>
      <c r="DC69" s="153"/>
      <c r="DD69" s="153"/>
      <c r="DE69" s="153"/>
      <c r="DF69" s="153"/>
      <c r="DG69" s="153"/>
      <c r="DH69" s="153"/>
      <c r="DI69" s="153"/>
      <c r="DJ69" s="153"/>
      <c r="DK69" s="153"/>
      <c r="DL69" s="153"/>
      <c r="DM69" s="153"/>
      <c r="DN69" s="153"/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153"/>
      <c r="EA69" s="153"/>
      <c r="EB69" s="153"/>
      <c r="EC69" s="153"/>
      <c r="ED69" s="153"/>
      <c r="EE69" s="153"/>
      <c r="EF69" s="153"/>
      <c r="EG69" s="153"/>
      <c r="EH69" s="153"/>
      <c r="EI69" s="153"/>
      <c r="EJ69" s="153"/>
      <c r="EK69" s="153"/>
      <c r="EL69" s="153"/>
      <c r="EM69" s="153"/>
      <c r="EN69" s="153"/>
      <c r="EO69" s="153"/>
      <c r="EP69" s="153"/>
      <c r="EQ69" s="153"/>
      <c r="ER69" s="153"/>
      <c r="ES69" s="153"/>
      <c r="ET69" s="153"/>
      <c r="EU69" s="153"/>
      <c r="EV69" s="153"/>
      <c r="EW69" s="153"/>
      <c r="EX69" s="153"/>
      <c r="EY69" s="153"/>
      <c r="EZ69" s="153"/>
      <c r="FA69" s="153"/>
      <c r="FB69" s="153"/>
      <c r="FC69" s="153"/>
      <c r="FD69" s="153"/>
      <c r="FE69" s="153"/>
      <c r="FF69" s="153"/>
      <c r="FG69" s="153"/>
      <c r="FH69" s="153"/>
      <c r="FI69" s="153"/>
      <c r="FJ69" s="153"/>
      <c r="FK69" s="153"/>
      <c r="FL69" s="153"/>
      <c r="FM69" s="153"/>
      <c r="FN69" s="153"/>
      <c r="FO69" s="153"/>
      <c r="FP69" s="153"/>
      <c r="FQ69" s="153"/>
      <c r="FR69" s="153"/>
      <c r="FS69" s="153"/>
      <c r="FT69" s="153"/>
      <c r="FU69" s="153"/>
      <c r="FV69" s="153"/>
      <c r="FW69" s="153"/>
      <c r="FX69" s="153"/>
      <c r="FY69" s="153"/>
      <c r="FZ69" s="153"/>
      <c r="GA69" s="153"/>
      <c r="GB69" s="153"/>
      <c r="GC69" s="153"/>
      <c r="GD69" s="153"/>
      <c r="GE69" s="153"/>
      <c r="GF69" s="153"/>
      <c r="GG69" s="153"/>
      <c r="GH69" s="153"/>
      <c r="GI69" s="153"/>
      <c r="GJ69" s="153"/>
    </row>
    <row r="70" spans="1:206">
      <c r="A70" s="87">
        <f>IF(Table31215[[#This Row],[This Report Date]]=$B$3,"Current",0)</f>
        <v>0</v>
      </c>
      <c r="B70" s="121">
        <f t="shared" si="5"/>
        <v>44063</v>
      </c>
      <c r="C70" s="115">
        <f>IF(C69&gt;Timeline[Forecast End Date],"",WORKDAY.INTL(B70,5,7,))</f>
        <v>44070</v>
      </c>
      <c r="D70" s="269">
        <v>25.169217629999999</v>
      </c>
      <c r="E70" s="269">
        <v>0.65819812</v>
      </c>
      <c r="F70" s="262">
        <f>Table31215[[#This Row],[Weekly Plan Cashflow]]</f>
        <v>25.169217629999999</v>
      </c>
      <c r="G70" s="262">
        <v>15.888870839999999</v>
      </c>
      <c r="H70" s="223"/>
      <c r="I70" s="223"/>
      <c r="J70" s="47"/>
      <c r="K70" s="117">
        <f t="shared" si="6"/>
        <v>2.5088468238842358E-2</v>
      </c>
      <c r="L70" s="117">
        <f>Table31215[[#This Row],[Weekly Actual Cashflow]]/Table31215[[#This Row],[Weekly Plan Cashflow]]</f>
        <v>2.6150916952439259E-2</v>
      </c>
      <c r="M70" s="118">
        <f t="shared" si="7"/>
        <v>0</v>
      </c>
      <c r="N70" s="118">
        <f t="array" ref="N70">(Table31215[[#This Row],[Pending Variations]]+Table31215[[#This Row],[Approved Variations]]+Table31215[[#This Row],[EWs]]+Table25789[Original Contract Vaule])/Table25789[Original Contract Vaule]-1</f>
        <v>0</v>
      </c>
      <c r="O70" s="119"/>
      <c r="Q70" s="94"/>
      <c r="R70" s="262"/>
      <c r="S70" s="262"/>
      <c r="T70" s="99"/>
      <c r="U70" s="99"/>
      <c r="V70" s="119"/>
      <c r="W70" s="97"/>
      <c r="X70" s="272"/>
      <c r="Y70" s="97"/>
      <c r="Z70" s="97"/>
      <c r="AA70" s="97"/>
      <c r="AB70" s="97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53"/>
      <c r="BR70" s="153"/>
      <c r="BS70" s="153"/>
      <c r="BT70" s="153"/>
      <c r="BU70" s="153"/>
      <c r="BV70" s="153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3"/>
      <c r="CT70" s="153"/>
      <c r="CU70" s="153"/>
      <c r="CV70" s="153"/>
      <c r="CW70" s="153"/>
      <c r="CX70" s="153"/>
      <c r="CY70" s="153"/>
      <c r="CZ70" s="153"/>
      <c r="DA70" s="153"/>
      <c r="DB70" s="153"/>
      <c r="DC70" s="153"/>
      <c r="DD70" s="153"/>
      <c r="DE70" s="153"/>
      <c r="DF70" s="153"/>
      <c r="DG70" s="153"/>
      <c r="DH70" s="153"/>
      <c r="DI70" s="153"/>
      <c r="DJ70" s="153"/>
      <c r="DK70" s="153"/>
      <c r="DL70" s="153"/>
      <c r="DM70" s="153"/>
      <c r="DN70" s="153"/>
      <c r="DO70" s="153"/>
      <c r="DP70" s="153"/>
      <c r="DQ70" s="153"/>
      <c r="DR70" s="153"/>
      <c r="DS70" s="153"/>
      <c r="DT70" s="153"/>
      <c r="DU70" s="153"/>
      <c r="DV70" s="153"/>
      <c r="DW70" s="153"/>
      <c r="DX70" s="153"/>
      <c r="DY70" s="153"/>
      <c r="DZ70" s="153"/>
      <c r="EA70" s="153"/>
      <c r="EB70" s="153"/>
      <c r="EC70" s="153"/>
      <c r="ED70" s="153"/>
      <c r="EE70" s="153"/>
      <c r="EF70" s="153"/>
      <c r="EG70" s="153"/>
      <c r="EH70" s="153"/>
      <c r="EI70" s="153"/>
      <c r="EJ70" s="153"/>
      <c r="EK70" s="153"/>
      <c r="EL70" s="153"/>
      <c r="EM70" s="153"/>
      <c r="EN70" s="153"/>
      <c r="EO70" s="153"/>
      <c r="EP70" s="153"/>
      <c r="EQ70" s="153"/>
      <c r="ER70" s="153"/>
      <c r="ES70" s="153"/>
      <c r="ET70" s="153"/>
      <c r="EU70" s="153"/>
      <c r="EV70" s="153"/>
      <c r="EW70" s="153"/>
      <c r="EX70" s="153"/>
      <c r="EY70" s="153"/>
      <c r="EZ70" s="153"/>
      <c r="FA70" s="153"/>
      <c r="FB70" s="153"/>
      <c r="FC70" s="153"/>
      <c r="FD70" s="153"/>
      <c r="FE70" s="153"/>
      <c r="FF70" s="153"/>
      <c r="FG70" s="153"/>
      <c r="FH70" s="153"/>
      <c r="FI70" s="153"/>
      <c r="FJ70" s="153"/>
      <c r="FK70" s="153"/>
      <c r="FL70" s="153"/>
      <c r="FM70" s="153"/>
      <c r="FN70" s="153"/>
      <c r="FO70" s="153"/>
      <c r="FP70" s="153"/>
      <c r="FQ70" s="153"/>
      <c r="FR70" s="153"/>
      <c r="FS70" s="153"/>
      <c r="FT70" s="153"/>
      <c r="FU70" s="153"/>
      <c r="FV70" s="153"/>
      <c r="FW70" s="153"/>
      <c r="FX70" s="153"/>
      <c r="FY70" s="153"/>
      <c r="FZ70" s="153"/>
      <c r="GA70" s="153"/>
      <c r="GB70" s="153"/>
      <c r="GC70" s="153"/>
      <c r="GD70" s="153"/>
      <c r="GE70" s="153"/>
      <c r="GF70" s="153"/>
      <c r="GG70" s="153"/>
      <c r="GH70" s="153"/>
      <c r="GI70" s="153"/>
      <c r="GJ70" s="153"/>
    </row>
    <row r="71" spans="1:206">
      <c r="A71" s="87">
        <f>IF(Table31215[[#This Row],[This Report Date]]=$B$3,"Current",0)</f>
        <v>0</v>
      </c>
      <c r="B71" s="121">
        <f t="shared" si="5"/>
        <v>44070</v>
      </c>
      <c r="C71" s="115">
        <f>IF(C70&gt;Timeline[Forecast End Date],"",WORKDAY.INTL(B71,5,7,))</f>
        <v>44077</v>
      </c>
      <c r="D71" s="269">
        <v>25.890203260000003</v>
      </c>
      <c r="E71" s="269">
        <v>0.65809611000000001</v>
      </c>
      <c r="F71" s="262">
        <f>Table31215[[#This Row],[Weekly Plan Cashflow]]</f>
        <v>25.890203260000003</v>
      </c>
      <c r="G71" s="262">
        <v>16.546966949999998</v>
      </c>
      <c r="H71" s="223"/>
      <c r="I71" s="223"/>
      <c r="J71" s="47"/>
      <c r="K71" s="117">
        <f t="shared" si="6"/>
        <v>2.6150916952439259E-2</v>
      </c>
      <c r="L71" s="117">
        <f>Table31215[[#This Row],[Weekly Actual Cashflow]]/Table31215[[#This Row],[Weekly Plan Cashflow]]</f>
        <v>2.5418730914976984E-2</v>
      </c>
      <c r="M71" s="118">
        <f t="shared" si="7"/>
        <v>0</v>
      </c>
      <c r="N71" s="118">
        <f t="array" ref="N71">(Table31215[[#This Row],[Pending Variations]]+Table31215[[#This Row],[Approved Variations]]+Table31215[[#This Row],[EWs]]+Table25789[Original Contract Vaule])/Table25789[Original Contract Vaule]-1</f>
        <v>0</v>
      </c>
      <c r="O71" s="119"/>
      <c r="Q71" s="94"/>
      <c r="R71" s="262"/>
      <c r="S71" s="262"/>
      <c r="T71" s="99"/>
      <c r="U71" s="99"/>
      <c r="V71" s="119"/>
      <c r="W71" s="97"/>
      <c r="X71" s="272"/>
      <c r="Y71" s="97"/>
      <c r="Z71" s="97"/>
      <c r="AA71" s="97"/>
      <c r="AB71" s="97"/>
    </row>
    <row r="72" spans="1:206">
      <c r="A72" s="87">
        <f>IF(Table31215[[#This Row],[This Report Date]]=$B$3,"Current",0)</f>
        <v>0</v>
      </c>
      <c r="B72" s="121">
        <f t="shared" si="5"/>
        <v>44077</v>
      </c>
      <c r="C72" s="115">
        <f>IF(C71&gt;Timeline[Forecast End Date],"",WORKDAY.INTL(B72,5,7,))</f>
        <v>44084</v>
      </c>
      <c r="D72" s="269">
        <v>26.566815469999998</v>
      </c>
      <c r="E72" s="269">
        <v>0.64997684999999994</v>
      </c>
      <c r="F72" s="262">
        <f>Table31215[[#This Row],[Weekly Plan Cashflow]]</f>
        <v>26.566815469999998</v>
      </c>
      <c r="G72" s="262">
        <v>17.1969438</v>
      </c>
      <c r="H72" s="223"/>
      <c r="I72" s="223"/>
      <c r="J72" s="47"/>
      <c r="K72" s="117">
        <f t="shared" si="6"/>
        <v>2.5418730914976984E-2</v>
      </c>
      <c r="L72" s="117">
        <f>Table31215[[#This Row],[Weekly Actual Cashflow]]/Table31215[[#This Row],[Weekly Plan Cashflow]]</f>
        <v>2.4465741885171456E-2</v>
      </c>
      <c r="M72" s="118">
        <f t="shared" si="7"/>
        <v>0</v>
      </c>
      <c r="N72" s="118">
        <f t="array" ref="N72">(Table31215[[#This Row],[Pending Variations]]+Table31215[[#This Row],[Approved Variations]]+Table31215[[#This Row],[EWs]]+Table25789[Original Contract Vaule])/Table25789[Original Contract Vaule]-1</f>
        <v>0</v>
      </c>
      <c r="O72" s="123"/>
      <c r="Q72" s="94"/>
      <c r="R72" s="262"/>
      <c r="S72" s="262"/>
      <c r="T72" s="99"/>
      <c r="U72" s="99"/>
      <c r="V72" s="123"/>
      <c r="W72" s="99"/>
      <c r="X72" s="272"/>
      <c r="Y72" s="99"/>
      <c r="Z72" s="99"/>
      <c r="AA72" s="99"/>
      <c r="AB72" s="99"/>
    </row>
    <row r="73" spans="1:206">
      <c r="A73" s="87">
        <f>IF(Table31215[[#This Row],[This Report Date]]=$B$3,"Current",0)</f>
        <v>0</v>
      </c>
      <c r="B73" s="121">
        <f t="shared" si="5"/>
        <v>44084</v>
      </c>
      <c r="C73" s="115">
        <f>IF(C72&gt;Timeline[Forecast End Date],"",WORKDAY.INTL(B73,5,7,))</f>
        <v>44091</v>
      </c>
      <c r="D73" s="269">
        <v>27.10630196</v>
      </c>
      <c r="E73" s="269">
        <v>0.66959051000000003</v>
      </c>
      <c r="F73" s="262">
        <f>Table31215[[#This Row],[Weekly Plan Cashflow]]</f>
        <v>27.10630196</v>
      </c>
      <c r="G73" s="262">
        <v>17.866534300000001</v>
      </c>
      <c r="H73" s="223"/>
      <c r="I73" s="223"/>
      <c r="J73" s="47"/>
      <c r="K73" s="117">
        <f t="shared" si="6"/>
        <v>2.4465741885171456E-2</v>
      </c>
      <c r="L73" s="117">
        <f>Table31215[[#This Row],[Weekly Actual Cashflow]]/Table31215[[#This Row],[Weekly Plan Cashflow]]</f>
        <v>2.4702392491166656E-2</v>
      </c>
      <c r="M73" s="118">
        <f t="shared" si="7"/>
        <v>0</v>
      </c>
      <c r="N73" s="118">
        <f t="array" ref="N73">(Table31215[[#This Row],[Pending Variations]]+Table31215[[#This Row],[Approved Variations]]+Table31215[[#This Row],[EWs]]+Table25789[Original Contract Vaule])/Table25789[Original Contract Vaule]-1</f>
        <v>0</v>
      </c>
      <c r="O73" s="123"/>
      <c r="Q73" s="94"/>
      <c r="R73" s="262"/>
      <c r="S73" s="262"/>
      <c r="T73" s="99"/>
      <c r="U73" s="99"/>
      <c r="V73" s="123"/>
      <c r="W73" s="99"/>
      <c r="X73" s="272"/>
      <c r="Y73" s="99"/>
      <c r="Z73" s="99"/>
      <c r="AA73" s="99"/>
      <c r="AB73" s="99"/>
    </row>
    <row r="74" spans="1:206">
      <c r="A74" s="87">
        <f>IF(Table31215[[#This Row],[This Report Date]]=$B$3,"Current",0)</f>
        <v>0</v>
      </c>
      <c r="B74" s="121">
        <f t="shared" si="5"/>
        <v>44091</v>
      </c>
      <c r="C74" s="115">
        <f>IF(C73&gt;Timeline[Forecast End Date],"",WORKDAY.INTL(B74,5,7,))</f>
        <v>44098</v>
      </c>
      <c r="D74" s="269">
        <v>27.761313019999999</v>
      </c>
      <c r="E74" s="269">
        <v>0.58839532999999999</v>
      </c>
      <c r="F74" s="262">
        <f>Table31215[[#This Row],[Weekly Plan Cashflow]]</f>
        <v>27.761313019999999</v>
      </c>
      <c r="G74" s="262">
        <v>18.454929629999999</v>
      </c>
      <c r="H74" s="223"/>
      <c r="I74" s="223"/>
      <c r="J74" s="47"/>
      <c r="K74" s="117">
        <f t="shared" si="6"/>
        <v>2.4702392491166656E-2</v>
      </c>
      <c r="L74" s="117">
        <f>Table31215[[#This Row],[Weekly Actual Cashflow]]/Table31215[[#This Row],[Weekly Plan Cashflow]]</f>
        <v>2.1194794697790557E-2</v>
      </c>
      <c r="M74" s="118">
        <f t="shared" si="7"/>
        <v>0</v>
      </c>
      <c r="N74" s="118">
        <f t="array" ref="N74">(Table31215[[#This Row],[Pending Variations]]+Table31215[[#This Row],[Approved Variations]]+Table31215[[#This Row],[EWs]]+Table25789[Original Contract Vaule])/Table25789[Original Contract Vaule]-1</f>
        <v>0</v>
      </c>
      <c r="O74" s="123"/>
      <c r="Q74" s="94"/>
      <c r="R74" s="262"/>
      <c r="S74" s="262"/>
      <c r="T74" s="99"/>
      <c r="U74" s="99"/>
      <c r="V74" s="123"/>
      <c r="W74" s="99"/>
      <c r="X74" s="272"/>
      <c r="Y74" s="99"/>
      <c r="Z74" s="99"/>
      <c r="AA74" s="99"/>
      <c r="AB74" s="99"/>
    </row>
    <row r="75" spans="1:206">
      <c r="A75" s="87">
        <f>IF(Table31215[[#This Row],[This Report Date]]=$B$3,"Current",0)</f>
        <v>0</v>
      </c>
      <c r="B75" s="121">
        <f t="shared" si="5"/>
        <v>44098</v>
      </c>
      <c r="C75" s="115">
        <f>IF(C74&gt;Timeline[Forecast End Date],"",WORKDAY.INTL(B75,5,7,))</f>
        <v>44105</v>
      </c>
      <c r="D75" s="269">
        <v>28.943176050000002</v>
      </c>
      <c r="E75" s="269">
        <v>0.78467127000000003</v>
      </c>
      <c r="F75" s="262">
        <f>Table31215[[#This Row],[Weekly Plan Cashflow]]</f>
        <v>28.943176050000002</v>
      </c>
      <c r="G75" s="262">
        <v>19.239600899999999</v>
      </c>
      <c r="H75" s="223"/>
      <c r="I75" s="223"/>
      <c r="J75" s="47"/>
      <c r="K75" s="117">
        <f t="shared" si="6"/>
        <v>2.1194794697790557E-2</v>
      </c>
      <c r="L75" s="117">
        <f>Table31215[[#This Row],[Weekly Actual Cashflow]]/Table31215[[#This Row],[Weekly Plan Cashflow]]</f>
        <v>2.7110752069657539E-2</v>
      </c>
      <c r="M75" s="118">
        <f t="shared" si="7"/>
        <v>0</v>
      </c>
      <c r="N75" s="118">
        <f t="array" ref="N75">(Table31215[[#This Row],[Pending Variations]]+Table31215[[#This Row],[Approved Variations]]+Table31215[[#This Row],[EWs]]+Table25789[Original Contract Vaule])/Table25789[Original Contract Vaule]-1</f>
        <v>0</v>
      </c>
      <c r="O75" s="123"/>
      <c r="Q75" s="94"/>
      <c r="R75" s="262"/>
      <c r="S75" s="262"/>
      <c r="T75" s="99"/>
      <c r="U75" s="99"/>
      <c r="V75" s="123"/>
      <c r="W75" s="99"/>
      <c r="X75" s="272"/>
      <c r="Y75" s="99"/>
      <c r="Z75" s="99"/>
      <c r="AA75" s="99"/>
      <c r="AB75" s="99"/>
      <c r="AU75" s="289"/>
      <c r="AV75" s="289"/>
      <c r="AW75" s="289"/>
      <c r="AX75" s="289"/>
      <c r="AY75" s="289"/>
      <c r="AZ75" s="289"/>
      <c r="BA75" s="289"/>
      <c r="BB75" s="289"/>
      <c r="BC75" s="289"/>
      <c r="BD75" s="289"/>
      <c r="BE75" s="289"/>
      <c r="BF75" s="289"/>
      <c r="BG75" s="289"/>
      <c r="BH75" s="289"/>
      <c r="BI75" s="289"/>
      <c r="BJ75" s="289"/>
      <c r="BK75" s="289"/>
      <c r="BL75" s="289"/>
      <c r="BM75" s="289"/>
      <c r="BN75" s="289"/>
      <c r="BO75" s="289"/>
      <c r="BP75" s="289"/>
      <c r="BQ75" s="289"/>
      <c r="BR75" s="289"/>
      <c r="BS75" s="289"/>
      <c r="BT75" s="289"/>
      <c r="BU75" s="289"/>
      <c r="BV75" s="289"/>
      <c r="BW75" s="289"/>
      <c r="BX75" s="289"/>
      <c r="BY75" s="289"/>
      <c r="BZ75" s="289"/>
      <c r="CA75" s="289"/>
      <c r="CB75" s="289"/>
      <c r="CC75" s="289"/>
      <c r="CD75" s="289"/>
      <c r="CE75" s="289"/>
      <c r="CF75" s="289"/>
    </row>
    <row r="76" spans="1:206">
      <c r="A76" s="87">
        <f>IF(Table31215[[#This Row],[This Report Date]]=$B$3,"Current",0)</f>
        <v>0</v>
      </c>
      <c r="B76" s="121">
        <f t="shared" si="5"/>
        <v>44105</v>
      </c>
      <c r="C76" s="115">
        <f>IF(C75&gt;Timeline[Forecast End Date],"",WORKDAY.INTL(B76,5,7,))</f>
        <v>44112</v>
      </c>
      <c r="D76" s="269">
        <v>29.47658354</v>
      </c>
      <c r="E76" s="269">
        <v>0.78489262999999998</v>
      </c>
      <c r="F76" s="262">
        <f>Table31215[[#This Row],[Weekly Plan Cashflow]]</f>
        <v>29.47658354</v>
      </c>
      <c r="G76" s="262">
        <v>20.024493530000001</v>
      </c>
      <c r="H76" s="223"/>
      <c r="I76" s="223"/>
      <c r="J76" s="47"/>
      <c r="K76" s="117">
        <f t="shared" si="6"/>
        <v>2.7110752069657539E-2</v>
      </c>
      <c r="L76" s="117">
        <f>Table31215[[#This Row],[Weekly Actual Cashflow]]/Table31215[[#This Row],[Weekly Plan Cashflow]]</f>
        <v>2.6627666294327949E-2</v>
      </c>
      <c r="M76" s="118">
        <f t="shared" si="7"/>
        <v>0</v>
      </c>
      <c r="N76" s="118">
        <f t="array" ref="N76">(Table31215[[#This Row],[Pending Variations]]+Table31215[[#This Row],[Approved Variations]]+Table31215[[#This Row],[EWs]]+Table25789[Original Contract Vaule])/Table25789[Original Contract Vaule]-1</f>
        <v>0</v>
      </c>
      <c r="O76" s="123"/>
      <c r="Q76" s="94"/>
      <c r="R76" s="262"/>
      <c r="S76" s="262"/>
      <c r="T76" s="99"/>
      <c r="U76" s="99"/>
      <c r="V76" s="123"/>
      <c r="W76" s="99"/>
      <c r="X76" s="272"/>
      <c r="Y76" s="99"/>
      <c r="Z76" s="99"/>
      <c r="AA76" s="99"/>
      <c r="AB76" s="99"/>
      <c r="AC76" s="88"/>
      <c r="AD76" s="247"/>
      <c r="AE76" s="247"/>
      <c r="AG76" s="289"/>
      <c r="AI76" s="289"/>
      <c r="AJ76" s="289"/>
      <c r="AK76" s="247"/>
      <c r="AL76" s="247"/>
      <c r="AM76" s="247"/>
      <c r="AN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  <c r="BJ76" s="247"/>
      <c r="BK76" s="247"/>
      <c r="BL76" s="247"/>
      <c r="BM76" s="247"/>
      <c r="BN76" s="247"/>
      <c r="BO76" s="247"/>
      <c r="BP76" s="247"/>
      <c r="BQ76" s="247"/>
      <c r="BR76" s="247"/>
      <c r="BS76" s="247"/>
      <c r="BT76" s="247"/>
      <c r="BU76" s="247"/>
      <c r="BV76" s="247"/>
      <c r="BW76" s="247"/>
      <c r="BX76" s="247"/>
      <c r="BY76" s="247"/>
      <c r="BZ76" s="247"/>
      <c r="CA76" s="247"/>
      <c r="CB76" s="247"/>
      <c r="CC76" s="247"/>
    </row>
    <row r="77" spans="1:206">
      <c r="A77" s="87">
        <f>IF(Table31215[[#This Row],[This Report Date]]=$B$3,"Current",0)</f>
        <v>0</v>
      </c>
      <c r="B77" s="121">
        <f t="shared" si="5"/>
        <v>44112</v>
      </c>
      <c r="C77" s="115">
        <f>IF(C76&gt;Timeline[Forecast End Date],"",WORKDAY.INTL(B77,5,7,))</f>
        <v>44119</v>
      </c>
      <c r="D77" s="269">
        <v>29.943474760000001</v>
      </c>
      <c r="E77" s="269">
        <v>0.78475689000000004</v>
      </c>
      <c r="F77" s="262">
        <f>Table31215[[#This Row],[Weekly Plan Cashflow]]</f>
        <v>29.943474760000001</v>
      </c>
      <c r="G77" s="262">
        <v>20.809250410000001</v>
      </c>
      <c r="H77" s="223"/>
      <c r="I77" s="223"/>
      <c r="J77" s="47"/>
      <c r="K77" s="117">
        <f t="shared" si="6"/>
        <v>2.6627666294327949E-2</v>
      </c>
      <c r="L77" s="117">
        <f>Table31215[[#This Row],[Weekly Actual Cashflow]]/Table31215[[#This Row],[Weekly Plan Cashflow]]</f>
        <v>2.6207943342912151E-2</v>
      </c>
      <c r="M77" s="118">
        <f t="shared" si="7"/>
        <v>0</v>
      </c>
      <c r="N77" s="118">
        <f t="array" ref="N77">(Table31215[[#This Row],[Pending Variations]]+Table31215[[#This Row],[Approved Variations]]+Table31215[[#This Row],[EWs]]+Table25789[Original Contract Vaule])/Table25789[Original Contract Vaule]-1</f>
        <v>0</v>
      </c>
      <c r="O77" s="123"/>
      <c r="Q77" s="94"/>
      <c r="R77" s="262"/>
      <c r="S77" s="262"/>
      <c r="T77" s="99"/>
      <c r="U77" s="99"/>
      <c r="V77" s="123"/>
      <c r="W77" s="99"/>
      <c r="X77" s="272"/>
      <c r="Y77" s="99"/>
      <c r="Z77" s="99"/>
      <c r="AA77" s="99"/>
      <c r="AB77" s="99"/>
      <c r="AC77" s="88"/>
      <c r="AD77" s="247"/>
      <c r="AE77" s="247"/>
      <c r="AG77" s="289"/>
      <c r="AI77" s="289"/>
      <c r="AJ77" s="289"/>
      <c r="AK77" s="247"/>
      <c r="AL77" s="247"/>
      <c r="AM77" s="247"/>
      <c r="AN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  <c r="BJ77" s="247"/>
      <c r="BK77" s="247"/>
      <c r="BL77" s="247"/>
      <c r="BM77" s="247"/>
      <c r="BN77" s="247"/>
      <c r="BO77" s="247"/>
      <c r="BP77" s="247"/>
      <c r="BQ77" s="247"/>
      <c r="BR77" s="247"/>
      <c r="BS77" s="247"/>
      <c r="BT77" s="247"/>
      <c r="BU77" s="247"/>
      <c r="BV77" s="247"/>
      <c r="BW77" s="247"/>
      <c r="BX77" s="247"/>
      <c r="BY77" s="247"/>
      <c r="BZ77" s="247"/>
      <c r="CA77" s="247"/>
      <c r="CB77" s="247"/>
      <c r="CC77" s="247"/>
      <c r="CD77" s="247"/>
      <c r="CE77" s="247"/>
      <c r="CF77" s="247"/>
    </row>
    <row r="78" spans="1:206">
      <c r="A78" s="87">
        <f>IF(Table31215[[#This Row],[This Report Date]]=$B$3,"Current",0)</f>
        <v>0</v>
      </c>
      <c r="B78" s="121">
        <f t="shared" si="5"/>
        <v>44119</v>
      </c>
      <c r="C78" s="115">
        <f>IF(C77&gt;Timeline[Forecast End Date],"",WORKDAY.INTL(B78,5,7,))</f>
        <v>44126</v>
      </c>
      <c r="D78" s="269">
        <v>30.349883129999998</v>
      </c>
      <c r="E78" s="269">
        <v>0.7722450500000001</v>
      </c>
      <c r="F78" s="262">
        <f>Table31215[[#This Row],[Weekly Plan Cashflow]]</f>
        <v>30.349883129999998</v>
      </c>
      <c r="G78" s="262">
        <v>21.58149547</v>
      </c>
      <c r="H78" s="223"/>
      <c r="I78" s="223"/>
      <c r="J78" s="47"/>
      <c r="K78" s="117">
        <f t="shared" si="6"/>
        <v>2.6207943342912151E-2</v>
      </c>
      <c r="L78" s="117">
        <f>Table31215[[#This Row],[Weekly Actual Cashflow]]/Table31215[[#This Row],[Weekly Plan Cashflow]]</f>
        <v>2.5444745427591377E-2</v>
      </c>
      <c r="M78" s="118">
        <f t="shared" si="7"/>
        <v>0</v>
      </c>
      <c r="N78" s="118">
        <f t="array" ref="N78">(Table31215[[#This Row],[Pending Variations]]+Table31215[[#This Row],[Approved Variations]]+Table31215[[#This Row],[EWs]]+Table25789[Original Contract Vaule])/Table25789[Original Contract Vaule]-1</f>
        <v>0</v>
      </c>
      <c r="O78" s="123"/>
      <c r="Q78" s="94"/>
      <c r="R78" s="262"/>
      <c r="S78" s="262"/>
      <c r="T78" s="99"/>
      <c r="U78" s="99"/>
      <c r="V78" s="123"/>
      <c r="W78" s="99"/>
      <c r="X78" s="272"/>
      <c r="Y78" s="99"/>
      <c r="Z78" s="99"/>
      <c r="AA78" s="99"/>
      <c r="AB78" s="99"/>
    </row>
    <row r="79" spans="1:206">
      <c r="A79" s="87">
        <f>IF(Table31215[[#This Row],[This Report Date]]=$B$3,"Current",0)</f>
        <v>0</v>
      </c>
      <c r="B79" s="121">
        <f t="shared" si="5"/>
        <v>44126</v>
      </c>
      <c r="C79" s="115">
        <f>IF(C78&gt;Timeline[Forecast End Date],"",WORKDAY.INTL(B79,5,7,))</f>
        <v>44133</v>
      </c>
      <c r="D79" s="269">
        <v>30.455559019999999</v>
      </c>
      <c r="E79" s="269">
        <v>0.7102605500000001</v>
      </c>
      <c r="F79" s="262">
        <f>Table31215[[#This Row],[Weekly Plan Cashflow]]</f>
        <v>30.455559019999999</v>
      </c>
      <c r="G79" s="262">
        <v>22.291756020000001</v>
      </c>
      <c r="H79" s="223"/>
      <c r="I79" s="223"/>
      <c r="J79" s="47"/>
      <c r="K79" s="117">
        <f t="shared" si="6"/>
        <v>2.5444745427591377E-2</v>
      </c>
      <c r="L79" s="117">
        <f>Table31215[[#This Row],[Weekly Actual Cashflow]]/Table31215[[#This Row],[Weekly Plan Cashflow]]</f>
        <v>2.3321212049779678E-2</v>
      </c>
      <c r="M79" s="118">
        <f t="shared" si="7"/>
        <v>0</v>
      </c>
      <c r="N79" s="118">
        <f t="array" ref="N79">(Table31215[[#This Row],[Pending Variations]]+Table31215[[#This Row],[Approved Variations]]+Table31215[[#This Row],[EWs]]+Table25789[Original Contract Vaule])/Table25789[Original Contract Vaule]-1</f>
        <v>0</v>
      </c>
      <c r="O79" s="123"/>
      <c r="Q79" s="94"/>
      <c r="R79" s="262"/>
      <c r="S79" s="262"/>
      <c r="T79" s="99"/>
      <c r="U79" s="99"/>
      <c r="V79" s="123"/>
      <c r="W79" s="99"/>
      <c r="X79" s="272"/>
      <c r="Y79" s="99"/>
      <c r="Z79" s="99"/>
      <c r="AA79" s="99"/>
      <c r="AB79" s="99"/>
      <c r="AU79" s="153"/>
      <c r="AV79" s="153"/>
      <c r="AW79" s="153"/>
      <c r="AX79" s="153"/>
      <c r="AY79" s="153"/>
      <c r="AZ79" s="153"/>
      <c r="BA79" s="153"/>
      <c r="BB79" s="153"/>
      <c r="BC79" s="153"/>
      <c r="BD79" s="153"/>
      <c r="BE79" s="153"/>
      <c r="BF79" s="153"/>
      <c r="BG79" s="153"/>
      <c r="BH79" s="153"/>
      <c r="BI79" s="153"/>
      <c r="BJ79" s="153"/>
      <c r="BK79" s="153"/>
      <c r="BL79" s="153"/>
      <c r="BM79" s="153"/>
      <c r="BN79" s="153"/>
      <c r="BO79" s="153"/>
      <c r="BP79" s="153"/>
      <c r="BQ79" s="153"/>
      <c r="BR79" s="153"/>
      <c r="BS79" s="153"/>
      <c r="BT79" s="153"/>
      <c r="BU79" s="153"/>
      <c r="BV79" s="153"/>
      <c r="BW79" s="153"/>
      <c r="BX79" s="153"/>
      <c r="BY79" s="153"/>
      <c r="BZ79" s="153"/>
      <c r="CA79" s="153"/>
      <c r="CB79" s="153"/>
      <c r="CC79" s="153"/>
    </row>
    <row r="80" spans="1:206">
      <c r="A80" s="87">
        <f>IF(Table31215[[#This Row],[This Report Date]]=$B$3,"Current",0)</f>
        <v>0</v>
      </c>
      <c r="B80" s="121">
        <f t="shared" si="5"/>
        <v>44133</v>
      </c>
      <c r="C80" s="115">
        <f>IF(C79&gt;Timeline[Forecast End Date],"",WORKDAY.INTL(B80,5,7,))</f>
        <v>44140</v>
      </c>
      <c r="D80" s="269">
        <v>30.470820289999999</v>
      </c>
      <c r="E80" s="269">
        <v>0.69874104000000004</v>
      </c>
      <c r="F80" s="262">
        <f>Table31215[[#This Row],[Weekly Plan Cashflow]]</f>
        <v>30.470820289999999</v>
      </c>
      <c r="G80" s="262">
        <v>22.990497059999999</v>
      </c>
      <c r="H80" s="223"/>
      <c r="I80" s="223"/>
      <c r="J80" s="47"/>
      <c r="K80" s="117">
        <f t="shared" si="6"/>
        <v>2.3321212049779678E-2</v>
      </c>
      <c r="L80" s="117">
        <f>Table31215[[#This Row],[Weekly Actual Cashflow]]/Table31215[[#This Row],[Weekly Plan Cashflow]]</f>
        <v>2.2931481113730137E-2</v>
      </c>
      <c r="M80" s="118">
        <f t="shared" si="7"/>
        <v>0</v>
      </c>
      <c r="N80" s="118">
        <f t="array" ref="N80">(Table31215[[#This Row],[Pending Variations]]+Table31215[[#This Row],[Approved Variations]]+Table31215[[#This Row],[EWs]]+Table25789[Original Contract Vaule])/Table25789[Original Contract Vaule]-1</f>
        <v>0</v>
      </c>
      <c r="O80" s="123"/>
      <c r="Q80" s="94"/>
      <c r="R80" s="262"/>
      <c r="S80" s="262"/>
      <c r="T80" s="99"/>
      <c r="U80" s="99"/>
      <c r="V80" s="123"/>
      <c r="W80" s="99"/>
      <c r="X80" s="272"/>
      <c r="Y80" s="99"/>
      <c r="Z80" s="99"/>
      <c r="AA80" s="99"/>
      <c r="AB80" s="99"/>
      <c r="AU80" s="153"/>
      <c r="AV80" s="153"/>
      <c r="AW80" s="153"/>
      <c r="AX80" s="153"/>
      <c r="AY80" s="153"/>
      <c r="AZ80" s="153"/>
      <c r="BA80" s="153"/>
      <c r="BB80" s="153"/>
      <c r="BC80" s="153"/>
      <c r="BD80" s="153"/>
      <c r="BE80" s="153"/>
      <c r="BF80" s="153"/>
      <c r="BG80" s="153"/>
      <c r="BH80" s="153"/>
      <c r="BI80" s="153"/>
      <c r="BJ80" s="153"/>
      <c r="BK80" s="153"/>
      <c r="BL80" s="153"/>
      <c r="BM80" s="153"/>
      <c r="BN80" s="153"/>
      <c r="BO80" s="153"/>
      <c r="BP80" s="153"/>
      <c r="BQ80" s="153"/>
      <c r="BR80" s="153"/>
      <c r="BS80" s="153"/>
      <c r="BT80" s="153"/>
      <c r="BU80" s="153"/>
      <c r="BV80" s="153"/>
      <c r="BW80" s="153"/>
      <c r="BX80" s="153"/>
      <c r="BY80" s="153"/>
      <c r="BZ80" s="153"/>
      <c r="CA80" s="153"/>
      <c r="CB80" s="153"/>
      <c r="CC80" s="153"/>
    </row>
    <row r="81" spans="1:200">
      <c r="A81" s="87">
        <f>IF(Table31215[[#This Row],[This Report Date]]=$B$3,"Current",0)</f>
        <v>0</v>
      </c>
      <c r="B81" s="121">
        <f t="shared" si="5"/>
        <v>44140</v>
      </c>
      <c r="C81" s="115">
        <f>IF(C80&gt;Timeline[Forecast End Date],"",WORKDAY.INTL(B81,5,7,))</f>
        <v>44147</v>
      </c>
      <c r="D81" s="269">
        <v>30.486007770000001</v>
      </c>
      <c r="E81" s="269">
        <v>0.69834485000000002</v>
      </c>
      <c r="F81" s="262">
        <f>Table31215[[#This Row],[Weekly Plan Cashflow]]</f>
        <v>30.486007770000001</v>
      </c>
      <c r="G81" s="262">
        <v>23.688841920000002</v>
      </c>
      <c r="H81" s="223"/>
      <c r="I81" s="223"/>
      <c r="J81" s="47"/>
      <c r="K81" s="117">
        <f t="shared" si="6"/>
        <v>2.2931481113730137E-2</v>
      </c>
      <c r="L81" s="117">
        <f>Table31215[[#This Row],[Weekly Actual Cashflow]]/Table31215[[#This Row],[Weekly Plan Cashflow]]</f>
        <v>2.2907061340029306E-2</v>
      </c>
      <c r="M81" s="118">
        <f t="shared" si="7"/>
        <v>0</v>
      </c>
      <c r="N81" s="118">
        <f t="array" ref="N81">(Table31215[[#This Row],[Pending Variations]]+Table31215[[#This Row],[Approved Variations]]+Table31215[[#This Row],[EWs]]+Table25789[Original Contract Vaule])/Table25789[Original Contract Vaule]-1</f>
        <v>0</v>
      </c>
      <c r="O81" s="123"/>
      <c r="Q81" s="94"/>
      <c r="R81" s="262"/>
      <c r="S81" s="262"/>
      <c r="T81" s="99"/>
      <c r="U81" s="99"/>
      <c r="V81" s="123"/>
      <c r="W81" s="99"/>
      <c r="X81" s="272"/>
      <c r="Y81" s="99"/>
      <c r="Z81" s="99"/>
      <c r="AA81" s="99"/>
      <c r="AB81" s="99"/>
      <c r="AF81" s="289"/>
      <c r="AG81" s="289"/>
      <c r="AH81" s="289"/>
      <c r="AI81" s="289"/>
      <c r="AJ81" s="289"/>
      <c r="AK81" s="289"/>
      <c r="AL81" s="289"/>
      <c r="AM81" s="289"/>
      <c r="AN81" s="289"/>
      <c r="AO81" s="289"/>
      <c r="AP81" s="289"/>
      <c r="AQ81" s="289"/>
      <c r="AR81" s="289"/>
      <c r="AS81" s="289"/>
      <c r="AT81" s="289"/>
      <c r="AU81" s="153"/>
      <c r="AV81" s="289"/>
      <c r="AW81" s="289"/>
      <c r="AX81" s="289"/>
      <c r="AY81" s="289"/>
      <c r="AZ81" s="289"/>
      <c r="BA81" s="289"/>
      <c r="BB81" s="289"/>
      <c r="BC81" s="289"/>
      <c r="BD81" s="289"/>
      <c r="BE81" s="289"/>
      <c r="BF81" s="289"/>
      <c r="BG81" s="289"/>
      <c r="BH81" s="289"/>
      <c r="BI81" s="289"/>
      <c r="BJ81" s="289"/>
      <c r="BK81" s="289"/>
      <c r="BL81" s="289"/>
      <c r="BM81" s="289"/>
      <c r="BN81" s="289"/>
      <c r="BO81" s="289"/>
      <c r="BP81" s="289"/>
      <c r="BQ81" s="289"/>
    </row>
    <row r="82" spans="1:200">
      <c r="A82" s="87">
        <f>IF(Table31215[[#This Row],[This Report Date]]=$B$3,"Current",0)</f>
        <v>0</v>
      </c>
      <c r="B82" s="121">
        <f t="shared" si="5"/>
        <v>44147</v>
      </c>
      <c r="C82" s="115">
        <f>IF(C81&gt;Timeline[Forecast End Date],"",WORKDAY.INTL(B82,5,7,))</f>
        <v>44154</v>
      </c>
      <c r="D82" s="269">
        <v>30.537134640000001</v>
      </c>
      <c r="E82" s="269">
        <v>0.72683686999999997</v>
      </c>
      <c r="F82" s="262">
        <f>Table31215[[#This Row],[Weekly Plan Cashflow]]</f>
        <v>30.537134640000001</v>
      </c>
      <c r="G82" s="262">
        <v>24.415678789999998</v>
      </c>
      <c r="H82" s="223"/>
      <c r="I82" s="223"/>
      <c r="J82" s="47"/>
      <c r="K82" s="117">
        <f t="shared" si="6"/>
        <v>2.2907061340029306E-2</v>
      </c>
      <c r="L82" s="117">
        <f>Table31215[[#This Row],[Weekly Actual Cashflow]]/Table31215[[#This Row],[Weekly Plan Cashflow]]</f>
        <v>2.3801737738940655E-2</v>
      </c>
      <c r="M82" s="118">
        <f t="shared" si="7"/>
        <v>0</v>
      </c>
      <c r="N82" s="118">
        <f t="array" ref="N82">(Table31215[[#This Row],[Pending Variations]]+Table31215[[#This Row],[Approved Variations]]+Table31215[[#This Row],[EWs]]+Table25789[Original Contract Vaule])/Table25789[Original Contract Vaule]-1</f>
        <v>0</v>
      </c>
      <c r="O82" s="123"/>
      <c r="Q82" s="94"/>
      <c r="R82" s="262"/>
      <c r="S82" s="262"/>
      <c r="T82" s="99"/>
      <c r="U82" s="99"/>
      <c r="V82" s="123"/>
      <c r="W82" s="99"/>
      <c r="X82" s="272"/>
      <c r="Y82" s="99"/>
      <c r="Z82" s="99"/>
      <c r="AA82" s="99"/>
      <c r="AB82" s="232"/>
      <c r="AF82" s="247"/>
      <c r="AG82" s="247"/>
      <c r="AH82" s="247"/>
      <c r="AI82" s="247"/>
      <c r="AJ82" s="247"/>
      <c r="AK82" s="247"/>
      <c r="AL82" s="247"/>
      <c r="AM82" s="247"/>
      <c r="AN82" s="247"/>
      <c r="AO82" s="247"/>
      <c r="AP82" s="247"/>
      <c r="AQ82" s="247"/>
      <c r="AR82" s="247"/>
      <c r="AS82" s="247"/>
      <c r="AT82" s="247"/>
      <c r="AU82" s="247"/>
      <c r="AV82" s="247"/>
      <c r="AW82" s="247"/>
      <c r="AX82" s="247"/>
      <c r="AY82" s="247"/>
      <c r="AZ82" s="247"/>
      <c r="BA82" s="247"/>
      <c r="BB82" s="247"/>
      <c r="BC82" s="247"/>
      <c r="BD82" s="247"/>
      <c r="BE82" s="247"/>
      <c r="BF82" s="247"/>
      <c r="BG82" s="247"/>
      <c r="BH82" s="247"/>
      <c r="BI82" s="247"/>
      <c r="BJ82" s="247"/>
      <c r="BK82" s="247"/>
      <c r="BL82" s="247"/>
      <c r="BM82" s="247"/>
      <c r="BN82" s="247"/>
    </row>
    <row r="83" spans="1:200">
      <c r="A83" s="87">
        <f>IF(Table31215[[#This Row],[This Report Date]]=$B$3,"Current",0)</f>
        <v>0</v>
      </c>
      <c r="B83" s="121">
        <f t="shared" ref="B83:B124" si="11">C82</f>
        <v>44154</v>
      </c>
      <c r="C83" s="115">
        <f>IF(C82&gt;Timeline[Forecast End Date],"",WORKDAY.INTL(B83,5,7,))</f>
        <v>44161</v>
      </c>
      <c r="D83" s="269">
        <v>30.588683940000003</v>
      </c>
      <c r="E83" s="269">
        <v>0.62220626000000001</v>
      </c>
      <c r="F83" s="262">
        <f>Table31215[[#This Row],[Weekly Plan Cashflow]]</f>
        <v>30.588683940000003</v>
      </c>
      <c r="G83" s="262">
        <v>25.03788505</v>
      </c>
      <c r="H83" s="223"/>
      <c r="I83" s="223"/>
      <c r="J83" s="47"/>
      <c r="K83" s="117">
        <f t="shared" ref="K83:K146" si="12">L82</f>
        <v>2.3801737738940655E-2</v>
      </c>
      <c r="L83" s="117">
        <f>Table31215[[#This Row],[Weekly Actual Cashflow]]/Table31215[[#This Row],[Weekly Plan Cashflow]]</f>
        <v>2.0341060152194307E-2</v>
      </c>
      <c r="M83" s="118">
        <f t="shared" ref="M83:M146" si="13">N82</f>
        <v>0</v>
      </c>
      <c r="N83" s="118">
        <f t="array" ref="N83">(Table31215[[#This Row],[Pending Variations]]+Table31215[[#This Row],[Approved Variations]]+Table31215[[#This Row],[EWs]]+Table25789[Original Contract Vaule])/Table25789[Original Contract Vaule]-1</f>
        <v>0</v>
      </c>
      <c r="O83" s="123"/>
      <c r="Q83" s="94"/>
      <c r="R83" s="262"/>
      <c r="S83" s="262"/>
      <c r="T83" s="99"/>
      <c r="U83" s="99"/>
      <c r="V83" s="123"/>
      <c r="W83" s="99"/>
      <c r="X83" s="272"/>
      <c r="Y83" s="99"/>
      <c r="Z83" s="99"/>
      <c r="AA83" s="99"/>
      <c r="AB83" s="232"/>
      <c r="AF83" s="247"/>
      <c r="AG83" s="247"/>
      <c r="AH83" s="247"/>
      <c r="AI83" s="247"/>
      <c r="AJ83" s="247"/>
      <c r="AK83" s="247"/>
      <c r="AL83" s="247"/>
      <c r="AM83" s="247"/>
      <c r="AN83" s="247"/>
      <c r="AO83" s="247"/>
      <c r="AP83" s="247"/>
      <c r="AQ83" s="247"/>
      <c r="AR83" s="247"/>
      <c r="AS83" s="247"/>
      <c r="AT83" s="247"/>
      <c r="AU83" s="247"/>
      <c r="AV83" s="247"/>
      <c r="AW83" s="247"/>
      <c r="AX83" s="247"/>
      <c r="AY83" s="247"/>
      <c r="AZ83" s="247"/>
      <c r="BA83" s="247"/>
      <c r="BB83" s="247"/>
      <c r="BC83" s="247"/>
      <c r="BD83" s="247"/>
      <c r="BE83" s="247"/>
      <c r="BF83" s="247"/>
      <c r="BG83" s="247"/>
      <c r="BH83" s="247"/>
      <c r="BI83" s="247"/>
      <c r="BJ83" s="247"/>
      <c r="BK83" s="247"/>
      <c r="BL83" s="247"/>
      <c r="BM83" s="247"/>
      <c r="BN83" s="247"/>
      <c r="BO83" s="247"/>
      <c r="BP83" s="247"/>
      <c r="BQ83" s="247"/>
    </row>
    <row r="84" spans="1:200">
      <c r="A84" s="87">
        <f>IF(Table31215[[#This Row],[This Report Date]]=$B$3,"Current",0)</f>
        <v>0</v>
      </c>
      <c r="B84" s="121">
        <f t="shared" si="11"/>
        <v>44161</v>
      </c>
      <c r="C84" s="115">
        <f>IF(C83&gt;Timeline[Forecast End Date],"",WORKDAY.INTL(B84,5,7,))</f>
        <v>44168</v>
      </c>
      <c r="D84" s="269">
        <v>30.640233250000001</v>
      </c>
      <c r="E84" s="269">
        <v>0.51708743999999995</v>
      </c>
      <c r="F84" s="262">
        <f>Table31215[[#This Row],[Weekly Plan Cashflow]]</f>
        <v>30.640233250000001</v>
      </c>
      <c r="G84" s="262">
        <v>25.554972489999997</v>
      </c>
      <c r="H84" s="223"/>
      <c r="I84" s="223"/>
      <c r="J84" s="47"/>
      <c r="K84" s="117">
        <f t="shared" si="12"/>
        <v>2.0341060152194307E-2</v>
      </c>
      <c r="L84" s="117">
        <f>Table31215[[#This Row],[Weekly Actual Cashflow]]/Table31215[[#This Row],[Weekly Plan Cashflow]]</f>
        <v>1.6876093461201048E-2</v>
      </c>
      <c r="M84" s="118">
        <f t="shared" si="13"/>
        <v>0</v>
      </c>
      <c r="N84" s="118">
        <f t="array" ref="N84">(Table31215[[#This Row],[Pending Variations]]+Table31215[[#This Row],[Approved Variations]]+Table31215[[#This Row],[EWs]]+Table25789[Original Contract Vaule])/Table25789[Original Contract Vaule]-1</f>
        <v>0</v>
      </c>
      <c r="O84" s="123"/>
      <c r="Q84" s="94"/>
      <c r="R84" s="262"/>
      <c r="S84" s="262"/>
      <c r="T84" s="99"/>
      <c r="U84" s="99"/>
      <c r="V84" s="123"/>
      <c r="W84" s="99"/>
      <c r="X84" s="272"/>
      <c r="Y84" s="99"/>
      <c r="Z84" s="99"/>
      <c r="AA84" s="99"/>
      <c r="AB84" s="99"/>
    </row>
    <row r="85" spans="1:200">
      <c r="A85" s="87">
        <f>IF(Table31215[[#This Row],[This Report Date]]=$B$3,"Current",0)</f>
        <v>0</v>
      </c>
      <c r="B85" s="121">
        <f t="shared" si="11"/>
        <v>44168</v>
      </c>
      <c r="C85" s="115">
        <f>IF(C84&gt;Timeline[Forecast End Date],"",WORKDAY.INTL(B85,5,7,))</f>
        <v>44175</v>
      </c>
      <c r="D85" s="269">
        <v>30.691782549999999</v>
      </c>
      <c r="E85" s="269">
        <v>0.51708743999999995</v>
      </c>
      <c r="F85" s="262">
        <f>Table31215[[#This Row],[Weekly Plan Cashflow]]</f>
        <v>30.691782549999999</v>
      </c>
      <c r="G85" s="262">
        <v>26.072059929999998</v>
      </c>
      <c r="H85" s="223"/>
      <c r="I85" s="223"/>
      <c r="J85" s="47"/>
      <c r="K85" s="117">
        <f t="shared" si="12"/>
        <v>1.6876093461201048E-2</v>
      </c>
      <c r="L85" s="117">
        <f>Table31215[[#This Row],[Weekly Actual Cashflow]]/Table31215[[#This Row],[Weekly Plan Cashflow]]</f>
        <v>1.6847748714419325E-2</v>
      </c>
      <c r="M85" s="118">
        <f t="shared" si="13"/>
        <v>0</v>
      </c>
      <c r="N85" s="118">
        <f t="array" ref="N85">(Table31215[[#This Row],[Pending Variations]]+Table31215[[#This Row],[Approved Variations]]+Table31215[[#This Row],[EWs]]+Table25789[Original Contract Vaule])/Table25789[Original Contract Vaule]-1</f>
        <v>0</v>
      </c>
      <c r="O85" s="123"/>
      <c r="Q85" s="94"/>
      <c r="R85" s="262"/>
      <c r="S85" s="262"/>
      <c r="T85" s="99"/>
      <c r="U85" s="99"/>
      <c r="V85" s="123"/>
      <c r="W85" s="99"/>
      <c r="X85" s="272"/>
      <c r="Y85" s="99"/>
      <c r="Z85" s="99"/>
      <c r="AA85" s="99"/>
      <c r="AB85" s="99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</row>
    <row r="86" spans="1:200">
      <c r="A86" s="87">
        <f>IF(Table31215[[#This Row],[This Report Date]]=$B$3,"Current",0)</f>
        <v>0</v>
      </c>
      <c r="B86" s="121">
        <f t="shared" si="11"/>
        <v>44175</v>
      </c>
      <c r="C86" s="115">
        <f>IF(C85&gt;Timeline[Forecast End Date],"",WORKDAY.INTL(B86,5,7,))</f>
        <v>44182</v>
      </c>
      <c r="D86" s="269">
        <v>30.743331859999998</v>
      </c>
      <c r="E86" s="269">
        <v>0.51708743999999995</v>
      </c>
      <c r="F86" s="262">
        <f>Table31215[[#This Row],[Weekly Plan Cashflow]]</f>
        <v>30.743331859999998</v>
      </c>
      <c r="G86" s="262">
        <v>26.589147370000003</v>
      </c>
      <c r="H86" s="223"/>
      <c r="I86" s="223"/>
      <c r="J86" s="47"/>
      <c r="K86" s="117">
        <f t="shared" si="12"/>
        <v>1.6847748714419325E-2</v>
      </c>
      <c r="L86" s="117">
        <f>Table31215[[#This Row],[Weekly Actual Cashflow]]/Table31215[[#This Row],[Weekly Plan Cashflow]]</f>
        <v>1.6819499017046359E-2</v>
      </c>
      <c r="M86" s="118">
        <f t="shared" si="13"/>
        <v>0</v>
      </c>
      <c r="N86" s="118">
        <f t="array" ref="N86">(Table31215[[#This Row],[Pending Variations]]+Table31215[[#This Row],[Approved Variations]]+Table31215[[#This Row],[EWs]]+Table25789[Original Contract Vaule])/Table25789[Original Contract Vaule]-1</f>
        <v>0</v>
      </c>
      <c r="O86" s="123"/>
      <c r="Q86" s="94"/>
      <c r="R86" s="262"/>
      <c r="S86" s="262"/>
      <c r="T86" s="99"/>
      <c r="U86" s="99"/>
      <c r="V86" s="123"/>
      <c r="W86" s="99"/>
      <c r="X86" s="272"/>
      <c r="Y86" s="99"/>
      <c r="Z86" s="99"/>
      <c r="AA86" s="99"/>
      <c r="AB86" s="99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</row>
    <row r="87" spans="1:200">
      <c r="A87" s="87">
        <f>IF(Table31215[[#This Row],[This Report Date]]=$B$3,"Current",0)</f>
        <v>0</v>
      </c>
      <c r="B87" s="121">
        <f t="shared" si="11"/>
        <v>44182</v>
      </c>
      <c r="C87" s="115">
        <f>IF(C86&gt;Timeline[Forecast End Date],"",WORKDAY.INTL(B87,5,7,))</f>
        <v>44189</v>
      </c>
      <c r="D87" s="269">
        <v>30.79488117</v>
      </c>
      <c r="E87" s="269">
        <v>0.48268446000000004</v>
      </c>
      <c r="F87" s="262">
        <f>Table31215[[#This Row],[Weekly Plan Cashflow]]</f>
        <v>30.79488117</v>
      </c>
      <c r="G87" s="262">
        <v>27.071831829999997</v>
      </c>
      <c r="H87" s="223"/>
      <c r="I87" s="223"/>
      <c r="J87" s="47"/>
      <c r="K87" s="117">
        <f t="shared" si="12"/>
        <v>1.6819499017046359E-2</v>
      </c>
      <c r="L87" s="117">
        <f>Table31215[[#This Row],[Weekly Actual Cashflow]]/Table31215[[#This Row],[Weekly Plan Cashflow]]</f>
        <v>1.5674178358909382E-2</v>
      </c>
      <c r="M87" s="118">
        <f t="shared" si="13"/>
        <v>0</v>
      </c>
      <c r="N87" s="118">
        <f t="array" ref="N87">(Table31215[[#This Row],[Pending Variations]]+Table31215[[#This Row],[Approved Variations]]+Table31215[[#This Row],[EWs]]+Table25789[Original Contract Vaule])/Table25789[Original Contract Vaule]-1</f>
        <v>0</v>
      </c>
      <c r="O87" s="123"/>
      <c r="Q87" s="94"/>
      <c r="R87" s="262"/>
      <c r="S87" s="262"/>
      <c r="T87" s="99"/>
      <c r="U87" s="99"/>
      <c r="V87" s="123"/>
      <c r="W87" s="99"/>
      <c r="X87" s="272"/>
      <c r="Y87" s="99"/>
      <c r="Z87" s="99"/>
      <c r="AA87" s="99"/>
      <c r="AB87" s="99"/>
    </row>
    <row r="88" spans="1:200">
      <c r="A88" s="87">
        <f>IF(Table31215[[#This Row],[This Report Date]]=$B$3,"Current",0)</f>
        <v>0</v>
      </c>
      <c r="B88" s="121">
        <f t="shared" si="11"/>
        <v>44189</v>
      </c>
      <c r="C88" s="115">
        <f>IF(C87&gt;Timeline[Forecast End Date],"",WORKDAY.INTL(B88,5,7,))</f>
        <v>44196</v>
      </c>
      <c r="D88" s="269">
        <v>30.839730719999999</v>
      </c>
      <c r="E88" s="269">
        <v>0.46114042999999999</v>
      </c>
      <c r="F88" s="262">
        <f>Table31215[[#This Row],[Weekly Plan Cashflow]]</f>
        <v>30.839730719999999</v>
      </c>
      <c r="G88" s="262">
        <v>27.532972260000001</v>
      </c>
      <c r="H88" s="223"/>
      <c r="I88" s="223"/>
      <c r="J88" s="47"/>
      <c r="K88" s="117">
        <f t="shared" si="12"/>
        <v>1.5674178358909382E-2</v>
      </c>
      <c r="L88" s="117">
        <f>Table31215[[#This Row],[Weekly Actual Cashflow]]/Table31215[[#This Row],[Weekly Plan Cashflow]]</f>
        <v>1.4952803388161361E-2</v>
      </c>
      <c r="M88" s="118">
        <f t="shared" si="13"/>
        <v>0</v>
      </c>
      <c r="N88" s="118">
        <f t="array" ref="N88">(Table31215[[#This Row],[Pending Variations]]+Table31215[[#This Row],[Approved Variations]]+Table31215[[#This Row],[EWs]]+Table25789[Original Contract Vaule])/Table25789[Original Contract Vaule]-1</f>
        <v>0</v>
      </c>
      <c r="O88" s="123"/>
      <c r="Q88" s="94"/>
      <c r="R88" s="262"/>
      <c r="S88" s="262"/>
      <c r="T88" s="99"/>
      <c r="U88" s="99"/>
      <c r="V88" s="123"/>
      <c r="W88" s="99"/>
      <c r="X88" s="272"/>
      <c r="Y88" s="99"/>
      <c r="Z88" s="99"/>
      <c r="AA88" s="99"/>
      <c r="AB88" s="99"/>
      <c r="AG88" s="289"/>
      <c r="AH88" s="289"/>
      <c r="AI88" s="289"/>
      <c r="AJ88" s="289"/>
      <c r="AK88" s="289"/>
      <c r="AL88" s="289"/>
      <c r="AM88" s="289"/>
      <c r="AN88" s="289"/>
      <c r="AO88" s="289"/>
      <c r="AP88" s="289"/>
      <c r="AQ88" s="289"/>
      <c r="AR88" s="289"/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</row>
    <row r="89" spans="1:200">
      <c r="A89" s="87">
        <f>IF(Table31215[[#This Row],[This Report Date]]=$B$3,"Current",0)</f>
        <v>0</v>
      </c>
      <c r="B89" s="121">
        <f t="shared" si="11"/>
        <v>44196</v>
      </c>
      <c r="C89" s="115">
        <f>IF(C88&gt;Timeline[Forecast End Date],"",WORKDAY.INTL(B89,5,7,))</f>
        <v>44203</v>
      </c>
      <c r="D89" s="269">
        <v>30.854735909999999</v>
      </c>
      <c r="E89" s="269">
        <v>0.38397987</v>
      </c>
      <c r="F89" s="262">
        <f>Table31215[[#This Row],[Weekly Plan Cashflow]]</f>
        <v>30.854735909999999</v>
      </c>
      <c r="G89" s="262">
        <v>27.916952129999999</v>
      </c>
      <c r="H89" s="223"/>
      <c r="I89" s="223"/>
      <c r="J89" s="47"/>
      <c r="K89" s="117">
        <f t="shared" si="12"/>
        <v>1.4952803388161361E-2</v>
      </c>
      <c r="L89" s="117">
        <f>Table31215[[#This Row],[Weekly Actual Cashflow]]/Table31215[[#This Row],[Weekly Plan Cashflow]]</f>
        <v>1.2444762811129826E-2</v>
      </c>
      <c r="M89" s="118">
        <f t="shared" si="13"/>
        <v>0</v>
      </c>
      <c r="N89" s="118">
        <f t="array" ref="N89">(Table31215[[#This Row],[Pending Variations]]+Table31215[[#This Row],[Approved Variations]]+Table31215[[#This Row],[EWs]]+Table25789[Original Contract Vaule])/Table25789[Original Contract Vaule]-1</f>
        <v>0</v>
      </c>
      <c r="O89" s="123"/>
      <c r="Q89" s="94"/>
      <c r="R89" s="262"/>
      <c r="S89" s="262"/>
      <c r="T89" s="99"/>
      <c r="U89" s="99"/>
      <c r="V89" s="123"/>
      <c r="W89" s="99"/>
      <c r="X89" s="272"/>
      <c r="Y89" s="99"/>
      <c r="Z89" s="99"/>
      <c r="AA89" s="99"/>
      <c r="AB89" s="307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47"/>
      <c r="AW89" s="247"/>
      <c r="AX89" s="247"/>
      <c r="AY89" s="247"/>
      <c r="AZ89" s="247"/>
      <c r="BA89" s="247"/>
      <c r="BB89" s="247"/>
      <c r="BC89" s="247"/>
      <c r="BD89" s="247"/>
      <c r="BE89" s="247"/>
      <c r="BF89" s="247"/>
      <c r="BG89" s="247"/>
      <c r="BH89" s="247"/>
      <c r="BI89" s="247"/>
      <c r="BJ89" s="247"/>
      <c r="BK89" s="247"/>
      <c r="BL89" s="247"/>
      <c r="BM89" s="247"/>
      <c r="BN89" s="247"/>
      <c r="BO89" s="247"/>
    </row>
    <row r="90" spans="1:200">
      <c r="A90" s="87">
        <f>IF(Table31215[[#This Row],[This Report Date]]=$B$3,"Current",0)</f>
        <v>0</v>
      </c>
      <c r="B90" s="121">
        <f t="shared" si="11"/>
        <v>44203</v>
      </c>
      <c r="C90" s="115">
        <f>IF(C89&gt;Timeline[Forecast End Date],"",WORKDAY.INTL(B90,5,7,))</f>
        <v>44210</v>
      </c>
      <c r="D90" s="269">
        <v>30.869741090000002</v>
      </c>
      <c r="E90" s="269">
        <v>0.37178159999999999</v>
      </c>
      <c r="F90" s="262">
        <f>Table31215[[#This Row],[Weekly Plan Cashflow]]</f>
        <v>30.869741090000002</v>
      </c>
      <c r="G90" s="262">
        <v>28.288733730000001</v>
      </c>
      <c r="H90" s="223"/>
      <c r="I90" s="223"/>
      <c r="J90" s="47"/>
      <c r="K90" s="117">
        <f t="shared" si="12"/>
        <v>1.2444762811129826E-2</v>
      </c>
      <c r="L90" s="117">
        <f>Table31215[[#This Row],[Weekly Actual Cashflow]]/Table31215[[#This Row],[Weekly Plan Cashflow]]</f>
        <v>1.20435606802169E-2</v>
      </c>
      <c r="M90" s="118">
        <f t="shared" si="13"/>
        <v>0</v>
      </c>
      <c r="N90" s="118">
        <f t="array" ref="N90">(Table31215[[#This Row],[Pending Variations]]+Table31215[[#This Row],[Approved Variations]]+Table31215[[#This Row],[EWs]]+Table25789[Original Contract Vaule])/Table25789[Original Contract Vaule]-1</f>
        <v>0</v>
      </c>
      <c r="O90" s="123"/>
      <c r="Q90" s="94"/>
      <c r="R90" s="262"/>
      <c r="S90" s="262"/>
      <c r="T90" s="99"/>
      <c r="U90" s="99"/>
      <c r="V90" s="123"/>
      <c r="W90" s="99"/>
      <c r="X90" s="99"/>
      <c r="Y90" s="99"/>
      <c r="Z90" s="99"/>
      <c r="AA90" s="99"/>
      <c r="AB90" s="307"/>
      <c r="AG90" s="247"/>
      <c r="AH90" s="247"/>
      <c r="AI90" s="247"/>
      <c r="AJ90" s="247"/>
      <c r="AK90" s="247"/>
      <c r="AL90" s="247"/>
      <c r="AM90" s="247"/>
      <c r="AN90" s="247"/>
      <c r="AO90" s="247"/>
      <c r="AP90" s="247"/>
      <c r="AQ90" s="247"/>
      <c r="AR90" s="247"/>
      <c r="AS90" s="247"/>
      <c r="AT90" s="247"/>
      <c r="AU90" s="247"/>
      <c r="AV90" s="247"/>
      <c r="AW90" s="247"/>
      <c r="AX90" s="247"/>
      <c r="AY90" s="247"/>
      <c r="AZ90" s="247"/>
      <c r="BA90" s="247"/>
      <c r="BB90" s="247"/>
      <c r="BC90" s="247"/>
      <c r="BD90" s="247"/>
      <c r="BE90" s="247"/>
      <c r="BF90" s="247"/>
      <c r="BG90" s="247"/>
      <c r="BH90" s="247"/>
      <c r="BI90" s="247"/>
      <c r="BJ90" s="247"/>
      <c r="BK90" s="247"/>
      <c r="BL90" s="247"/>
      <c r="BM90" s="247"/>
      <c r="BN90" s="247"/>
      <c r="BO90" s="247"/>
      <c r="BP90" s="247"/>
      <c r="BQ90" s="247"/>
    </row>
    <row r="91" spans="1:200">
      <c r="A91" s="87">
        <f>IF(Table31215[[#This Row],[This Report Date]]=$B$3,"Current",0)</f>
        <v>0</v>
      </c>
      <c r="B91" s="121">
        <f t="shared" si="11"/>
        <v>44210</v>
      </c>
      <c r="C91" s="115">
        <f>IF(C90&gt;Timeline[Forecast End Date],"",WORKDAY.INTL(B91,5,7,))</f>
        <v>44217</v>
      </c>
      <c r="D91" s="269">
        <v>30.884746280000002</v>
      </c>
      <c r="E91" s="269">
        <v>0.39160453000000001</v>
      </c>
      <c r="F91" s="262">
        <f>Table31215[[#This Row],[Weekly Plan Cashflow]]</f>
        <v>30.884746280000002</v>
      </c>
      <c r="G91" s="262">
        <v>28.680338260000003</v>
      </c>
      <c r="H91" s="223"/>
      <c r="I91" s="223"/>
      <c r="J91" s="47"/>
      <c r="K91" s="117">
        <f t="shared" si="12"/>
        <v>1.20435606802169E-2</v>
      </c>
      <c r="L91" s="117">
        <f>Table31215[[#This Row],[Weekly Actual Cashflow]]/Table31215[[#This Row],[Weekly Plan Cashflow]]</f>
        <v>1.2679544991230538E-2</v>
      </c>
      <c r="M91" s="118">
        <f t="shared" si="13"/>
        <v>0</v>
      </c>
      <c r="N91" s="118">
        <f t="array" ref="N91">(Table31215[[#This Row],[Pending Variations]]+Table31215[[#This Row],[Approved Variations]]+Table31215[[#This Row],[EWs]]+Table25789[Original Contract Vaule])/Table25789[Original Contract Vaule]-1</f>
        <v>0</v>
      </c>
      <c r="O91" s="123"/>
      <c r="Q91" s="94"/>
      <c r="R91" s="262"/>
      <c r="S91" s="262"/>
      <c r="T91" s="99"/>
      <c r="U91" s="99"/>
      <c r="V91" s="123"/>
      <c r="W91" s="99"/>
      <c r="X91" s="99"/>
      <c r="Y91" s="99"/>
      <c r="Z91" s="99"/>
      <c r="AA91" s="99"/>
      <c r="AB91" s="99"/>
    </row>
    <row r="92" spans="1:200">
      <c r="A92" s="87">
        <f>IF(Table31215[[#This Row],[This Report Date]]=$B$3,"Current",0)</f>
        <v>0</v>
      </c>
      <c r="B92" s="121">
        <f t="shared" si="11"/>
        <v>44217</v>
      </c>
      <c r="C92" s="115">
        <f>IF(C91&gt;Timeline[Forecast End Date],"",WORKDAY.INTL(B92,5,7,))</f>
        <v>44224</v>
      </c>
      <c r="D92" s="269">
        <v>30.899751469999998</v>
      </c>
      <c r="E92" s="269">
        <v>0.34255765999999999</v>
      </c>
      <c r="F92" s="262">
        <f>Table31215[[#This Row],[Weekly Plan Cashflow]]</f>
        <v>30.899751469999998</v>
      </c>
      <c r="G92" s="262">
        <v>29.022895920000003</v>
      </c>
      <c r="H92" s="223"/>
      <c r="I92" s="223"/>
      <c r="J92" s="47"/>
      <c r="K92" s="117">
        <f t="shared" si="12"/>
        <v>1.2679544991230538E-2</v>
      </c>
      <c r="L92" s="117">
        <f>Table31215[[#This Row],[Weekly Actual Cashflow]]/Table31215[[#This Row],[Weekly Plan Cashflow]]</f>
        <v>1.1086097580188725E-2</v>
      </c>
      <c r="M92" s="118">
        <f t="shared" si="13"/>
        <v>0</v>
      </c>
      <c r="N92" s="118">
        <f t="array" ref="N92">(Table31215[[#This Row],[Pending Variations]]+Table31215[[#This Row],[Approved Variations]]+Table31215[[#This Row],[EWs]]+Table25789[Original Contract Vaule])/Table25789[Original Contract Vaule]-1</f>
        <v>0</v>
      </c>
      <c r="O92" s="123"/>
      <c r="Q92" s="94"/>
      <c r="R92" s="262"/>
      <c r="S92" s="262"/>
      <c r="T92" s="99"/>
      <c r="U92" s="99"/>
      <c r="V92" s="123"/>
      <c r="W92" s="99"/>
      <c r="X92" s="99"/>
      <c r="Y92" s="99"/>
      <c r="Z92" s="99"/>
      <c r="AA92" s="99"/>
      <c r="AB92" s="99"/>
    </row>
    <row r="93" spans="1:200">
      <c r="A93" s="87">
        <f>IF(Table31215[[#This Row],[This Report Date]]=$B$3,"Current",0)</f>
        <v>0</v>
      </c>
      <c r="B93" s="121">
        <f t="shared" si="11"/>
        <v>44224</v>
      </c>
      <c r="C93" s="115">
        <f>IF(C92&gt;Timeline[Forecast End Date],"",WORKDAY.INTL(B93,5,7,))</f>
        <v>44231</v>
      </c>
      <c r="D93" s="269">
        <v>30.914756660000002</v>
      </c>
      <c r="E93" s="270">
        <v>0.32470237000000002</v>
      </c>
      <c r="F93" s="262">
        <f>Table31215[[#This Row],[Weekly Plan Cashflow]]</f>
        <v>30.914756660000002</v>
      </c>
      <c r="G93" s="262">
        <v>29.347598300000001</v>
      </c>
      <c r="H93" s="223"/>
      <c r="I93" s="223"/>
      <c r="J93" s="47"/>
      <c r="K93" s="117">
        <f t="shared" si="12"/>
        <v>1.1086097580188725E-2</v>
      </c>
      <c r="L93" s="117">
        <v>0.2</v>
      </c>
      <c r="M93" s="118">
        <f t="shared" si="13"/>
        <v>0</v>
      </c>
      <c r="N93" s="118">
        <f t="array" ref="N93">(Table31215[[#This Row],[Pending Variations]]+Table31215[[#This Row],[Approved Variations]]+Table31215[[#This Row],[EWs]]+Table25789[Original Contract Vaule])/Table25789[Original Contract Vaule]-1</f>
        <v>0</v>
      </c>
      <c r="O93" s="123"/>
      <c r="Q93" s="94"/>
      <c r="R93" s="262"/>
      <c r="S93" s="262"/>
      <c r="T93" s="99"/>
      <c r="U93" s="99"/>
      <c r="V93" s="123"/>
      <c r="W93" s="99"/>
      <c r="X93" s="99"/>
      <c r="Y93" s="99"/>
      <c r="Z93" s="99"/>
      <c r="AA93" s="99"/>
      <c r="AB93" s="99"/>
    </row>
    <row r="94" spans="1:200">
      <c r="A94" s="87">
        <f>IF(Table31215[[#This Row],[This Report Date]]=$B$3,"Current",0)</f>
        <v>0</v>
      </c>
      <c r="B94" s="121">
        <f t="shared" si="11"/>
        <v>44231</v>
      </c>
      <c r="C94" s="115">
        <f>IF(C93&gt;Timeline[Forecast End Date],"",WORKDAY.INTL(B94,5,7,))</f>
        <v>44238</v>
      </c>
      <c r="D94" s="269">
        <v>30.929761850000002</v>
      </c>
      <c r="E94" s="270">
        <v>0.13149672000000001</v>
      </c>
      <c r="F94" s="262">
        <f>Table31215[[#This Row],[Weekly Plan Cashflow]]</f>
        <v>30.929761850000002</v>
      </c>
      <c r="G94" s="262">
        <v>29.479095019999999</v>
      </c>
      <c r="H94" s="223"/>
      <c r="I94" s="223"/>
      <c r="J94" s="47"/>
      <c r="K94" s="117">
        <f t="shared" si="12"/>
        <v>0.2</v>
      </c>
      <c r="L94" s="117">
        <v>0.2</v>
      </c>
      <c r="M94" s="118">
        <f t="shared" si="13"/>
        <v>0</v>
      </c>
      <c r="N94" s="118">
        <f t="array" ref="N94">(Table31215[[#This Row],[Pending Variations]]+Table31215[[#This Row],[Approved Variations]]+Table31215[[#This Row],[EWs]]+Table25789[Original Contract Vaule])/Table25789[Original Contract Vaule]-1</f>
        <v>0</v>
      </c>
      <c r="O94" s="123"/>
      <c r="Q94" s="94"/>
      <c r="R94" s="262"/>
      <c r="S94" s="262"/>
      <c r="T94" s="99"/>
      <c r="U94" s="99"/>
      <c r="V94" s="123"/>
      <c r="W94" s="99"/>
      <c r="X94" s="99"/>
      <c r="Y94" s="99"/>
      <c r="Z94" s="99"/>
      <c r="AA94" s="99"/>
      <c r="AB94" s="9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89"/>
      <c r="CT94" s="289"/>
      <c r="CU94" s="289"/>
      <c r="CV94" s="289"/>
      <c r="CW94" s="289"/>
      <c r="CX94" s="289"/>
      <c r="CY94" s="289"/>
      <c r="CZ94" s="289"/>
      <c r="DA94" s="289"/>
      <c r="DB94" s="289"/>
      <c r="DC94" s="289"/>
      <c r="DD94" s="289"/>
      <c r="DE94" s="289"/>
      <c r="DF94" s="289"/>
      <c r="DG94" s="289"/>
      <c r="DH94" s="289"/>
      <c r="DI94" s="289"/>
      <c r="DJ94" s="289"/>
      <c r="DK94" s="289"/>
      <c r="DL94" s="289"/>
      <c r="DM94" s="289"/>
      <c r="DN94" s="289"/>
      <c r="DO94" s="289"/>
      <c r="DP94" s="289"/>
      <c r="DQ94" s="289"/>
      <c r="DR94" s="289"/>
      <c r="DS94" s="289"/>
      <c r="DT94" s="289"/>
      <c r="DU94" s="289"/>
      <c r="DV94" s="289"/>
      <c r="DW94" s="289"/>
      <c r="DX94" s="289"/>
      <c r="DY94" s="289"/>
      <c r="DZ94" s="289"/>
      <c r="EA94" s="289"/>
      <c r="EB94" s="289"/>
      <c r="EC94" s="289"/>
      <c r="ED94" s="289"/>
      <c r="EE94" s="289"/>
      <c r="EF94" s="289"/>
      <c r="EG94" s="289"/>
      <c r="EH94" s="289"/>
      <c r="EI94" s="289"/>
      <c r="EJ94" s="289"/>
      <c r="EK94" s="289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  <c r="FA94" s="289"/>
      <c r="FB94" s="289"/>
      <c r="FC94" s="289"/>
      <c r="FD94" s="289"/>
      <c r="FE94" s="289"/>
      <c r="FF94" s="289"/>
      <c r="FG94" s="289"/>
      <c r="FH94" s="289"/>
      <c r="FI94" s="289"/>
      <c r="FJ94" s="289"/>
      <c r="FK94" s="289"/>
      <c r="FL94" s="289"/>
      <c r="FM94" s="289"/>
      <c r="FN94" s="289"/>
      <c r="FO94" s="289"/>
      <c r="FP94" s="289"/>
      <c r="FQ94" s="289"/>
      <c r="FR94" s="289"/>
      <c r="FS94" s="289"/>
      <c r="FT94" s="289"/>
      <c r="FU94" s="289"/>
      <c r="FV94" s="289"/>
      <c r="FW94" s="289"/>
      <c r="FX94" s="289"/>
      <c r="FY94" s="289"/>
      <c r="FZ94" s="289"/>
      <c r="GA94" s="289"/>
      <c r="GB94" s="289"/>
      <c r="GC94" s="289"/>
      <c r="GD94" s="289"/>
      <c r="GE94" s="289"/>
      <c r="GF94" s="289"/>
      <c r="GG94" s="289"/>
      <c r="GH94" s="289"/>
      <c r="GI94" s="289"/>
      <c r="GJ94" s="289"/>
      <c r="GK94" s="289"/>
      <c r="GL94" s="289"/>
      <c r="GM94" s="289"/>
      <c r="GN94" s="289"/>
      <c r="GO94" s="289"/>
      <c r="GP94" s="289"/>
      <c r="GQ94" s="289"/>
      <c r="GR94" s="289"/>
    </row>
    <row r="95" spans="1:200">
      <c r="A95" s="87">
        <f>IF(Table31215[[#This Row],[This Report Date]]=$B$3,"Current",0)</f>
        <v>0</v>
      </c>
      <c r="B95" s="121">
        <f t="shared" si="11"/>
        <v>44238</v>
      </c>
      <c r="C95" s="115">
        <f>IF(C94&gt;Timeline[Forecast End Date],"",WORKDAY.INTL(B95,5,7,))</f>
        <v>44245</v>
      </c>
      <c r="D95" s="269">
        <v>30.944767030000001</v>
      </c>
      <c r="E95" s="270">
        <v>0.26394735999999996</v>
      </c>
      <c r="F95" s="262">
        <f>Table31215[[#This Row],[Weekly Plan Cashflow]]</f>
        <v>30.944767030000001</v>
      </c>
      <c r="G95" s="262">
        <v>29.743042379999999</v>
      </c>
      <c r="H95" s="223"/>
      <c r="I95" s="223"/>
      <c r="J95" s="47"/>
      <c r="K95" s="117">
        <f t="shared" si="12"/>
        <v>0.2</v>
      </c>
      <c r="L95" s="117">
        <v>0.2</v>
      </c>
      <c r="M95" s="118">
        <f t="shared" si="13"/>
        <v>0</v>
      </c>
      <c r="N95" s="118">
        <f t="array" ref="N95">(Table31215[[#This Row],[Pending Variations]]+Table31215[[#This Row],[Approved Variations]]+Table31215[[#This Row],[EWs]]+Table25789[Original Contract Vaule])/Table25789[Original Contract Vaule]-1</f>
        <v>0</v>
      </c>
      <c r="O95" s="123"/>
      <c r="Q95" s="94"/>
      <c r="R95" s="262"/>
      <c r="S95" s="262"/>
      <c r="T95" s="99"/>
      <c r="U95" s="99"/>
      <c r="V95" s="123"/>
      <c r="W95" s="99"/>
      <c r="X95" s="99"/>
      <c r="Y95" s="99"/>
      <c r="Z95" s="99"/>
      <c r="AA95" s="99"/>
      <c r="AB95" s="99"/>
      <c r="AD95" s="247"/>
      <c r="AE95" s="247"/>
      <c r="AF95" s="247"/>
      <c r="AH95" s="289"/>
      <c r="AK95" s="247"/>
      <c r="AN95" s="247"/>
      <c r="AO95" s="247"/>
      <c r="AP95" s="247"/>
      <c r="AQ95" s="247"/>
      <c r="AR95" s="247"/>
      <c r="AS95" s="247"/>
      <c r="AT95" s="247"/>
      <c r="AU95" s="247"/>
      <c r="AV95" s="247"/>
      <c r="AW95" s="247"/>
      <c r="AX95" s="247"/>
      <c r="AY95" s="247"/>
      <c r="AZ95" s="247"/>
      <c r="BA95" s="247"/>
      <c r="BB95" s="247"/>
      <c r="BC95" s="247"/>
      <c r="BD95" s="247"/>
      <c r="BE95" s="247"/>
      <c r="BF95" s="247"/>
      <c r="BG95" s="247"/>
      <c r="BH95" s="247"/>
      <c r="BI95" s="247"/>
      <c r="BJ95" s="247"/>
      <c r="BK95" s="247"/>
      <c r="BL95" s="247"/>
      <c r="BM95" s="247"/>
      <c r="BN95" s="247"/>
      <c r="BO95" s="247"/>
      <c r="BP95" s="247"/>
      <c r="BQ95" s="247"/>
      <c r="BR95" s="247"/>
      <c r="BS95" s="247"/>
      <c r="BT95" s="247"/>
      <c r="BU95" s="247"/>
      <c r="BV95" s="247"/>
      <c r="BW95" s="247"/>
      <c r="BX95" s="247"/>
      <c r="BY95" s="247"/>
      <c r="BZ95" s="247"/>
      <c r="CA95" s="247"/>
      <c r="CB95" s="247"/>
      <c r="CC95" s="247"/>
      <c r="CD95" s="247"/>
      <c r="CE95" s="247"/>
      <c r="CF95" s="247"/>
      <c r="CG95" s="247"/>
      <c r="CH95" s="247"/>
      <c r="CI95" s="247"/>
      <c r="CJ95" s="247"/>
      <c r="CK95" s="247"/>
      <c r="CL95" s="247"/>
      <c r="CM95" s="247"/>
      <c r="CN95" s="247"/>
      <c r="CO95" s="247"/>
      <c r="CP95" s="247"/>
      <c r="CQ95" s="247"/>
      <c r="CR95" s="247"/>
      <c r="CS95" s="247"/>
      <c r="CT95" s="247"/>
      <c r="CU95" s="247"/>
      <c r="CV95" s="247"/>
      <c r="CW95" s="247"/>
      <c r="CX95" s="247"/>
      <c r="CY95" s="247"/>
      <c r="CZ95" s="247"/>
      <c r="DA95" s="247"/>
      <c r="DB95" s="247"/>
      <c r="DC95" s="247"/>
      <c r="DD95" s="247"/>
      <c r="DE95" s="247"/>
      <c r="DF95" s="247"/>
      <c r="DG95" s="247"/>
      <c r="DH95" s="247"/>
      <c r="DI95" s="247"/>
      <c r="DJ95" s="247"/>
      <c r="DK95" s="247"/>
      <c r="DL95" s="247"/>
      <c r="DM95" s="247"/>
      <c r="DN95" s="247"/>
      <c r="DO95" s="247"/>
      <c r="DP95" s="247"/>
      <c r="DQ95" s="247"/>
      <c r="DR95" s="247"/>
      <c r="DS95" s="247"/>
      <c r="DT95" s="247"/>
      <c r="DU95" s="247"/>
      <c r="DV95" s="247"/>
      <c r="DW95" s="247"/>
      <c r="DX95" s="247"/>
      <c r="DY95" s="247"/>
      <c r="DZ95" s="247"/>
      <c r="EA95" s="247"/>
      <c r="EB95" s="247"/>
      <c r="EC95" s="247"/>
      <c r="ED95" s="247"/>
      <c r="EE95" s="247"/>
      <c r="EF95" s="247"/>
      <c r="EG95" s="247"/>
      <c r="EH95" s="247"/>
      <c r="EI95" s="247"/>
      <c r="EJ95" s="247"/>
      <c r="EK95" s="247"/>
      <c r="EL95" s="247"/>
      <c r="EM95" s="247"/>
      <c r="EN95" s="247"/>
      <c r="EO95" s="247"/>
      <c r="EP95" s="247"/>
      <c r="EQ95" s="247"/>
      <c r="ER95" s="247"/>
      <c r="ES95" s="247"/>
      <c r="ET95" s="247"/>
      <c r="EU95" s="247"/>
      <c r="EV95" s="247"/>
      <c r="EW95" s="247"/>
      <c r="EX95" s="247"/>
      <c r="EY95" s="247"/>
      <c r="EZ95" s="247"/>
      <c r="FA95" s="247"/>
      <c r="FB95" s="247"/>
      <c r="FC95" s="247"/>
      <c r="FD95" s="247"/>
      <c r="FE95" s="247"/>
      <c r="FF95" s="247"/>
      <c r="FK95" s="247"/>
      <c r="FL95" s="247"/>
      <c r="FM95" s="247"/>
      <c r="FZ95" s="247"/>
      <c r="GA95" s="247"/>
      <c r="GB95" s="247"/>
      <c r="GC95" s="247"/>
      <c r="GD95" s="247"/>
      <c r="GE95" s="247"/>
      <c r="GF95" s="247"/>
      <c r="GG95" s="247"/>
      <c r="GH95" s="247"/>
      <c r="GI95" s="247"/>
      <c r="GJ95" s="247"/>
      <c r="GK95" s="247"/>
      <c r="GL95" s="247"/>
      <c r="GM95" s="247"/>
      <c r="GN95" s="247"/>
      <c r="GO95" s="247"/>
      <c r="GP95" s="247"/>
      <c r="GQ95" s="247"/>
      <c r="GR95" s="247"/>
    </row>
    <row r="96" spans="1:200">
      <c r="A96" s="87">
        <f>IF(Table31215[[#This Row],[This Report Date]]=$B$3,"Current",0)</f>
        <v>0</v>
      </c>
      <c r="B96" s="121">
        <f>C95</f>
        <v>44245</v>
      </c>
      <c r="C96" s="115">
        <f>IF(C95&gt;Timeline[Forecast End Date],"",WORKDAY.INTL(B96,5,7,))</f>
        <v>44252</v>
      </c>
      <c r="D96" s="269">
        <v>30.959772219999998</v>
      </c>
      <c r="E96" s="270">
        <v>0.52948276999999999</v>
      </c>
      <c r="F96" s="262">
        <f>Table31215[[#This Row],[Weekly Plan Cashflow]]</f>
        <v>30.959772219999998</v>
      </c>
      <c r="G96" s="262">
        <v>30.27252515</v>
      </c>
      <c r="H96" s="223"/>
      <c r="I96" s="223"/>
      <c r="J96" s="47"/>
      <c r="K96" s="117">
        <f t="shared" si="12"/>
        <v>0.2</v>
      </c>
      <c r="L96" s="117">
        <v>0.2</v>
      </c>
      <c r="M96" s="118">
        <f t="shared" si="13"/>
        <v>0</v>
      </c>
      <c r="N96" s="118">
        <f t="array" ref="N96">(Table31215[[#This Row],[Pending Variations]]+Table31215[[#This Row],[Approved Variations]]+Table31215[[#This Row],[EWs]]+Table25789[Original Contract Vaule])/Table25789[Original Contract Vaule]-1</f>
        <v>0</v>
      </c>
      <c r="O96" s="123"/>
      <c r="Q96" s="215"/>
      <c r="R96" s="262"/>
      <c r="S96" s="262"/>
      <c r="T96" s="99"/>
      <c r="U96" s="99"/>
      <c r="V96" s="123"/>
      <c r="W96" s="99"/>
      <c r="X96" s="99"/>
      <c r="Y96" s="99"/>
      <c r="Z96" s="99"/>
      <c r="AA96" s="99"/>
      <c r="AB96" s="99"/>
      <c r="AD96" s="247"/>
      <c r="AE96" s="247"/>
      <c r="AF96" s="247"/>
      <c r="AH96" s="289"/>
      <c r="AK96" s="247"/>
      <c r="AN96" s="247"/>
      <c r="AO96" s="247"/>
      <c r="AP96" s="247"/>
      <c r="AQ96" s="247"/>
      <c r="AR96" s="247"/>
      <c r="AS96" s="247"/>
      <c r="AT96" s="247"/>
      <c r="AU96" s="247"/>
      <c r="AV96" s="247"/>
      <c r="AW96" s="247"/>
      <c r="AX96" s="247"/>
      <c r="AY96" s="247"/>
      <c r="AZ96" s="247"/>
      <c r="BA96" s="247"/>
      <c r="BB96" s="247"/>
      <c r="BC96" s="247"/>
      <c r="BD96" s="247"/>
      <c r="BE96" s="247"/>
      <c r="BF96" s="247"/>
      <c r="BG96" s="247"/>
      <c r="BH96" s="247"/>
      <c r="BI96" s="247"/>
      <c r="BJ96" s="247"/>
      <c r="BK96" s="247"/>
      <c r="BL96" s="247"/>
      <c r="BM96" s="247"/>
      <c r="BN96" s="247"/>
      <c r="BO96" s="247"/>
      <c r="BP96" s="247"/>
      <c r="BQ96" s="247"/>
      <c r="BR96" s="247"/>
      <c r="BS96" s="247"/>
      <c r="BT96" s="247"/>
      <c r="BU96" s="247"/>
      <c r="BV96" s="247"/>
      <c r="BW96" s="247"/>
      <c r="BX96" s="247"/>
      <c r="BY96" s="247"/>
      <c r="BZ96" s="247"/>
      <c r="CA96" s="247"/>
      <c r="CB96" s="247"/>
      <c r="CC96" s="247"/>
      <c r="CD96" s="247"/>
      <c r="CE96" s="247"/>
      <c r="CF96" s="247"/>
      <c r="CG96" s="247"/>
      <c r="CH96" s="247"/>
      <c r="CI96" s="247"/>
      <c r="CJ96" s="247"/>
      <c r="CK96" s="247"/>
      <c r="CL96" s="247"/>
      <c r="CM96" s="247"/>
      <c r="CN96" s="247"/>
      <c r="CO96" s="247"/>
      <c r="CP96" s="247"/>
      <c r="CQ96" s="247"/>
      <c r="CR96" s="247"/>
      <c r="CS96" s="247"/>
      <c r="CT96" s="247"/>
      <c r="CU96" s="247"/>
      <c r="CV96" s="247"/>
      <c r="CW96" s="247"/>
      <c r="CX96" s="247"/>
      <c r="CY96" s="247"/>
      <c r="CZ96" s="247"/>
      <c r="DA96" s="247"/>
      <c r="DB96" s="247"/>
      <c r="DC96" s="247"/>
      <c r="DD96" s="247"/>
      <c r="DE96" s="247"/>
      <c r="DF96" s="247"/>
      <c r="DG96" s="247"/>
      <c r="DH96" s="247"/>
      <c r="DI96" s="247"/>
      <c r="DJ96" s="247"/>
      <c r="DK96" s="247"/>
      <c r="DL96" s="247"/>
      <c r="DM96" s="247"/>
      <c r="DN96" s="247"/>
      <c r="DO96" s="247"/>
      <c r="DP96" s="247"/>
      <c r="DQ96" s="247"/>
      <c r="DR96" s="247"/>
      <c r="DS96" s="247"/>
      <c r="DT96" s="247"/>
      <c r="DU96" s="247"/>
      <c r="DV96" s="247"/>
      <c r="DW96" s="247"/>
      <c r="DX96" s="247"/>
      <c r="DY96" s="247"/>
      <c r="DZ96" s="247"/>
      <c r="EA96" s="247"/>
      <c r="EB96" s="247"/>
      <c r="EC96" s="247"/>
      <c r="ED96" s="247"/>
      <c r="EE96" s="247"/>
      <c r="EF96" s="247"/>
      <c r="EG96" s="247"/>
      <c r="EH96" s="247"/>
      <c r="EI96" s="247"/>
      <c r="EJ96" s="247"/>
      <c r="EK96" s="247"/>
      <c r="EL96" s="247"/>
      <c r="EM96" s="247"/>
      <c r="EN96" s="247"/>
      <c r="EO96" s="247"/>
      <c r="EP96" s="247"/>
      <c r="EQ96" s="247"/>
      <c r="ER96" s="247"/>
      <c r="ES96" s="247"/>
      <c r="ET96" s="247"/>
      <c r="EU96" s="247"/>
      <c r="EV96" s="247"/>
      <c r="EW96" s="247"/>
      <c r="EX96" s="247"/>
      <c r="EY96" s="247"/>
      <c r="EZ96" s="247"/>
      <c r="FA96" s="247"/>
      <c r="FB96" s="247"/>
      <c r="FC96" s="247"/>
      <c r="FD96" s="247"/>
      <c r="FE96" s="247"/>
      <c r="FF96" s="247"/>
      <c r="FG96" s="247"/>
      <c r="FH96" s="247"/>
      <c r="FI96" s="247"/>
      <c r="FJ96" s="247"/>
      <c r="FK96" s="247"/>
      <c r="FL96" s="247"/>
      <c r="FM96" s="247"/>
      <c r="FN96" s="247"/>
      <c r="FO96" s="247"/>
      <c r="FP96" s="247"/>
      <c r="FQ96" s="247"/>
      <c r="FR96" s="247"/>
      <c r="FS96" s="247"/>
      <c r="FT96" s="247"/>
      <c r="FU96" s="247"/>
      <c r="FV96" s="247"/>
      <c r="FW96" s="247"/>
      <c r="FX96" s="247"/>
      <c r="FY96" s="247"/>
      <c r="FZ96" s="247"/>
      <c r="GA96" s="247"/>
      <c r="GB96" s="247"/>
      <c r="GC96" s="247"/>
      <c r="GD96" s="247"/>
      <c r="GE96" s="247"/>
      <c r="GF96" s="247"/>
      <c r="GG96" s="247"/>
      <c r="GH96" s="247"/>
      <c r="GI96" s="247"/>
      <c r="GJ96" s="247"/>
      <c r="GK96" s="247"/>
      <c r="GL96" s="247"/>
      <c r="GM96" s="247"/>
      <c r="GN96" s="247"/>
      <c r="GO96" s="247"/>
      <c r="GP96" s="247"/>
      <c r="GQ96" s="247"/>
      <c r="GR96" s="247"/>
    </row>
    <row r="97" spans="1:200">
      <c r="A97" s="87">
        <f>IF(Table31215[[#This Row],[This Report Date]]=$B$3,"Current",0)</f>
        <v>0</v>
      </c>
      <c r="B97" s="121">
        <f t="shared" si="11"/>
        <v>44252</v>
      </c>
      <c r="C97" s="115">
        <f>IF(C96&gt;Timeline[Forecast End Date],"",WORKDAY.INTL(B97,5,7,))</f>
        <v>44259</v>
      </c>
      <c r="D97" s="269">
        <v>30.974777410000002</v>
      </c>
      <c r="E97" s="270">
        <v>3.6303040000000002E-2</v>
      </c>
      <c r="F97" s="262">
        <f>Table31215[[#This Row],[Weekly Plan Cashflow]]</f>
        <v>30.974777410000002</v>
      </c>
      <c r="G97" s="262">
        <v>30.308828200000001</v>
      </c>
      <c r="H97" s="223"/>
      <c r="I97" s="223"/>
      <c r="J97" s="47"/>
      <c r="K97" s="117">
        <f t="shared" si="12"/>
        <v>0.2</v>
      </c>
      <c r="L97" s="117">
        <v>0.2</v>
      </c>
      <c r="M97" s="118">
        <f t="shared" si="13"/>
        <v>0</v>
      </c>
      <c r="N97" s="118">
        <f t="array" ref="N97">(Table31215[[#This Row],[Pending Variations]]+Table31215[[#This Row],[Approved Variations]]+Table31215[[#This Row],[EWs]]+Table25789[Original Contract Vaule])/Table25789[Original Contract Vaule]-1</f>
        <v>0</v>
      </c>
      <c r="O97" s="123"/>
      <c r="Q97" s="215"/>
      <c r="R97" s="262"/>
      <c r="S97" s="262"/>
      <c r="T97" s="99"/>
      <c r="U97" s="99"/>
      <c r="V97" s="123"/>
      <c r="W97" s="99"/>
      <c r="X97" s="99"/>
      <c r="Y97" s="99"/>
      <c r="Z97" s="99"/>
      <c r="AA97" s="99"/>
      <c r="AB97" s="99"/>
      <c r="AD97" s="247"/>
      <c r="AE97" s="247"/>
      <c r="AF97" s="247"/>
      <c r="AH97" s="289"/>
      <c r="AK97" s="247"/>
      <c r="AN97" s="247"/>
      <c r="AO97" s="247"/>
      <c r="AP97" s="247"/>
      <c r="AQ97" s="247"/>
      <c r="AR97" s="247"/>
      <c r="AS97" s="247"/>
      <c r="AT97" s="247"/>
      <c r="AU97" s="247"/>
      <c r="AV97" s="247"/>
      <c r="AW97" s="247"/>
      <c r="AX97" s="247"/>
      <c r="AY97" s="247"/>
      <c r="AZ97" s="247"/>
      <c r="BA97" s="247"/>
      <c r="BB97" s="247"/>
      <c r="BC97" s="247"/>
      <c r="BD97" s="247"/>
      <c r="BE97" s="247"/>
      <c r="BF97" s="247"/>
      <c r="BG97" s="247"/>
      <c r="BH97" s="247"/>
      <c r="BI97" s="247"/>
      <c r="BJ97" s="247"/>
      <c r="BK97" s="247"/>
      <c r="BL97" s="247"/>
      <c r="BM97" s="247"/>
      <c r="BN97" s="247"/>
      <c r="BO97" s="247"/>
      <c r="BP97" s="247"/>
      <c r="BQ97" s="247"/>
      <c r="BR97" s="247"/>
      <c r="BS97" s="247"/>
      <c r="BT97" s="247"/>
      <c r="BU97" s="247"/>
      <c r="BV97" s="247"/>
      <c r="BW97" s="247"/>
      <c r="BX97" s="247"/>
      <c r="BY97" s="247"/>
      <c r="BZ97" s="247"/>
      <c r="CA97" s="247"/>
      <c r="CB97" s="247"/>
      <c r="CC97" s="247"/>
      <c r="CD97" s="247"/>
      <c r="CE97" s="247"/>
      <c r="CF97" s="247"/>
      <c r="CG97" s="247"/>
      <c r="CH97" s="247"/>
      <c r="CI97" s="247"/>
      <c r="CJ97" s="247"/>
      <c r="CK97" s="247"/>
      <c r="CL97" s="247"/>
      <c r="CM97" s="247"/>
      <c r="CN97" s="247"/>
      <c r="CO97" s="247"/>
      <c r="CP97" s="247"/>
      <c r="CQ97" s="247"/>
      <c r="CR97" s="247"/>
      <c r="CS97" s="247"/>
      <c r="CT97" s="247"/>
      <c r="CU97" s="247"/>
      <c r="CV97" s="247"/>
      <c r="CW97" s="247"/>
      <c r="CX97" s="247"/>
      <c r="CY97" s="247"/>
      <c r="CZ97" s="247"/>
      <c r="DA97" s="247"/>
      <c r="DB97" s="247"/>
      <c r="DC97" s="247"/>
      <c r="DD97" s="247"/>
      <c r="DE97" s="247"/>
      <c r="DF97" s="247"/>
      <c r="DG97" s="247"/>
      <c r="DH97" s="247"/>
      <c r="DI97" s="247"/>
      <c r="DJ97" s="247"/>
      <c r="DK97" s="247"/>
      <c r="DL97" s="247"/>
      <c r="DM97" s="247"/>
      <c r="DN97" s="247"/>
      <c r="DO97" s="247"/>
      <c r="DP97" s="247"/>
      <c r="DQ97" s="247"/>
      <c r="DR97" s="247"/>
      <c r="DS97" s="247"/>
      <c r="DT97" s="247"/>
      <c r="DU97" s="247"/>
      <c r="DV97" s="247"/>
      <c r="DW97" s="247"/>
      <c r="DX97" s="247"/>
      <c r="DY97" s="247"/>
      <c r="DZ97" s="247"/>
      <c r="EA97" s="247"/>
      <c r="EB97" s="247"/>
      <c r="EC97" s="247"/>
      <c r="ED97" s="247"/>
      <c r="EE97" s="247"/>
      <c r="EF97" s="247"/>
      <c r="EG97" s="247"/>
      <c r="EH97" s="247"/>
      <c r="EI97" s="247"/>
      <c r="EJ97" s="247"/>
      <c r="EK97" s="247"/>
      <c r="EL97" s="247"/>
      <c r="EM97" s="247"/>
      <c r="EN97" s="247"/>
      <c r="EO97" s="247"/>
      <c r="EP97" s="247"/>
      <c r="EQ97" s="247"/>
      <c r="ER97" s="247"/>
      <c r="ES97" s="247"/>
      <c r="ET97" s="247"/>
      <c r="EU97" s="247"/>
      <c r="EV97" s="247"/>
      <c r="EW97" s="247"/>
      <c r="EX97" s="247"/>
      <c r="EY97" s="247"/>
      <c r="EZ97" s="247"/>
      <c r="FA97" s="247"/>
      <c r="FB97" s="247"/>
      <c r="FC97" s="247"/>
      <c r="FD97" s="247"/>
      <c r="FE97" s="247"/>
      <c r="FF97" s="247"/>
      <c r="FG97" s="247"/>
      <c r="FH97" s="247"/>
      <c r="FI97" s="247"/>
      <c r="FJ97" s="247"/>
      <c r="FK97" s="247"/>
      <c r="FL97" s="247"/>
      <c r="FM97" s="247"/>
      <c r="FN97" s="247"/>
      <c r="FO97" s="247"/>
      <c r="FP97" s="247"/>
      <c r="FQ97" s="247"/>
      <c r="FR97" s="247"/>
      <c r="FS97" s="247"/>
      <c r="FT97" s="247"/>
      <c r="FU97" s="247"/>
      <c r="FV97" s="247"/>
      <c r="FW97" s="247"/>
      <c r="FX97" s="247"/>
      <c r="FY97" s="247"/>
      <c r="FZ97" s="247"/>
      <c r="GA97" s="247"/>
    </row>
    <row r="98" spans="1:200">
      <c r="A98" s="87">
        <f>IF(Table31215[[#This Row],[This Report Date]]=$B$3,"Current",0)</f>
        <v>0</v>
      </c>
      <c r="B98" s="121">
        <f t="shared" si="11"/>
        <v>44259</v>
      </c>
      <c r="C98" s="115">
        <f>IF(C97&gt;Timeline[Forecast End Date],"",WORKDAY.INTL(B98,5,7,))</f>
        <v>44266</v>
      </c>
      <c r="D98" s="269">
        <v>30.989782600000002</v>
      </c>
      <c r="E98" s="270">
        <v>3.6303040000000002E-2</v>
      </c>
      <c r="F98" s="262">
        <f>Table31215[[#This Row],[Weekly Plan Cashflow]]</f>
        <v>30.989782600000002</v>
      </c>
      <c r="G98" s="262">
        <v>30.345131239999997</v>
      </c>
      <c r="H98" s="223"/>
      <c r="I98" s="223"/>
      <c r="J98" s="47"/>
      <c r="K98" s="117">
        <f t="shared" si="12"/>
        <v>0.2</v>
      </c>
      <c r="L98" s="117">
        <v>0.2</v>
      </c>
      <c r="M98" s="118">
        <f t="shared" si="13"/>
        <v>0</v>
      </c>
      <c r="N98" s="118">
        <f t="array" ref="N98">(Table31215[[#This Row],[Pending Variations]]+Table31215[[#This Row],[Approved Variations]]+Table31215[[#This Row],[EWs]]+Table25789[Original Contract Vaule])/Table25789[Original Contract Vaule]-1</f>
        <v>0</v>
      </c>
      <c r="O98" s="123"/>
      <c r="Q98" s="94"/>
      <c r="R98" s="262"/>
      <c r="S98" s="262"/>
      <c r="T98" s="99"/>
      <c r="U98" s="99"/>
      <c r="V98" s="123"/>
      <c r="W98" s="99"/>
      <c r="X98" s="99"/>
      <c r="Y98" s="99"/>
      <c r="Z98" s="99"/>
      <c r="AA98" s="99"/>
      <c r="AB98" s="99"/>
      <c r="AD98" s="247"/>
      <c r="AE98" s="247"/>
      <c r="AF98" s="247"/>
      <c r="AH98" s="289"/>
      <c r="AK98" s="247"/>
      <c r="AN98" s="247"/>
      <c r="AO98" s="247"/>
      <c r="AP98" s="247"/>
      <c r="AQ98" s="247"/>
      <c r="AR98" s="247"/>
      <c r="AS98" s="247"/>
      <c r="AT98" s="247"/>
      <c r="AU98" s="247"/>
      <c r="AV98" s="247"/>
      <c r="AW98" s="247"/>
      <c r="AX98" s="247"/>
      <c r="AY98" s="247"/>
      <c r="AZ98" s="247"/>
      <c r="BA98" s="247"/>
      <c r="BB98" s="247"/>
      <c r="BC98" s="247"/>
      <c r="BD98" s="247"/>
      <c r="BE98" s="247"/>
      <c r="BF98" s="247"/>
      <c r="BG98" s="247"/>
      <c r="BH98" s="247"/>
      <c r="BI98" s="247"/>
      <c r="BJ98" s="247"/>
      <c r="BK98" s="247"/>
      <c r="BL98" s="247"/>
      <c r="BM98" s="247"/>
      <c r="BN98" s="247"/>
      <c r="BO98" s="247"/>
      <c r="BP98" s="247"/>
      <c r="BQ98" s="247"/>
      <c r="BR98" s="247"/>
      <c r="BS98" s="247"/>
      <c r="BT98" s="247"/>
      <c r="BU98" s="247"/>
      <c r="BV98" s="247"/>
      <c r="BW98" s="247"/>
      <c r="BX98" s="247"/>
      <c r="BY98" s="247"/>
      <c r="BZ98" s="247"/>
      <c r="CA98" s="247"/>
      <c r="CB98" s="247"/>
      <c r="CC98" s="247"/>
      <c r="CD98" s="247"/>
      <c r="CE98" s="247"/>
      <c r="CF98" s="247"/>
      <c r="CG98" s="247"/>
      <c r="CH98" s="247"/>
      <c r="CI98" s="247"/>
      <c r="CJ98" s="247"/>
      <c r="CK98" s="247"/>
      <c r="CL98" s="247"/>
      <c r="CM98" s="247"/>
      <c r="CN98" s="247"/>
      <c r="CO98" s="247"/>
      <c r="CP98" s="247"/>
      <c r="CQ98" s="247"/>
      <c r="CR98" s="247"/>
      <c r="CS98" s="247"/>
      <c r="CT98" s="247"/>
      <c r="CU98" s="247"/>
      <c r="CV98" s="247"/>
      <c r="CW98" s="247"/>
      <c r="CX98" s="247"/>
      <c r="CY98" s="247"/>
      <c r="CZ98" s="247"/>
      <c r="DA98" s="247"/>
      <c r="DB98" s="247"/>
      <c r="DC98" s="247"/>
      <c r="DD98" s="247"/>
      <c r="DE98" s="247"/>
      <c r="DF98" s="247"/>
      <c r="DG98" s="247"/>
      <c r="DH98" s="247"/>
      <c r="DI98" s="247"/>
      <c r="DJ98" s="247"/>
      <c r="DK98" s="247"/>
      <c r="DL98" s="247"/>
      <c r="DM98" s="247"/>
      <c r="DN98" s="247"/>
      <c r="DO98" s="247"/>
      <c r="DP98" s="247"/>
      <c r="DQ98" s="247"/>
      <c r="DR98" s="247"/>
      <c r="DS98" s="247"/>
      <c r="DT98" s="247"/>
      <c r="DU98" s="247"/>
      <c r="DV98" s="247"/>
      <c r="DW98" s="247"/>
      <c r="DX98" s="247"/>
      <c r="DY98" s="247"/>
      <c r="DZ98" s="247"/>
      <c r="EA98" s="247"/>
      <c r="EB98" s="247"/>
      <c r="EC98" s="247"/>
      <c r="ED98" s="247"/>
      <c r="EE98" s="247"/>
      <c r="EF98" s="247"/>
      <c r="EG98" s="247"/>
      <c r="EH98" s="247"/>
      <c r="EI98" s="247"/>
      <c r="EJ98" s="247"/>
      <c r="EK98" s="247"/>
      <c r="EL98" s="247"/>
      <c r="EM98" s="247"/>
      <c r="EN98" s="247"/>
      <c r="EO98" s="247"/>
      <c r="EP98" s="247"/>
      <c r="EQ98" s="247"/>
      <c r="ER98" s="247"/>
      <c r="ES98" s="247"/>
      <c r="ET98" s="247"/>
      <c r="EU98" s="247"/>
      <c r="EV98" s="247"/>
      <c r="EW98" s="247"/>
      <c r="EX98" s="247"/>
      <c r="EY98" s="247"/>
      <c r="EZ98" s="247"/>
      <c r="FA98" s="247"/>
      <c r="FB98" s="247"/>
      <c r="FC98" s="247"/>
      <c r="FD98" s="247"/>
      <c r="FE98" s="247"/>
      <c r="FF98" s="247"/>
      <c r="FG98" s="247"/>
      <c r="FH98" s="247"/>
      <c r="FI98" s="247"/>
      <c r="FJ98" s="247"/>
      <c r="FK98" s="247"/>
      <c r="FL98" s="247"/>
      <c r="FM98" s="247"/>
      <c r="FN98" s="247"/>
      <c r="FO98" s="247"/>
      <c r="FP98" s="247"/>
      <c r="FQ98" s="247"/>
      <c r="FR98" s="247"/>
      <c r="FS98" s="247"/>
      <c r="FT98" s="247"/>
      <c r="FU98" s="247"/>
      <c r="FV98" s="247"/>
      <c r="FW98" s="247"/>
      <c r="FX98" s="247"/>
      <c r="FY98" s="247"/>
      <c r="FZ98" s="247"/>
      <c r="GA98" s="247"/>
      <c r="GB98" s="247"/>
      <c r="GC98" s="247"/>
      <c r="GD98" s="247"/>
      <c r="GE98" s="247"/>
      <c r="GF98" s="247"/>
      <c r="GG98" s="247"/>
      <c r="GH98" s="247"/>
      <c r="GI98" s="247"/>
      <c r="GJ98" s="247"/>
      <c r="GK98" s="247"/>
      <c r="GL98" s="247"/>
      <c r="GM98" s="247"/>
      <c r="GN98" s="247"/>
      <c r="GO98" s="247"/>
      <c r="GP98" s="247"/>
      <c r="GQ98" s="247"/>
      <c r="GR98" s="247"/>
    </row>
    <row r="99" spans="1:200">
      <c r="A99" s="87">
        <f>IF(Table31215[[#This Row],[This Report Date]]=$B$3,"Current",0)</f>
        <v>0</v>
      </c>
      <c r="B99" s="121">
        <f t="shared" si="11"/>
        <v>44266</v>
      </c>
      <c r="C99" s="115">
        <f>IF(C98&gt;Timeline[Forecast End Date],"",WORKDAY.INTL(B99,5,7,))</f>
        <v>44273</v>
      </c>
      <c r="D99" s="269">
        <v>31.004787789999998</v>
      </c>
      <c r="E99" s="270">
        <v>3.6303040000000002E-2</v>
      </c>
      <c r="F99" s="262">
        <f>Table31215[[#This Row],[Weekly Plan Cashflow]]</f>
        <v>31.004787789999998</v>
      </c>
      <c r="G99" s="262">
        <v>30.381434280000001</v>
      </c>
      <c r="H99" s="223"/>
      <c r="I99" s="223"/>
      <c r="J99" s="47"/>
      <c r="K99" s="117">
        <f t="shared" si="12"/>
        <v>0.2</v>
      </c>
      <c r="L99" s="117">
        <v>0.2</v>
      </c>
      <c r="M99" s="118">
        <f t="shared" si="13"/>
        <v>0</v>
      </c>
      <c r="N99" s="118">
        <f t="array" ref="N99">(Table31215[[#This Row],[Pending Variations]]+Table31215[[#This Row],[Approved Variations]]+Table31215[[#This Row],[EWs]]+Table25789[Original Contract Vaule])/Table25789[Original Contract Vaule]-1</f>
        <v>0</v>
      </c>
      <c r="O99" s="123"/>
      <c r="Q99" s="94"/>
      <c r="R99" s="262"/>
      <c r="S99" s="262"/>
      <c r="T99" s="99"/>
      <c r="U99" s="99"/>
      <c r="V99" s="123"/>
      <c r="W99" s="99"/>
      <c r="X99" s="99"/>
      <c r="Y99" s="99"/>
      <c r="Z99" s="99"/>
      <c r="AA99" s="99"/>
      <c r="AB99" s="99"/>
    </row>
    <row r="100" spans="1:200">
      <c r="A100" s="87">
        <f>IF(Table31215[[#This Row],[This Report Date]]=$B$3,"Current",0)</f>
        <v>0</v>
      </c>
      <c r="B100" s="121">
        <f t="shared" si="11"/>
        <v>44273</v>
      </c>
      <c r="C100" s="115">
        <f>IF(C99&gt;Timeline[Forecast End Date],"",WORKDAY.INTL(B100,5,7,))</f>
        <v>44280</v>
      </c>
      <c r="D100" s="269">
        <v>31.019792980000002</v>
      </c>
      <c r="E100" s="270">
        <v>3.6303040000000002E-2</v>
      </c>
      <c r="F100" s="262">
        <f>Table31215[[#This Row],[Weekly Plan Cashflow]]</f>
        <v>31.019792980000002</v>
      </c>
      <c r="G100" s="262">
        <v>30.417737329999998</v>
      </c>
      <c r="H100" s="223"/>
      <c r="I100" s="223"/>
      <c r="J100" s="47"/>
      <c r="K100" s="117">
        <f t="shared" si="12"/>
        <v>0.2</v>
      </c>
      <c r="L100" s="117">
        <v>0.2</v>
      </c>
      <c r="M100" s="118">
        <f t="shared" si="13"/>
        <v>0</v>
      </c>
      <c r="N100" s="118">
        <f t="array" ref="N100">(Table31215[[#This Row],[Pending Variations]]+Table31215[[#This Row],[Approved Variations]]+Table31215[[#This Row],[EWs]]+Table25789[Original Contract Vaule])/Table25789[Original Contract Vaule]-1</f>
        <v>0</v>
      </c>
      <c r="O100" s="123"/>
      <c r="Q100" s="94"/>
      <c r="R100" s="262"/>
      <c r="S100" s="262"/>
      <c r="T100" s="99"/>
      <c r="U100" s="99"/>
      <c r="V100" s="123"/>
      <c r="W100" s="99"/>
      <c r="X100" s="99"/>
      <c r="Y100" s="99"/>
      <c r="Z100" s="99"/>
      <c r="AA100" s="99"/>
      <c r="AB100" s="99"/>
      <c r="AN100" s="304"/>
      <c r="AO100" s="304"/>
      <c r="AP100" s="304"/>
      <c r="AQ100" s="304"/>
      <c r="AR100" s="304"/>
      <c r="AS100" s="304"/>
      <c r="AT100" s="304"/>
      <c r="AU100" s="304"/>
      <c r="AV100" s="304"/>
      <c r="AW100" s="304"/>
      <c r="AX100" s="304"/>
      <c r="AY100" s="304"/>
      <c r="AZ100" s="304"/>
      <c r="BA100" s="304"/>
      <c r="BB100" s="304"/>
      <c r="BC100" s="304"/>
      <c r="BD100" s="304"/>
      <c r="BE100" s="304"/>
      <c r="BF100" s="304"/>
      <c r="BG100" s="304"/>
      <c r="BH100" s="304"/>
      <c r="BI100" s="304"/>
      <c r="BJ100" s="304"/>
      <c r="BK100" s="304"/>
      <c r="BL100" s="304"/>
      <c r="BM100" s="304"/>
      <c r="BN100" s="304"/>
      <c r="BO100" s="304"/>
      <c r="BP100" s="304"/>
      <c r="BQ100" s="304"/>
      <c r="BR100" s="304"/>
      <c r="BS100" s="304"/>
      <c r="BT100" s="304"/>
      <c r="BU100" s="304"/>
      <c r="BV100" s="304"/>
      <c r="BW100" s="304"/>
      <c r="BX100" s="304"/>
      <c r="BY100" s="304"/>
      <c r="BZ100" s="304"/>
      <c r="CA100" s="304"/>
      <c r="CB100" s="304"/>
      <c r="CC100" s="304"/>
      <c r="CD100" s="304"/>
      <c r="CE100" s="304"/>
      <c r="CF100" s="304"/>
      <c r="CG100" s="304"/>
      <c r="CH100" s="304"/>
      <c r="CI100" s="304"/>
      <c r="CJ100" s="304"/>
      <c r="CK100" s="304"/>
      <c r="CL100" s="304"/>
      <c r="CM100" s="304"/>
      <c r="CN100" s="304"/>
      <c r="CO100" s="304"/>
      <c r="CP100" s="304"/>
      <c r="CQ100" s="304"/>
      <c r="CR100" s="304"/>
      <c r="CS100" s="304"/>
      <c r="CT100" s="304"/>
      <c r="CU100" s="304"/>
      <c r="CV100" s="304"/>
      <c r="CW100" s="304"/>
      <c r="CX100" s="304"/>
      <c r="CY100" s="304"/>
      <c r="CZ100" s="304"/>
      <c r="DA100" s="304"/>
      <c r="DB100" s="304"/>
      <c r="DC100" s="304"/>
      <c r="DD100" s="304"/>
      <c r="DE100" s="304"/>
      <c r="DF100" s="304"/>
      <c r="DG100" s="304"/>
      <c r="DH100" s="304"/>
      <c r="DI100" s="304"/>
      <c r="DJ100" s="304"/>
      <c r="DK100" s="304"/>
      <c r="DL100" s="304"/>
      <c r="DM100" s="304"/>
      <c r="DN100" s="304"/>
      <c r="DO100" s="304"/>
      <c r="DP100" s="304"/>
      <c r="DQ100" s="304"/>
      <c r="DR100" s="304"/>
      <c r="DS100" s="304"/>
      <c r="DT100" s="304"/>
      <c r="DU100" s="304"/>
      <c r="DV100" s="304"/>
      <c r="DW100" s="304"/>
      <c r="DX100" s="304"/>
      <c r="DY100" s="304"/>
      <c r="DZ100" s="304"/>
      <c r="EA100" s="304"/>
      <c r="EB100" s="304"/>
      <c r="EC100" s="304"/>
      <c r="ED100" s="304"/>
      <c r="EE100" s="304"/>
      <c r="EF100" s="304"/>
      <c r="EG100" s="304"/>
      <c r="EH100" s="304"/>
      <c r="EI100" s="304"/>
      <c r="EJ100" s="304"/>
      <c r="EK100" s="304"/>
      <c r="EL100" s="304"/>
      <c r="EM100" s="304"/>
      <c r="EN100" s="304"/>
      <c r="EO100" s="304"/>
      <c r="EP100" s="304"/>
      <c r="EQ100" s="304"/>
      <c r="ER100" s="304"/>
      <c r="ES100" s="304"/>
      <c r="ET100" s="304"/>
      <c r="EU100" s="304"/>
      <c r="EV100" s="304"/>
      <c r="EW100" s="304"/>
      <c r="EX100" s="304"/>
      <c r="EY100" s="304"/>
      <c r="EZ100" s="304"/>
      <c r="FA100" s="304"/>
      <c r="FB100" s="304"/>
      <c r="FC100" s="304"/>
      <c r="FD100" s="304"/>
      <c r="FE100" s="304"/>
      <c r="FF100" s="304"/>
      <c r="FG100" s="304"/>
      <c r="FH100" s="304"/>
      <c r="FI100" s="304"/>
      <c r="FJ100" s="304"/>
      <c r="FK100" s="304"/>
      <c r="FL100" s="304"/>
      <c r="FM100" s="304"/>
      <c r="FN100" s="304"/>
      <c r="FO100" s="304"/>
      <c r="FP100" s="304"/>
      <c r="FQ100" s="304"/>
      <c r="FR100" s="304"/>
      <c r="FS100" s="304"/>
      <c r="FT100" s="304"/>
      <c r="FU100" s="304"/>
      <c r="FV100" s="304"/>
      <c r="FW100" s="304"/>
      <c r="FX100" s="304"/>
      <c r="FY100" s="304"/>
      <c r="FZ100" s="304"/>
      <c r="GA100" s="304"/>
      <c r="GB100" s="304"/>
      <c r="GC100" s="304"/>
      <c r="GD100" s="304"/>
      <c r="GE100" s="304"/>
      <c r="GF100" s="304"/>
      <c r="GG100" s="304"/>
      <c r="GH100" s="304"/>
      <c r="GI100" s="304"/>
      <c r="GJ100" s="304"/>
      <c r="GK100" s="304"/>
      <c r="GL100" s="304"/>
      <c r="GM100" s="304"/>
      <c r="GN100" s="304"/>
      <c r="GO100" s="304"/>
      <c r="GP100" s="304"/>
      <c r="GQ100" s="304"/>
      <c r="GR100" s="304"/>
    </row>
    <row r="101" spans="1:200">
      <c r="A101" s="87">
        <f>IF(Table31215[[#This Row],[This Report Date]]=$B$3,"Current",0)</f>
        <v>0</v>
      </c>
      <c r="B101" s="121">
        <f t="shared" si="11"/>
        <v>44280</v>
      </c>
      <c r="C101" s="115">
        <f>IF(C100&gt;Timeline[Forecast End Date],"",WORKDAY.INTL(B101,5,7,))</f>
        <v>44287</v>
      </c>
      <c r="D101" s="269">
        <v>31.034798160000001</v>
      </c>
      <c r="E101" s="270">
        <v>3.6303040000000002E-2</v>
      </c>
      <c r="F101" s="262">
        <f>Table31215[[#This Row],[Weekly Plan Cashflow]]</f>
        <v>31.034798160000001</v>
      </c>
      <c r="G101" s="262">
        <v>30.454040370000001</v>
      </c>
      <c r="H101" s="223"/>
      <c r="I101" s="223"/>
      <c r="J101" s="47"/>
      <c r="K101" s="117">
        <f t="shared" si="12"/>
        <v>0.2</v>
      </c>
      <c r="L101" s="117">
        <v>0.2</v>
      </c>
      <c r="M101" s="118">
        <f t="shared" si="13"/>
        <v>0</v>
      </c>
      <c r="N101" s="118">
        <f t="array" ref="N101">(Table31215[[#This Row],[Pending Variations]]+Table31215[[#This Row],[Approved Variations]]+Table31215[[#This Row],[EWs]]+Table25789[Original Contract Vaule])/Table25789[Original Contract Vaule]-1</f>
        <v>0</v>
      </c>
      <c r="O101" s="123"/>
      <c r="Q101" s="94"/>
      <c r="R101" s="262"/>
      <c r="S101" s="262"/>
      <c r="T101" s="99"/>
      <c r="U101" s="99"/>
      <c r="V101" s="123"/>
      <c r="W101" s="99"/>
      <c r="X101" s="99"/>
      <c r="Y101" s="99"/>
      <c r="Z101" s="99"/>
      <c r="AA101" s="99"/>
      <c r="AB101" s="99"/>
      <c r="AN101" s="304"/>
      <c r="AO101" s="304"/>
      <c r="AP101" s="304"/>
      <c r="AQ101" s="304"/>
      <c r="AR101" s="304"/>
      <c r="AS101" s="304"/>
      <c r="AT101" s="304"/>
      <c r="AU101" s="304"/>
      <c r="AV101" s="304"/>
      <c r="AW101" s="304"/>
      <c r="AX101" s="304"/>
      <c r="AY101" s="304"/>
      <c r="AZ101" s="304"/>
      <c r="BA101" s="304"/>
      <c r="BB101" s="304"/>
      <c r="BC101" s="304"/>
      <c r="BD101" s="304"/>
      <c r="BE101" s="304"/>
      <c r="BF101" s="304"/>
      <c r="BG101" s="304"/>
      <c r="BH101" s="304"/>
      <c r="BI101" s="304"/>
      <c r="BJ101" s="304"/>
      <c r="BK101" s="304"/>
      <c r="BL101" s="304"/>
      <c r="BM101" s="304"/>
      <c r="BN101" s="304"/>
      <c r="BO101" s="304"/>
      <c r="BP101" s="304"/>
      <c r="BQ101" s="304"/>
      <c r="BR101" s="304"/>
      <c r="BS101" s="304"/>
      <c r="BT101" s="304"/>
      <c r="BU101" s="304"/>
      <c r="BV101" s="304"/>
      <c r="BW101" s="304"/>
      <c r="BX101" s="304"/>
      <c r="BY101" s="304"/>
      <c r="BZ101" s="304"/>
      <c r="CA101" s="304"/>
      <c r="CB101" s="304"/>
      <c r="CC101" s="304"/>
      <c r="CD101" s="304"/>
      <c r="CE101" s="304"/>
      <c r="CF101" s="304"/>
      <c r="CG101" s="304"/>
      <c r="CH101" s="304"/>
      <c r="CI101" s="304"/>
      <c r="CJ101" s="304"/>
      <c r="CK101" s="304"/>
      <c r="CL101" s="304"/>
      <c r="CM101" s="304"/>
      <c r="CN101" s="304"/>
      <c r="CO101" s="304"/>
      <c r="CP101" s="304"/>
      <c r="CQ101" s="304"/>
      <c r="CR101" s="304"/>
      <c r="CS101" s="304"/>
      <c r="CT101" s="304"/>
      <c r="CU101" s="304"/>
      <c r="CV101" s="304"/>
      <c r="CW101" s="304"/>
      <c r="CX101" s="304"/>
      <c r="CY101" s="304"/>
      <c r="CZ101" s="304"/>
      <c r="DA101" s="304"/>
      <c r="DB101" s="304"/>
      <c r="DC101" s="304"/>
      <c r="DD101" s="304"/>
      <c r="DE101" s="304"/>
      <c r="DF101" s="304"/>
      <c r="DG101" s="304"/>
      <c r="DH101" s="304"/>
      <c r="DI101" s="304"/>
      <c r="DJ101" s="304"/>
      <c r="DK101" s="304"/>
      <c r="DL101" s="304"/>
      <c r="DM101" s="304"/>
      <c r="DN101" s="304"/>
      <c r="DO101" s="304"/>
      <c r="DP101" s="304"/>
      <c r="DQ101" s="304"/>
      <c r="DR101" s="304"/>
      <c r="DS101" s="304"/>
      <c r="DT101" s="304"/>
      <c r="DU101" s="304"/>
      <c r="DV101" s="304"/>
      <c r="DW101" s="304"/>
      <c r="DX101" s="304"/>
      <c r="DY101" s="304"/>
      <c r="DZ101" s="304"/>
      <c r="EA101" s="304"/>
      <c r="EB101" s="304"/>
      <c r="EC101" s="304"/>
      <c r="ED101" s="304"/>
      <c r="EE101" s="304"/>
      <c r="EF101" s="304"/>
      <c r="EG101" s="304"/>
      <c r="EH101" s="304"/>
      <c r="EI101" s="304"/>
      <c r="EJ101" s="304"/>
      <c r="EK101" s="304"/>
      <c r="EL101" s="304"/>
      <c r="EM101" s="304"/>
      <c r="EN101" s="304"/>
      <c r="EO101" s="304"/>
      <c r="EP101" s="304"/>
      <c r="EQ101" s="304"/>
      <c r="ER101" s="304"/>
      <c r="ES101" s="304"/>
      <c r="ET101" s="304"/>
      <c r="EU101" s="304"/>
      <c r="EV101" s="304"/>
      <c r="EW101" s="304"/>
      <c r="EX101" s="304"/>
      <c r="EY101" s="304"/>
      <c r="EZ101" s="304"/>
      <c r="FA101" s="304"/>
      <c r="FB101" s="304"/>
      <c r="FC101" s="304"/>
      <c r="FD101" s="304"/>
      <c r="FE101" s="304"/>
      <c r="FF101" s="304"/>
      <c r="FG101" s="304"/>
      <c r="FH101" s="304"/>
      <c r="FI101" s="304"/>
      <c r="FJ101" s="304"/>
      <c r="FK101" s="304"/>
      <c r="FL101" s="304"/>
      <c r="FM101" s="304"/>
      <c r="FN101" s="304"/>
      <c r="FO101" s="304"/>
      <c r="FP101" s="304"/>
      <c r="FQ101" s="304"/>
      <c r="FR101" s="304"/>
      <c r="FS101" s="304"/>
      <c r="FT101" s="304"/>
      <c r="FU101" s="304"/>
      <c r="FV101" s="304"/>
      <c r="FW101" s="304"/>
      <c r="FX101" s="304"/>
      <c r="FY101" s="304"/>
      <c r="FZ101" s="304"/>
      <c r="GA101" s="304"/>
      <c r="GB101" s="304"/>
      <c r="GC101" s="304"/>
      <c r="GD101" s="304"/>
      <c r="GE101" s="304"/>
      <c r="GF101" s="304"/>
      <c r="GG101" s="304"/>
      <c r="GH101" s="304"/>
      <c r="GI101" s="304"/>
      <c r="GJ101" s="304"/>
      <c r="GK101" s="304"/>
      <c r="GL101" s="304"/>
      <c r="GM101" s="304"/>
      <c r="GN101" s="304"/>
      <c r="GO101" s="304"/>
      <c r="GP101" s="304"/>
      <c r="GQ101" s="304"/>
      <c r="GR101" s="304"/>
    </row>
    <row r="102" spans="1:200">
      <c r="A102" s="87">
        <f>IF(Table31215[[#This Row],[This Report Date]]=$B$3,"Current",0)</f>
        <v>0</v>
      </c>
      <c r="B102" s="121">
        <f t="shared" si="11"/>
        <v>44287</v>
      </c>
      <c r="C102" s="115">
        <f>IF(C101&gt;Timeline[Forecast End Date],"",WORKDAY.INTL(B102,5,7,))</f>
        <v>44294</v>
      </c>
      <c r="D102" s="269">
        <v>31.049803350000001</v>
      </c>
      <c r="E102" s="270">
        <v>3.6303040000000002E-2</v>
      </c>
      <c r="F102" s="262">
        <f>Table31215[[#This Row],[Weekly Plan Cashflow]]</f>
        <v>31.049803350000001</v>
      </c>
      <c r="G102" s="262">
        <v>30.490343410000001</v>
      </c>
      <c r="H102" s="223"/>
      <c r="I102" s="223"/>
      <c r="J102" s="47"/>
      <c r="K102" s="117">
        <f t="shared" si="12"/>
        <v>0.2</v>
      </c>
      <c r="L102" s="117">
        <v>0.2</v>
      </c>
      <c r="M102" s="118">
        <f t="shared" si="13"/>
        <v>0</v>
      </c>
      <c r="N102" s="118">
        <f t="array" ref="N102">(Table31215[[#This Row],[Pending Variations]]+Table31215[[#This Row],[Approved Variations]]+Table31215[[#This Row],[EWs]]+Table25789[Original Contract Vaule])/Table25789[Original Contract Vaule]-1</f>
        <v>0</v>
      </c>
      <c r="O102" s="123"/>
      <c r="Q102" s="94"/>
      <c r="R102" s="262"/>
      <c r="S102" s="262"/>
      <c r="T102" s="99"/>
      <c r="U102" s="99"/>
      <c r="V102" s="123"/>
      <c r="W102" s="99"/>
      <c r="X102" s="99"/>
      <c r="Y102" s="99"/>
      <c r="Z102" s="99"/>
      <c r="AA102" s="99"/>
      <c r="AB102" s="99"/>
      <c r="AN102" s="304"/>
      <c r="AO102" s="304"/>
      <c r="AP102" s="304"/>
      <c r="AQ102" s="304"/>
      <c r="AR102" s="304"/>
      <c r="AS102" s="304"/>
      <c r="AT102" s="304"/>
      <c r="AU102" s="304"/>
      <c r="AV102" s="304"/>
      <c r="AW102" s="304"/>
      <c r="AX102" s="304"/>
      <c r="AY102" s="304"/>
      <c r="AZ102" s="304"/>
      <c r="BA102" s="304"/>
      <c r="BB102" s="304"/>
      <c r="BC102" s="304"/>
      <c r="BD102" s="304"/>
      <c r="BE102" s="304"/>
      <c r="BF102" s="304"/>
      <c r="BG102" s="304"/>
      <c r="BH102" s="304"/>
      <c r="BI102" s="304"/>
      <c r="BJ102" s="304"/>
      <c r="BK102" s="304"/>
      <c r="BL102" s="304"/>
      <c r="BM102" s="304"/>
      <c r="BN102" s="304"/>
      <c r="BO102" s="304"/>
      <c r="BP102" s="304"/>
      <c r="BQ102" s="304"/>
      <c r="BR102" s="304"/>
      <c r="BS102" s="304"/>
      <c r="BT102" s="304"/>
      <c r="BU102" s="304"/>
      <c r="BV102" s="304"/>
      <c r="BW102" s="304"/>
      <c r="BX102" s="304"/>
      <c r="BY102" s="304"/>
      <c r="BZ102" s="304"/>
      <c r="CA102" s="304"/>
      <c r="CB102" s="304"/>
      <c r="CC102" s="304"/>
      <c r="CD102" s="304"/>
      <c r="CE102" s="304"/>
      <c r="CF102" s="304"/>
      <c r="CG102" s="304"/>
      <c r="CH102" s="304"/>
      <c r="CI102" s="304"/>
      <c r="CJ102" s="304"/>
      <c r="CK102" s="304"/>
      <c r="CL102" s="304"/>
      <c r="CM102" s="304"/>
      <c r="CN102" s="304"/>
      <c r="CO102" s="304"/>
      <c r="CP102" s="304"/>
      <c r="CQ102" s="304"/>
      <c r="CR102" s="304"/>
      <c r="CS102" s="304"/>
      <c r="CT102" s="304"/>
      <c r="CU102" s="304"/>
      <c r="CV102" s="304"/>
      <c r="CW102" s="304"/>
      <c r="CX102" s="304"/>
      <c r="CY102" s="304"/>
      <c r="CZ102" s="304"/>
      <c r="DA102" s="304"/>
      <c r="DB102" s="304"/>
      <c r="DC102" s="304"/>
      <c r="DD102" s="304"/>
      <c r="DE102" s="304"/>
      <c r="DF102" s="304"/>
      <c r="DG102" s="304"/>
      <c r="DH102" s="304"/>
      <c r="DI102" s="304"/>
      <c r="DJ102" s="304"/>
      <c r="DK102" s="304"/>
      <c r="DL102" s="304"/>
      <c r="DM102" s="304"/>
      <c r="DN102" s="304"/>
      <c r="DO102" s="304"/>
      <c r="DP102" s="304"/>
      <c r="DQ102" s="304"/>
      <c r="DR102" s="304"/>
      <c r="DS102" s="304"/>
      <c r="DT102" s="304"/>
      <c r="DU102" s="304"/>
      <c r="DV102" s="304"/>
      <c r="DW102" s="304"/>
      <c r="DX102" s="304"/>
      <c r="DY102" s="304"/>
      <c r="DZ102" s="304"/>
      <c r="EA102" s="304"/>
      <c r="EB102" s="304"/>
      <c r="EC102" s="304"/>
      <c r="ED102" s="304"/>
      <c r="EE102" s="304"/>
      <c r="EF102" s="304"/>
      <c r="EG102" s="304"/>
      <c r="EH102" s="304"/>
      <c r="EI102" s="304"/>
      <c r="EJ102" s="304"/>
      <c r="EK102" s="304"/>
      <c r="EL102" s="304"/>
      <c r="EM102" s="304"/>
      <c r="EN102" s="304"/>
      <c r="EO102" s="304"/>
      <c r="EP102" s="304"/>
      <c r="EQ102" s="304"/>
      <c r="ER102" s="304"/>
      <c r="ES102" s="304"/>
      <c r="ET102" s="304"/>
      <c r="EU102" s="304"/>
      <c r="EV102" s="304"/>
      <c r="EW102" s="304"/>
      <c r="EX102" s="304"/>
      <c r="EY102" s="304"/>
      <c r="EZ102" s="304"/>
      <c r="FA102" s="304"/>
      <c r="FB102" s="304"/>
      <c r="FC102" s="304"/>
      <c r="FD102" s="304"/>
      <c r="FE102" s="304"/>
      <c r="FF102" s="304"/>
      <c r="FG102" s="304"/>
      <c r="FH102" s="304"/>
      <c r="FI102" s="304"/>
      <c r="FJ102" s="304"/>
      <c r="FK102" s="304"/>
      <c r="FL102" s="304"/>
      <c r="FM102" s="304"/>
      <c r="FN102" s="304"/>
      <c r="FO102" s="304"/>
      <c r="FP102" s="304"/>
      <c r="FQ102" s="304"/>
      <c r="FR102" s="304"/>
      <c r="FS102" s="304"/>
      <c r="FT102" s="304"/>
      <c r="FU102" s="304"/>
      <c r="FV102" s="304"/>
      <c r="FW102" s="304"/>
      <c r="FX102" s="304"/>
      <c r="FY102" s="304"/>
      <c r="FZ102" s="304"/>
      <c r="GA102" s="304"/>
      <c r="GB102" s="304"/>
      <c r="GC102" s="304"/>
      <c r="GD102" s="304"/>
      <c r="GE102" s="304"/>
      <c r="GF102" s="304"/>
      <c r="GG102" s="304"/>
      <c r="GH102" s="304"/>
      <c r="GI102" s="304"/>
      <c r="GJ102" s="304"/>
      <c r="GK102" s="304"/>
      <c r="GL102" s="304"/>
      <c r="GM102" s="304"/>
      <c r="GN102" s="304"/>
      <c r="GO102" s="304"/>
      <c r="GP102" s="304"/>
      <c r="GQ102" s="304"/>
      <c r="GR102" s="304"/>
    </row>
    <row r="103" spans="1:200">
      <c r="A103" s="87">
        <f>IF(Table31215[[#This Row],[This Report Date]]=$B$3,"Current",0)</f>
        <v>0</v>
      </c>
      <c r="B103" s="121">
        <f t="shared" si="11"/>
        <v>44294</v>
      </c>
      <c r="C103" s="115">
        <f>IF(C102&gt;Timeline[Forecast End Date],"",WORKDAY.INTL(B103,5,7,))</f>
        <v>44301</v>
      </c>
      <c r="D103" s="269">
        <v>31.064808539999998</v>
      </c>
      <c r="E103" s="270">
        <v>3.6302910000000001E-2</v>
      </c>
      <c r="F103" s="262">
        <f>Table31215[[#This Row],[Weekly Plan Cashflow]]</f>
        <v>31.064808539999998</v>
      </c>
      <c r="G103" s="262">
        <v>30.526646320000001</v>
      </c>
      <c r="H103" s="223"/>
      <c r="I103" s="223"/>
      <c r="J103" s="47"/>
      <c r="K103" s="117">
        <f t="shared" si="12"/>
        <v>0.2</v>
      </c>
      <c r="L103" s="117">
        <v>0.2</v>
      </c>
      <c r="M103" s="118">
        <f t="shared" si="13"/>
        <v>0</v>
      </c>
      <c r="N103" s="118">
        <f t="array" ref="N103">(Table31215[[#This Row],[Pending Variations]]+Table31215[[#This Row],[Approved Variations]]+Table31215[[#This Row],[EWs]]+Table25789[Original Contract Vaule])/Table25789[Original Contract Vaule]-1</f>
        <v>0</v>
      </c>
      <c r="O103" s="123"/>
      <c r="Q103" s="94"/>
      <c r="R103" s="262"/>
      <c r="S103" s="262"/>
      <c r="T103" s="99"/>
      <c r="U103" s="99"/>
      <c r="V103" s="123"/>
      <c r="W103" s="99"/>
      <c r="X103" s="99"/>
      <c r="Y103" s="99"/>
      <c r="Z103" s="99"/>
      <c r="AA103" s="99"/>
      <c r="AB103" s="99"/>
      <c r="AN103" s="304"/>
      <c r="AO103" s="304"/>
      <c r="AP103" s="304"/>
      <c r="AQ103" s="304"/>
      <c r="AR103" s="304"/>
      <c r="AS103" s="304"/>
      <c r="AT103" s="304"/>
      <c r="AU103" s="304"/>
      <c r="AV103" s="304"/>
      <c r="AW103" s="304"/>
      <c r="AX103" s="304"/>
      <c r="AY103" s="304"/>
      <c r="AZ103" s="304"/>
      <c r="BA103" s="304"/>
      <c r="BB103" s="304"/>
      <c r="BC103" s="304"/>
      <c r="BD103" s="304"/>
      <c r="BE103" s="304"/>
      <c r="BF103" s="304"/>
      <c r="BG103" s="304"/>
      <c r="BH103" s="304"/>
      <c r="BI103" s="304"/>
      <c r="BJ103" s="304"/>
      <c r="BK103" s="304"/>
      <c r="BL103" s="304"/>
      <c r="BM103" s="304"/>
      <c r="BN103" s="304"/>
      <c r="BO103" s="304"/>
      <c r="BP103" s="304"/>
      <c r="BQ103" s="304"/>
      <c r="BR103" s="304"/>
      <c r="BS103" s="304"/>
      <c r="BT103" s="304"/>
      <c r="BU103" s="304"/>
      <c r="BV103" s="304"/>
      <c r="BW103" s="304"/>
      <c r="BX103" s="304"/>
      <c r="BY103" s="304"/>
      <c r="BZ103" s="304"/>
      <c r="CA103" s="304"/>
      <c r="CB103" s="304"/>
      <c r="CC103" s="304"/>
      <c r="CD103" s="304"/>
      <c r="CE103" s="304"/>
      <c r="CF103" s="304"/>
      <c r="CG103" s="304"/>
      <c r="CH103" s="304"/>
      <c r="CI103" s="304"/>
      <c r="CJ103" s="304"/>
      <c r="CK103" s="304"/>
      <c r="CL103" s="304"/>
      <c r="CM103" s="304"/>
      <c r="CN103" s="304"/>
      <c r="CO103" s="304"/>
      <c r="CP103" s="304"/>
      <c r="CQ103" s="304"/>
      <c r="CR103" s="304"/>
      <c r="CS103" s="304"/>
      <c r="CT103" s="304"/>
      <c r="CU103" s="304"/>
      <c r="CV103" s="304"/>
      <c r="CW103" s="304"/>
      <c r="CX103" s="304"/>
      <c r="CY103" s="304"/>
      <c r="CZ103" s="304"/>
      <c r="DA103" s="304"/>
      <c r="DB103" s="304"/>
      <c r="DC103" s="304"/>
      <c r="DD103" s="304"/>
      <c r="DE103" s="304"/>
      <c r="DF103" s="304"/>
      <c r="DG103" s="304"/>
      <c r="DH103" s="304"/>
      <c r="DI103" s="304"/>
      <c r="DJ103" s="304"/>
      <c r="DK103" s="304"/>
      <c r="DL103" s="304"/>
      <c r="DM103" s="304"/>
      <c r="DN103" s="304"/>
      <c r="DO103" s="304"/>
      <c r="DP103" s="304"/>
      <c r="DQ103" s="304"/>
      <c r="DR103" s="304"/>
      <c r="DS103" s="304"/>
      <c r="DT103" s="304"/>
      <c r="DU103" s="304"/>
      <c r="DV103" s="304"/>
      <c r="DW103" s="304"/>
      <c r="DX103" s="304"/>
      <c r="DY103" s="304"/>
      <c r="DZ103" s="304"/>
      <c r="EA103" s="304"/>
      <c r="EB103" s="304"/>
      <c r="EC103" s="304"/>
      <c r="ED103" s="304"/>
      <c r="EE103" s="304"/>
      <c r="EF103" s="304"/>
      <c r="EG103" s="304"/>
      <c r="EH103" s="304"/>
      <c r="EI103" s="304"/>
      <c r="EJ103" s="304"/>
      <c r="EK103" s="304"/>
      <c r="EL103" s="304"/>
      <c r="EM103" s="304"/>
      <c r="EN103" s="304"/>
      <c r="EO103" s="304"/>
      <c r="EP103" s="304"/>
      <c r="EQ103" s="304"/>
      <c r="ER103" s="304"/>
      <c r="ES103" s="304"/>
      <c r="ET103" s="304"/>
      <c r="EU103" s="304"/>
      <c r="EV103" s="304"/>
      <c r="EW103" s="304"/>
      <c r="EX103" s="304"/>
      <c r="EY103" s="304"/>
      <c r="EZ103" s="304"/>
      <c r="FA103" s="304"/>
      <c r="FB103" s="304"/>
      <c r="FC103" s="304"/>
      <c r="FD103" s="304"/>
      <c r="FE103" s="304"/>
      <c r="FF103" s="304"/>
      <c r="FG103" s="304"/>
      <c r="FH103" s="304"/>
      <c r="FI103" s="304"/>
      <c r="FJ103" s="304"/>
      <c r="FK103" s="304"/>
      <c r="FL103" s="304"/>
      <c r="FM103" s="304"/>
      <c r="FN103" s="304"/>
      <c r="FO103" s="304"/>
      <c r="FP103" s="304"/>
      <c r="FQ103" s="304"/>
      <c r="FR103" s="304"/>
      <c r="FS103" s="304"/>
      <c r="FT103" s="304"/>
      <c r="FU103" s="304"/>
      <c r="FV103" s="304"/>
      <c r="FW103" s="304"/>
      <c r="FX103" s="304"/>
      <c r="FY103" s="304"/>
      <c r="FZ103" s="304"/>
      <c r="GA103" s="304"/>
      <c r="GB103" s="304"/>
      <c r="GC103" s="304"/>
      <c r="GD103" s="304"/>
      <c r="GE103" s="304"/>
      <c r="GF103" s="304"/>
      <c r="GG103" s="304"/>
      <c r="GH103" s="304"/>
      <c r="GI103" s="304"/>
      <c r="GJ103" s="304"/>
      <c r="GK103" s="304"/>
      <c r="GL103" s="304"/>
      <c r="GM103" s="304"/>
      <c r="GN103" s="304"/>
      <c r="GO103" s="304"/>
      <c r="GP103" s="304"/>
      <c r="GQ103" s="304"/>
      <c r="GR103" s="304"/>
    </row>
    <row r="104" spans="1:200">
      <c r="A104" s="87">
        <f>IF(Table31215[[#This Row],[This Report Date]]=$B$3,"Current",0)</f>
        <v>0</v>
      </c>
      <c r="B104" s="121">
        <f t="shared" si="11"/>
        <v>44301</v>
      </c>
      <c r="C104" s="115">
        <f>IF(C103&gt;Timeline[Forecast End Date],"",WORKDAY.INTL(B104,5,7,))</f>
        <v>44308</v>
      </c>
      <c r="D104" s="269">
        <v>31.079813730000001</v>
      </c>
      <c r="E104" s="270">
        <v>3.6302839999999996E-2</v>
      </c>
      <c r="F104" s="262">
        <f>Table31215[[#This Row],[Weekly Plan Cashflow]]</f>
        <v>31.079813730000001</v>
      </c>
      <c r="G104" s="262">
        <v>30.562949159999999</v>
      </c>
      <c r="H104" s="223"/>
      <c r="I104" s="223"/>
      <c r="J104" s="47"/>
      <c r="K104" s="117">
        <f t="shared" si="12"/>
        <v>0.2</v>
      </c>
      <c r="L104" s="117">
        <v>0.2</v>
      </c>
      <c r="M104" s="118">
        <f t="shared" si="13"/>
        <v>0</v>
      </c>
      <c r="N104" s="118">
        <f t="array" ref="N104">(Table31215[[#This Row],[Pending Variations]]+Table31215[[#This Row],[Approved Variations]]+Table31215[[#This Row],[EWs]]+Table25789[Original Contract Vaule])/Table25789[Original Contract Vaule]-1</f>
        <v>0</v>
      </c>
      <c r="O104" s="123"/>
      <c r="Q104" s="94"/>
      <c r="R104" s="262"/>
      <c r="S104" s="262"/>
      <c r="T104" s="99"/>
      <c r="U104" s="99"/>
      <c r="V104" s="123"/>
      <c r="W104" s="99"/>
      <c r="X104" s="99"/>
      <c r="Y104" s="99"/>
      <c r="Z104" s="99"/>
      <c r="AA104" s="99"/>
      <c r="AB104" s="99"/>
    </row>
    <row r="105" spans="1:200">
      <c r="A105" s="87">
        <f>IF(Table31215[[#This Row],[This Report Date]]=$B$3,"Current",0)</f>
        <v>0</v>
      </c>
      <c r="B105" s="121">
        <f t="shared" si="11"/>
        <v>44308</v>
      </c>
      <c r="C105" s="115">
        <f>IF(C104&gt;Timeline[Forecast End Date],"",WORKDAY.INTL(B105,5,7,))</f>
        <v>44315</v>
      </c>
      <c r="D105" s="269">
        <v>31.156518500000001</v>
      </c>
      <c r="E105" s="270">
        <v>4.5818310000000001E-2</v>
      </c>
      <c r="F105" s="262">
        <f>Table31215[[#This Row],[Weekly Plan Cashflow]]</f>
        <v>31.156518500000001</v>
      </c>
      <c r="G105" s="262">
        <v>30.60876747</v>
      </c>
      <c r="H105" s="223"/>
      <c r="I105" s="223"/>
      <c r="J105" s="47"/>
      <c r="K105" s="117">
        <f t="shared" si="12"/>
        <v>0.2</v>
      </c>
      <c r="L105" s="117">
        <v>0.2</v>
      </c>
      <c r="M105" s="118">
        <f t="shared" si="13"/>
        <v>0</v>
      </c>
      <c r="N105" s="118">
        <f t="array" ref="N105">(Table31215[[#This Row],[Pending Variations]]+Table31215[[#This Row],[Approved Variations]]+Table31215[[#This Row],[EWs]]+Table25789[Original Contract Vaule])/Table25789[Original Contract Vaule]-1</f>
        <v>0</v>
      </c>
      <c r="O105" s="123"/>
      <c r="Q105" s="94"/>
      <c r="R105" s="262"/>
      <c r="S105" s="262"/>
      <c r="T105" s="99"/>
      <c r="U105" s="99"/>
      <c r="V105" s="123"/>
      <c r="W105" s="99"/>
      <c r="X105" s="99"/>
      <c r="Y105" s="99"/>
      <c r="Z105" s="99"/>
      <c r="AA105" s="99"/>
      <c r="AB105" s="99"/>
    </row>
    <row r="106" spans="1:200">
      <c r="A106" s="87">
        <f>IF(Table31215[[#This Row],[This Report Date]]=$B$3,"Current",0)</f>
        <v>0</v>
      </c>
      <c r="B106" s="121">
        <f t="shared" si="11"/>
        <v>44315</v>
      </c>
      <c r="C106" s="115">
        <f>IF(C105&gt;Timeline[Forecast End Date],"",WORKDAY.INTL(B106,5,7,))</f>
        <v>44322</v>
      </c>
      <c r="D106" s="269">
        <v>31.52244035</v>
      </c>
      <c r="E106" s="270">
        <v>0.17397135999999999</v>
      </c>
      <c r="F106" s="262">
        <f>Table31215[[#This Row],[Weekly Plan Cashflow]]</f>
        <v>31.52244035</v>
      </c>
      <c r="G106" s="262">
        <v>30.78273883</v>
      </c>
      <c r="H106" s="223"/>
      <c r="I106" s="223"/>
      <c r="J106" s="47"/>
      <c r="K106" s="117">
        <f t="shared" si="12"/>
        <v>0.2</v>
      </c>
      <c r="L106" s="117">
        <v>0.2</v>
      </c>
      <c r="M106" s="118">
        <f t="shared" si="13"/>
        <v>0</v>
      </c>
      <c r="N106" s="118">
        <f t="array" ref="N106">(Table31215[[#This Row],[Pending Variations]]+Table31215[[#This Row],[Approved Variations]]+Table31215[[#This Row],[EWs]]+Table25789[Original Contract Vaule])/Table25789[Original Contract Vaule]-1</f>
        <v>0</v>
      </c>
      <c r="O106" s="123"/>
      <c r="Q106" s="94"/>
      <c r="R106" s="262"/>
      <c r="S106" s="262"/>
      <c r="T106" s="99"/>
      <c r="U106" s="99"/>
      <c r="V106" s="123"/>
      <c r="W106" s="99"/>
      <c r="X106" s="99"/>
      <c r="Y106" s="99"/>
      <c r="Z106" s="99"/>
      <c r="AA106" s="99"/>
      <c r="AB106" s="99"/>
    </row>
    <row r="107" spans="1:200">
      <c r="A107" s="87">
        <f>IF(Table31215[[#This Row],[This Report Date]]=$B$3,"Current",0)</f>
        <v>0</v>
      </c>
      <c r="B107" s="121">
        <f t="shared" si="11"/>
        <v>44322</v>
      </c>
      <c r="C107" s="115">
        <f>IF(C106&gt;Timeline[Forecast End Date],"",WORKDAY.INTL(B107,5,7,))</f>
        <v>44329</v>
      </c>
      <c r="D107" s="269">
        <v>31.933277920000002</v>
      </c>
      <c r="E107" s="270">
        <v>0.17397135999999999</v>
      </c>
      <c r="F107" s="262">
        <f>Table31215[[#This Row],[Weekly Plan Cashflow]]</f>
        <v>31.933277920000002</v>
      </c>
      <c r="G107" s="262">
        <v>30.956710190000003</v>
      </c>
      <c r="H107" s="223"/>
      <c r="I107" s="223"/>
      <c r="J107" s="47"/>
      <c r="K107" s="117">
        <f t="shared" si="12"/>
        <v>0.2</v>
      </c>
      <c r="L107" s="117">
        <v>0.2</v>
      </c>
      <c r="M107" s="118">
        <f t="shared" si="13"/>
        <v>0</v>
      </c>
      <c r="N107" s="118">
        <f t="array" ref="N107">(Table31215[[#This Row],[Pending Variations]]+Table31215[[#This Row],[Approved Variations]]+Table31215[[#This Row],[EWs]]+Table25789[Original Contract Vaule])/Table25789[Original Contract Vaule]-1</f>
        <v>0</v>
      </c>
      <c r="O107" s="123"/>
      <c r="Q107" s="233"/>
      <c r="R107" s="262"/>
      <c r="S107" s="262"/>
      <c r="T107" s="99"/>
      <c r="U107" s="99"/>
      <c r="V107" s="123"/>
      <c r="W107" s="99"/>
      <c r="X107" s="99"/>
      <c r="Y107" s="99"/>
      <c r="Z107" s="99"/>
      <c r="AA107" s="99"/>
      <c r="AB107" s="99"/>
    </row>
    <row r="108" spans="1:200">
      <c r="A108" s="87">
        <f>IF(Table31215[[#This Row],[This Report Date]]=$B$3,"Current",0)</f>
        <v>0</v>
      </c>
      <c r="B108" s="121">
        <f t="shared" si="11"/>
        <v>44329</v>
      </c>
      <c r="C108" s="115">
        <f>IF(C107&gt;Timeline[Forecast End Date],"",WORKDAY.INTL(B108,5,7,))</f>
        <v>44336</v>
      </c>
      <c r="D108" s="269">
        <v>32.100012759999998</v>
      </c>
      <c r="E108" s="270">
        <v>0.17397135999999999</v>
      </c>
      <c r="F108" s="262">
        <f>Table31215[[#This Row],[Weekly Plan Cashflow]]</f>
        <v>32.100012759999998</v>
      </c>
      <c r="G108" s="262">
        <v>31.130681539999998</v>
      </c>
      <c r="H108" s="223"/>
      <c r="I108" s="223"/>
      <c r="J108" s="47"/>
      <c r="K108" s="117">
        <f t="shared" si="12"/>
        <v>0.2</v>
      </c>
      <c r="L108" s="117">
        <v>0.2</v>
      </c>
      <c r="M108" s="118">
        <f t="shared" si="13"/>
        <v>0</v>
      </c>
      <c r="N108" s="118">
        <f t="array" ref="N108">(Table31215[[#This Row],[Pending Variations]]+Table31215[[#This Row],[Approved Variations]]+Table31215[[#This Row],[EWs]]+Table25789[Original Contract Vaule])/Table25789[Original Contract Vaule]-1</f>
        <v>0</v>
      </c>
      <c r="O108" s="123"/>
      <c r="Q108" s="94"/>
      <c r="R108" s="262"/>
      <c r="S108" s="262"/>
      <c r="T108" s="99"/>
      <c r="U108" s="99"/>
      <c r="V108" s="123"/>
      <c r="W108" s="99"/>
      <c r="X108" s="99"/>
      <c r="Y108" s="99"/>
      <c r="Z108" s="99"/>
      <c r="AA108" s="99"/>
      <c r="AB108" s="99"/>
    </row>
    <row r="109" spans="1:200">
      <c r="A109" s="87">
        <f>IF(Table31215[[#This Row],[This Report Date]]=$B$3,"Current",0)</f>
        <v>0</v>
      </c>
      <c r="B109" s="121">
        <f t="shared" si="11"/>
        <v>44336</v>
      </c>
      <c r="C109" s="115">
        <f>IF(C108&gt;Timeline[Forecast End Date],"",WORKDAY.INTL(B109,5,7,))</f>
        <v>44343</v>
      </c>
      <c r="D109" s="269">
        <v>32.115017950000002</v>
      </c>
      <c r="E109" s="270">
        <v>0.17397135999999999</v>
      </c>
      <c r="F109" s="262">
        <f>Table31215[[#This Row],[Weekly Plan Cashflow]]</f>
        <v>32.115017950000002</v>
      </c>
      <c r="G109" s="262">
        <v>31.304652899999997</v>
      </c>
      <c r="H109" s="223"/>
      <c r="I109" s="223"/>
      <c r="J109" s="47"/>
      <c r="K109" s="117">
        <f t="shared" si="12"/>
        <v>0.2</v>
      </c>
      <c r="L109" s="117">
        <v>0.2</v>
      </c>
      <c r="M109" s="118">
        <f t="shared" si="13"/>
        <v>0</v>
      </c>
      <c r="N109" s="118">
        <f t="array" ref="N109">(Table31215[[#This Row],[Pending Variations]]+Table31215[[#This Row],[Approved Variations]]+Table31215[[#This Row],[EWs]]+Table25789[Original Contract Vaule])/Table25789[Original Contract Vaule]-1</f>
        <v>0</v>
      </c>
      <c r="O109" s="123"/>
      <c r="Q109" s="94"/>
      <c r="R109" s="262"/>
      <c r="S109" s="262"/>
      <c r="T109" s="99"/>
      <c r="U109" s="99"/>
      <c r="V109" s="123"/>
      <c r="W109" s="99"/>
      <c r="X109" s="99"/>
      <c r="Y109" s="99"/>
      <c r="Z109" s="99"/>
      <c r="AA109" s="99"/>
      <c r="AB109" s="99"/>
    </row>
    <row r="110" spans="1:200">
      <c r="A110" s="87">
        <f>IF(Table31215[[#This Row],[This Report Date]]=$B$3,"Current",0)</f>
        <v>0</v>
      </c>
      <c r="B110" s="121">
        <f t="shared" si="11"/>
        <v>44343</v>
      </c>
      <c r="C110" s="115">
        <f>IF(C109&gt;Timeline[Forecast End Date],"",WORKDAY.INTL(B110,5,7,))</f>
        <v>44350</v>
      </c>
      <c r="D110" s="269">
        <v>32.130023139999999</v>
      </c>
      <c r="E110" s="270">
        <v>0.17397135999999999</v>
      </c>
      <c r="F110" s="262">
        <f>Table31215[[#This Row],[Weekly Plan Cashflow]]</f>
        <v>32.130023139999999</v>
      </c>
      <c r="G110" s="262">
        <v>31.47862426</v>
      </c>
      <c r="H110" s="223"/>
      <c r="I110" s="223"/>
      <c r="J110" s="47"/>
      <c r="K110" s="117">
        <f t="shared" si="12"/>
        <v>0.2</v>
      </c>
      <c r="L110" s="117">
        <v>0.2</v>
      </c>
      <c r="M110" s="118">
        <f t="shared" si="13"/>
        <v>0</v>
      </c>
      <c r="N110" s="118">
        <f t="array" ref="N110">(Table31215[[#This Row],[Pending Variations]]+Table31215[[#This Row],[Approved Variations]]+Table31215[[#This Row],[EWs]]+Table25789[Original Contract Vaule])/Table25789[Original Contract Vaule]-1</f>
        <v>0</v>
      </c>
      <c r="O110" s="123"/>
      <c r="Q110" s="94"/>
      <c r="R110" s="262"/>
      <c r="S110" s="262"/>
      <c r="T110" s="99"/>
      <c r="U110" s="99"/>
      <c r="V110" s="123"/>
      <c r="W110" s="99"/>
      <c r="X110" s="99"/>
      <c r="Y110" s="99"/>
      <c r="Z110" s="99"/>
      <c r="AA110" s="99"/>
      <c r="AB110" s="99"/>
    </row>
    <row r="111" spans="1:200">
      <c r="A111" s="87">
        <f>IF(Table31215[[#This Row],[This Report Date]]=$B$3,"Current",0)</f>
        <v>0</v>
      </c>
      <c r="B111" s="121">
        <f t="shared" si="11"/>
        <v>44350</v>
      </c>
      <c r="C111" s="115">
        <f>IF(C110&gt;Timeline[Forecast End Date],"",WORKDAY.INTL(B111,5,7,))</f>
        <v>44357</v>
      </c>
      <c r="D111" s="269">
        <v>32.145028329999995</v>
      </c>
      <c r="E111" s="270">
        <v>0.16540743999999999</v>
      </c>
      <c r="F111" s="262">
        <f>Table31215[[#This Row],[Weekly Plan Cashflow]]</f>
        <v>32.145028329999995</v>
      </c>
      <c r="G111" s="262">
        <v>31.644031699999999</v>
      </c>
      <c r="H111" s="223"/>
      <c r="I111" s="223"/>
      <c r="J111" s="47"/>
      <c r="K111" s="117">
        <f t="shared" si="12"/>
        <v>0.2</v>
      </c>
      <c r="L111" s="117">
        <v>0.2</v>
      </c>
      <c r="M111" s="118">
        <f t="shared" si="13"/>
        <v>0</v>
      </c>
      <c r="N111" s="118">
        <f t="array" ref="N111">(Table31215[[#This Row],[Pending Variations]]+Table31215[[#This Row],[Approved Variations]]+Table31215[[#This Row],[EWs]]+Table25789[Original Contract Vaule])/Table25789[Original Contract Vaule]-1</f>
        <v>0</v>
      </c>
      <c r="O111" s="123"/>
      <c r="Q111" s="94"/>
      <c r="R111" s="262"/>
      <c r="S111" s="262"/>
      <c r="T111" s="101"/>
      <c r="U111" s="101"/>
      <c r="V111" s="123"/>
      <c r="W111" s="99"/>
      <c r="X111" s="99"/>
      <c r="Y111" s="99"/>
      <c r="Z111" s="99"/>
      <c r="AA111" s="99"/>
      <c r="AB111" s="99"/>
    </row>
    <row r="112" spans="1:200">
      <c r="A112" s="87">
        <f>IF(Table31215[[#This Row],[This Report Date]]=$B$3,"Current",0)</f>
        <v>0</v>
      </c>
      <c r="B112" s="121">
        <f t="shared" si="11"/>
        <v>44357</v>
      </c>
      <c r="C112" s="115">
        <f>IF(C111&gt;Timeline[Forecast End Date],"",WORKDAY.INTL(B112,5,7,))</f>
        <v>44364</v>
      </c>
      <c r="D112" s="269">
        <v>32.160033519999999</v>
      </c>
      <c r="E112" s="270">
        <v>4.5784949999999998E-2</v>
      </c>
      <c r="F112" s="262">
        <f>Table31215[[#This Row],[Weekly Plan Cashflow]]</f>
        <v>32.160033519999999</v>
      </c>
      <c r="G112" s="262">
        <v>31.689816649999997</v>
      </c>
      <c r="H112" s="223"/>
      <c r="I112" s="223"/>
      <c r="J112" s="47"/>
      <c r="K112" s="117">
        <f t="shared" si="12"/>
        <v>0.2</v>
      </c>
      <c r="L112" s="117">
        <v>0.2</v>
      </c>
      <c r="M112" s="118">
        <f t="shared" si="13"/>
        <v>0</v>
      </c>
      <c r="N112" s="118">
        <f t="array" ref="N112">(Table31215[[#This Row],[Pending Variations]]+Table31215[[#This Row],[Approved Variations]]+Table31215[[#This Row],[EWs]]+Table25789[Original Contract Vaule])/Table25789[Original Contract Vaule]-1</f>
        <v>0</v>
      </c>
      <c r="O112" s="123"/>
      <c r="R112" s="262"/>
      <c r="S112" s="262"/>
      <c r="V112" s="123"/>
      <c r="W112" s="99"/>
      <c r="X112" s="99"/>
      <c r="Y112" s="99"/>
      <c r="Z112" s="99"/>
      <c r="AA112" s="99"/>
      <c r="AB112" s="99"/>
    </row>
    <row r="113" spans="1:77">
      <c r="A113" s="87">
        <f>IF(Table31215[[#This Row],[This Report Date]]=$B$3,"Current",0)</f>
        <v>0</v>
      </c>
      <c r="B113" s="121">
        <f t="shared" si="11"/>
        <v>44364</v>
      </c>
      <c r="C113" s="115">
        <f>IF(C112&gt;Timeline[Forecast End Date],"",WORKDAY.INTL(B113,5,7,))</f>
        <v>44371</v>
      </c>
      <c r="D113" s="269">
        <v>32.175038700000002</v>
      </c>
      <c r="E113" s="270">
        <v>3.6302839999999996E-2</v>
      </c>
      <c r="F113" s="262">
        <f>Table31215[[#This Row],[Weekly Plan Cashflow]]</f>
        <v>32.175038700000002</v>
      </c>
      <c r="G113" s="262">
        <v>31.726119489999999</v>
      </c>
      <c r="H113" s="223"/>
      <c r="I113" s="223"/>
      <c r="J113" s="47"/>
      <c r="K113" s="117">
        <f t="shared" si="12"/>
        <v>0.2</v>
      </c>
      <c r="L113" s="117">
        <v>0.2</v>
      </c>
      <c r="M113" s="118">
        <f t="shared" si="13"/>
        <v>0</v>
      </c>
      <c r="N113" s="118">
        <f t="array" ref="N113">(Table31215[[#This Row],[Pending Variations]]+Table31215[[#This Row],[Approved Variations]]+Table31215[[#This Row],[EWs]]+Table25789[Original Contract Vaule])/Table25789[Original Contract Vaule]-1</f>
        <v>0</v>
      </c>
      <c r="O113" s="124"/>
      <c r="R113" s="262"/>
      <c r="S113" s="262"/>
      <c r="V113" s="124"/>
      <c r="W113" s="101"/>
      <c r="X113" s="101"/>
      <c r="Y113" s="101"/>
      <c r="Z113" s="101"/>
      <c r="AA113" s="101"/>
      <c r="AB113" s="101"/>
    </row>
    <row r="114" spans="1:77">
      <c r="A114" s="87">
        <f>IF(Table31215[[#This Row],[This Report Date]]=$B$3,"Current",0)</f>
        <v>0</v>
      </c>
      <c r="B114" s="121">
        <f t="shared" si="11"/>
        <v>44371</v>
      </c>
      <c r="C114" s="115">
        <f>IF(C113&gt;Timeline[Forecast End Date],"",WORKDAY.INTL(B114,5,7,))</f>
        <v>44378</v>
      </c>
      <c r="D114" s="269">
        <v>32.190043889999998</v>
      </c>
      <c r="E114" s="270">
        <v>3.6302839999999996E-2</v>
      </c>
      <c r="F114" s="262">
        <f>Table31215[[#This Row],[Weekly Plan Cashflow]]</f>
        <v>32.190043889999998</v>
      </c>
      <c r="G114" s="262">
        <v>31.762422340000001</v>
      </c>
      <c r="H114" s="223"/>
      <c r="I114" s="223"/>
      <c r="J114" s="47"/>
      <c r="K114" s="117">
        <f t="shared" si="12"/>
        <v>0.2</v>
      </c>
      <c r="L114" s="117">
        <v>0.2</v>
      </c>
      <c r="M114" s="118">
        <f t="shared" si="13"/>
        <v>0</v>
      </c>
      <c r="N114" s="118">
        <f t="array" ref="N114">(Table31215[[#This Row],[Pending Variations]]+Table31215[[#This Row],[Approved Variations]]+Table31215[[#This Row],[EWs]]+Table25789[Original Contract Vaule])/Table25789[Original Contract Vaule]-1</f>
        <v>0</v>
      </c>
      <c r="R114" s="262"/>
      <c r="S114" s="262"/>
    </row>
    <row r="115" spans="1:77">
      <c r="A115" s="87">
        <f>IF(Table31215[[#This Row],[This Report Date]]=$B$3,"Current",0)</f>
        <v>0</v>
      </c>
      <c r="B115" s="121">
        <f t="shared" si="11"/>
        <v>44378</v>
      </c>
      <c r="C115" s="115">
        <f>IF(C114&gt;Timeline[Forecast End Date],"",WORKDAY.INTL(B115,5,7,))</f>
        <v>44385</v>
      </c>
      <c r="D115" s="269">
        <v>32.205049079999995</v>
      </c>
      <c r="E115" s="270">
        <v>3.6302839999999996E-2</v>
      </c>
      <c r="F115" s="262">
        <f>Table31215[[#This Row],[Weekly Plan Cashflow]]</f>
        <v>32.205049079999995</v>
      </c>
      <c r="G115" s="262">
        <v>31.798725179999998</v>
      </c>
      <c r="H115" s="223"/>
      <c r="I115" s="223"/>
      <c r="J115" s="47"/>
      <c r="K115" s="117">
        <f t="shared" si="12"/>
        <v>0.2</v>
      </c>
      <c r="L115" s="117">
        <v>0.2</v>
      </c>
      <c r="M115" s="118">
        <f t="shared" si="13"/>
        <v>0</v>
      </c>
      <c r="N115" s="118">
        <f t="array" ref="N115">(Table31215[[#This Row],[Pending Variations]]+Table31215[[#This Row],[Approved Variations]]+Table31215[[#This Row],[EWs]]+Table25789[Original Contract Vaule])/Table25789[Original Contract Vaule]-1</f>
        <v>0</v>
      </c>
      <c r="R115" s="262"/>
      <c r="S115" s="262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89"/>
      <c r="BB115" s="289"/>
      <c r="BC115" s="289"/>
      <c r="BD115" s="289"/>
      <c r="BE115" s="289"/>
      <c r="BF115" s="289"/>
      <c r="BG115" s="289"/>
      <c r="BH115" s="289"/>
      <c r="BI115" s="289"/>
      <c r="BJ115" s="289"/>
      <c r="BK115" s="289"/>
      <c r="BL115" s="289"/>
      <c r="BM115" s="289"/>
      <c r="BN115" s="289"/>
      <c r="BO115" s="289"/>
      <c r="BP115" s="289"/>
      <c r="BQ115" s="289"/>
      <c r="BR115" s="289"/>
      <c r="BS115" s="289"/>
      <c r="BT115" s="289"/>
      <c r="BU115" s="289"/>
      <c r="BV115" s="289"/>
      <c r="BW115" s="289"/>
      <c r="BX115" s="289"/>
    </row>
    <row r="116" spans="1:77">
      <c r="A116" s="87">
        <f>IF(Table31215[[#This Row],[This Report Date]]=$B$3,"Current",0)</f>
        <v>0</v>
      </c>
      <c r="B116" s="121">
        <f t="shared" si="11"/>
        <v>44385</v>
      </c>
      <c r="C116" s="115">
        <f>IF(C115&gt;Timeline[Forecast End Date],"",WORKDAY.INTL(B116,5,7,))</f>
        <v>44392</v>
      </c>
      <c r="D116" s="269">
        <v>32.220054269999999</v>
      </c>
      <c r="E116" s="270">
        <v>3.6302839999999996E-2</v>
      </c>
      <c r="F116" s="262">
        <f>Table31215[[#This Row],[Weekly Plan Cashflow]]</f>
        <v>32.220054269999999</v>
      </c>
      <c r="G116" s="262">
        <v>31.835028019999999</v>
      </c>
      <c r="H116" s="223"/>
      <c r="I116" s="223"/>
      <c r="J116" s="47"/>
      <c r="K116" s="117">
        <f t="shared" si="12"/>
        <v>0.2</v>
      </c>
      <c r="L116" s="117">
        <v>0.2</v>
      </c>
      <c r="M116" s="118">
        <f t="shared" si="13"/>
        <v>0</v>
      </c>
      <c r="N116" s="118">
        <f t="array" ref="N116">(Table31215[[#This Row],[Pending Variations]]+Table31215[[#This Row],[Approved Variations]]+Table31215[[#This Row],[EWs]]+Table25789[Original Contract Vaule])/Table25789[Original Contract Vaule]-1</f>
        <v>0</v>
      </c>
      <c r="R116" s="262"/>
      <c r="S116" s="262"/>
      <c r="AD116" s="247"/>
      <c r="AE116" s="247"/>
      <c r="AF116" s="247"/>
      <c r="AH116" s="289"/>
      <c r="AI116" s="247"/>
      <c r="AK116" s="247"/>
      <c r="AN116" s="247"/>
      <c r="AO116" s="247"/>
      <c r="AP116" s="247"/>
      <c r="AQ116" s="247"/>
      <c r="AR116" s="247"/>
      <c r="AS116" s="247"/>
      <c r="AT116" s="247"/>
      <c r="AU116" s="247"/>
      <c r="AV116" s="247"/>
      <c r="AW116" s="247"/>
      <c r="AX116" s="247"/>
      <c r="AY116" s="247"/>
      <c r="AZ116" s="247"/>
      <c r="BA116" s="247"/>
      <c r="BB116" s="247"/>
      <c r="BC116" s="247"/>
      <c r="BD116" s="247"/>
      <c r="BE116" s="247"/>
      <c r="BF116" s="247"/>
      <c r="BG116" s="247"/>
      <c r="BH116" s="247"/>
      <c r="BI116" s="247"/>
      <c r="BJ116" s="247"/>
      <c r="BK116" s="247"/>
      <c r="BL116" s="247"/>
      <c r="BM116" s="247"/>
      <c r="BN116" s="247"/>
      <c r="BO116" s="247"/>
      <c r="BP116" s="247"/>
      <c r="BR116" s="247"/>
      <c r="BT116" s="247"/>
      <c r="BU116" s="247"/>
      <c r="BV116" s="247"/>
      <c r="BW116" s="247"/>
    </row>
    <row r="117" spans="1:77">
      <c r="A117" s="87">
        <f>IF(Table31215[[#This Row],[This Report Date]]=$B$3,"Current",0)</f>
        <v>0</v>
      </c>
      <c r="B117" s="121">
        <f t="shared" si="11"/>
        <v>44392</v>
      </c>
      <c r="C117" s="115">
        <f>IF(C116&gt;Timeline[Forecast End Date],"",WORKDAY.INTL(B117,5,7,))</f>
        <v>44399</v>
      </c>
      <c r="D117" s="269">
        <v>32.225056000000002</v>
      </c>
      <c r="E117" s="270">
        <v>1.2100950000000001E-2</v>
      </c>
      <c r="F117" s="262">
        <f>Table31215[[#This Row],[Weekly Plan Cashflow]]</f>
        <v>32.225056000000002</v>
      </c>
      <c r="G117" s="262">
        <v>31.84712897</v>
      </c>
      <c r="H117" s="223"/>
      <c r="I117" s="223"/>
      <c r="J117" s="47"/>
      <c r="K117" s="117">
        <f t="shared" si="12"/>
        <v>0.2</v>
      </c>
      <c r="L117" s="117">
        <v>0.2</v>
      </c>
      <c r="M117" s="118">
        <f t="shared" si="13"/>
        <v>0</v>
      </c>
      <c r="N117" s="118">
        <f t="array" ref="N117">(Table31215[[#This Row],[Pending Variations]]+Table31215[[#This Row],[Approved Variations]]+Table31215[[#This Row],[EWs]]+Table25789[Original Contract Vaule])/Table25789[Original Contract Vaule]-1</f>
        <v>0</v>
      </c>
      <c r="R117" s="262"/>
      <c r="S117" s="262"/>
      <c r="AD117" s="247"/>
      <c r="AE117" s="247"/>
      <c r="AF117" s="247"/>
      <c r="AH117" s="289"/>
      <c r="AI117" s="247"/>
      <c r="AK117" s="247"/>
      <c r="AN117" s="247"/>
      <c r="AO117" s="247"/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  <c r="BJ117" s="247"/>
      <c r="BK117" s="247"/>
      <c r="BL117" s="247"/>
      <c r="BM117" s="247"/>
      <c r="BN117" s="247"/>
      <c r="BO117" s="247"/>
      <c r="BP117" s="247"/>
      <c r="BQ117" s="247"/>
      <c r="BR117" s="247"/>
      <c r="BS117" s="247"/>
      <c r="BT117" s="247"/>
      <c r="BU117" s="247"/>
      <c r="BV117" s="247"/>
      <c r="BW117" s="247"/>
      <c r="BX117" s="247"/>
    </row>
    <row r="118" spans="1:77">
      <c r="A118" s="87">
        <f>IF(Table31215[[#This Row],[This Report Date]]=$B$3,"Current",0)</f>
        <v>0</v>
      </c>
      <c r="B118" s="121">
        <f t="shared" si="11"/>
        <v>44399</v>
      </c>
      <c r="C118" s="115">
        <f>IF(C117&gt;Timeline[Forecast End Date],"",WORKDAY.INTL(B118,5,7,))</f>
        <v>44406</v>
      </c>
      <c r="D118" s="269">
        <v>32.240061189999999</v>
      </c>
      <c r="E118" s="270">
        <v>3.6302839999999996E-2</v>
      </c>
      <c r="F118" s="262">
        <f>Table31215[[#This Row],[Weekly Plan Cashflow]]</f>
        <v>32.240061189999999</v>
      </c>
      <c r="G118" s="262">
        <v>31.883431809999998</v>
      </c>
      <c r="H118" s="223"/>
      <c r="I118" s="223"/>
      <c r="J118" s="47"/>
      <c r="K118" s="117">
        <f t="shared" si="12"/>
        <v>0.2</v>
      </c>
      <c r="L118" s="117">
        <v>0.2</v>
      </c>
      <c r="M118" s="118">
        <f t="shared" si="13"/>
        <v>0</v>
      </c>
      <c r="N118" s="118">
        <f t="array" ref="N118">(Table31215[[#This Row],[Pending Variations]]+Table31215[[#This Row],[Approved Variations]]+Table31215[[#This Row],[EWs]]+Table25789[Original Contract Vaule])/Table25789[Original Contract Vaule]-1</f>
        <v>0</v>
      </c>
      <c r="R118" s="262"/>
      <c r="S118" s="262"/>
    </row>
    <row r="119" spans="1:77">
      <c r="A119" s="87">
        <f>IF(Table31215[[#This Row],[This Report Date]]=$B$3,"Current",0)</f>
        <v>0</v>
      </c>
      <c r="B119" s="121">
        <f t="shared" si="11"/>
        <v>44406</v>
      </c>
      <c r="C119" s="115">
        <f>IF(C118&gt;Timeline[Forecast End Date],"",WORKDAY.INTL(B119,5,7,))</f>
        <v>44413</v>
      </c>
      <c r="D119" s="269">
        <v>32.394039999999997</v>
      </c>
      <c r="E119" s="270">
        <v>3.6302460000000002E-2</v>
      </c>
      <c r="F119" s="262">
        <f>Table31215[[#This Row],[Weekly Plan Cashflow]]</f>
        <v>32.394039999999997</v>
      </c>
      <c r="G119" s="262">
        <v>31.919734269999999</v>
      </c>
      <c r="H119" s="223"/>
      <c r="I119" s="223"/>
      <c r="J119" s="47"/>
      <c r="K119" s="117">
        <f t="shared" si="12"/>
        <v>0.2</v>
      </c>
      <c r="L119" s="117">
        <v>0.2</v>
      </c>
      <c r="M119" s="118">
        <f t="shared" si="13"/>
        <v>0</v>
      </c>
      <c r="N119" s="118">
        <f t="array" ref="N119">(Table31215[[#This Row],[Pending Variations]]+Table31215[[#This Row],[Approved Variations]]+Table31215[[#This Row],[EWs]]+Table25789[Original Contract Vaule])/Table25789[Original Contract Vaule]-1</f>
        <v>0</v>
      </c>
      <c r="R119" s="262"/>
      <c r="S119" s="262"/>
    </row>
    <row r="120" spans="1:77">
      <c r="A120" s="87">
        <f>IF(Table31215[[#This Row],[This Report Date]]=$B$3,"Current",0)</f>
        <v>0</v>
      </c>
      <c r="B120" s="121">
        <f t="shared" si="11"/>
        <v>44413</v>
      </c>
      <c r="C120" s="115">
        <f>IF(C119&gt;Timeline[Forecast End Date],"",WORKDAY.INTL(B120,5,7,))</f>
        <v>44420</v>
      </c>
      <c r="D120" s="269">
        <v>32.608881029999999</v>
      </c>
      <c r="E120" s="270">
        <v>3.6300539999999999E-2</v>
      </c>
      <c r="F120" s="262">
        <f>Table31215[[#This Row],[Weekly Plan Cashflow]]</f>
        <v>32.608881029999999</v>
      </c>
      <c r="G120" s="262">
        <v>31.956034809999998</v>
      </c>
      <c r="H120" s="223"/>
      <c r="I120" s="223"/>
      <c r="J120" s="47"/>
      <c r="K120" s="117">
        <f t="shared" si="12"/>
        <v>0.2</v>
      </c>
      <c r="L120" s="117">
        <v>0.2</v>
      </c>
      <c r="M120" s="118">
        <f t="shared" si="13"/>
        <v>0</v>
      </c>
      <c r="N120" s="118">
        <f t="array" ref="N120">(Table31215[[#This Row],[Pending Variations]]+Table31215[[#This Row],[Approved Variations]]+Table31215[[#This Row],[EWs]]+Table25789[Original Contract Vaule])/Table25789[Original Contract Vaule]-1</f>
        <v>0</v>
      </c>
      <c r="R120" s="262"/>
      <c r="S120" s="262"/>
    </row>
    <row r="121" spans="1:77">
      <c r="A121" s="87">
        <f>IF(Table31215[[#This Row],[This Report Date]]=$B$3,"Current",0)</f>
        <v>0</v>
      </c>
      <c r="B121" s="121">
        <f t="shared" si="11"/>
        <v>44420</v>
      </c>
      <c r="C121" s="115">
        <f>IF(C120&gt;Timeline[Forecast End Date],"",WORKDAY.INTL(B121,5,7,))</f>
        <v>44427</v>
      </c>
      <c r="D121" s="269">
        <v>32.823722070000002</v>
      </c>
      <c r="E121" s="270">
        <v>3.6300539999999999E-2</v>
      </c>
      <c r="F121" s="262">
        <f>Table31215[[#This Row],[Weekly Plan Cashflow]]</f>
        <v>32.823722070000002</v>
      </c>
      <c r="G121" s="262">
        <v>31.992335350000001</v>
      </c>
      <c r="H121" s="223"/>
      <c r="I121" s="223"/>
      <c r="J121" s="47"/>
      <c r="K121" s="117">
        <f t="shared" si="12"/>
        <v>0.2</v>
      </c>
      <c r="L121" s="117">
        <v>0.2</v>
      </c>
      <c r="M121" s="118">
        <f t="shared" si="13"/>
        <v>0</v>
      </c>
      <c r="N121" s="118">
        <f t="array" ref="N121">(Table31215[[#This Row],[Pending Variations]]+Table31215[[#This Row],[Approved Variations]]+Table31215[[#This Row],[EWs]]+Table25789[Original Contract Vaule])/Table25789[Original Contract Vaule]-1</f>
        <v>0</v>
      </c>
      <c r="R121" s="262"/>
      <c r="S121" s="262"/>
      <c r="AN121" s="304"/>
      <c r="AO121" s="304"/>
      <c r="AP121" s="304"/>
      <c r="AQ121" s="304"/>
      <c r="AR121" s="304"/>
      <c r="AS121" s="304"/>
      <c r="AT121" s="304"/>
      <c r="AU121" s="304"/>
      <c r="AV121" s="304"/>
      <c r="AW121" s="304"/>
      <c r="AX121" s="304"/>
      <c r="AY121" s="304"/>
      <c r="AZ121" s="304"/>
      <c r="BA121" s="304"/>
      <c r="BB121" s="304"/>
      <c r="BC121" s="304"/>
      <c r="BD121" s="304"/>
      <c r="BE121" s="304"/>
      <c r="BF121" s="304"/>
      <c r="BG121" s="304"/>
      <c r="BH121" s="304"/>
      <c r="BI121" s="304"/>
      <c r="BJ121" s="304"/>
      <c r="BK121" s="304"/>
      <c r="BL121" s="304"/>
      <c r="BM121" s="304"/>
      <c r="BN121" s="304"/>
      <c r="BO121" s="304"/>
      <c r="BP121" s="304"/>
      <c r="BQ121" s="304"/>
      <c r="BR121" s="304"/>
      <c r="BS121" s="304"/>
      <c r="BT121" s="304"/>
      <c r="BU121" s="304"/>
      <c r="BV121" s="304"/>
      <c r="BW121" s="304"/>
    </row>
    <row r="122" spans="1:77">
      <c r="A122" s="87">
        <f>IF(Table31215[[#This Row],[This Report Date]]=$B$3,"Current",0)</f>
        <v>0</v>
      </c>
      <c r="B122" s="121">
        <f t="shared" si="11"/>
        <v>44427</v>
      </c>
      <c r="C122" s="115">
        <f>IF(C121&gt;Timeline[Forecast End Date],"",WORKDAY.INTL(B122,5,7,))</f>
        <v>44434</v>
      </c>
      <c r="D122" s="269">
        <v>33.038563100000005</v>
      </c>
      <c r="E122" s="270">
        <v>3.6300539999999999E-2</v>
      </c>
      <c r="F122" s="262">
        <f>Table31215[[#This Row],[Weekly Plan Cashflow]]</f>
        <v>33.038563100000005</v>
      </c>
      <c r="G122" s="262">
        <v>32.028635899999998</v>
      </c>
      <c r="H122" s="223"/>
      <c r="I122" s="223"/>
      <c r="J122" s="47"/>
      <c r="K122" s="117">
        <f t="shared" si="12"/>
        <v>0.2</v>
      </c>
      <c r="L122" s="117">
        <v>0.2</v>
      </c>
      <c r="M122" s="118">
        <f t="shared" si="13"/>
        <v>0</v>
      </c>
      <c r="N122" s="118">
        <f t="array" ref="N122">(Table31215[[#This Row],[Pending Variations]]+Table31215[[#This Row],[Approved Variations]]+Table31215[[#This Row],[EWs]]+Table25789[Original Contract Vaule])/Table25789[Original Contract Vaule]-1</f>
        <v>0</v>
      </c>
      <c r="R122" s="262"/>
      <c r="S122" s="262"/>
      <c r="AN122" s="304"/>
      <c r="AO122" s="304"/>
      <c r="AP122" s="304"/>
      <c r="AQ122" s="304"/>
      <c r="AR122" s="304"/>
      <c r="AS122" s="304"/>
      <c r="AT122" s="304"/>
      <c r="AU122" s="304"/>
      <c r="AV122" s="304"/>
      <c r="AW122" s="304"/>
      <c r="AX122" s="304"/>
      <c r="AY122" s="304"/>
      <c r="AZ122" s="304"/>
      <c r="BA122" s="304"/>
      <c r="BB122" s="304"/>
      <c r="BC122" s="304"/>
      <c r="BD122" s="304"/>
      <c r="BE122" s="304"/>
      <c r="BF122" s="304"/>
      <c r="BG122" s="304"/>
      <c r="BH122" s="304"/>
      <c r="BI122" s="304"/>
      <c r="BJ122" s="304"/>
      <c r="BK122" s="304"/>
      <c r="BL122" s="304"/>
      <c r="BM122" s="304"/>
      <c r="BN122" s="304"/>
      <c r="BO122" s="304"/>
      <c r="BP122" s="304"/>
      <c r="BQ122" s="304"/>
      <c r="BR122" s="304"/>
      <c r="BS122" s="304"/>
      <c r="BT122" s="304"/>
      <c r="BU122" s="304"/>
      <c r="BV122" s="304"/>
      <c r="BW122" s="304"/>
    </row>
    <row r="123" spans="1:77">
      <c r="A123" s="87">
        <f>IF(Table31215[[#This Row],[This Report Date]]=$B$3,"Current",0)</f>
        <v>0</v>
      </c>
      <c r="B123" s="121">
        <f t="shared" si="11"/>
        <v>44434</v>
      </c>
      <c r="C123" s="115">
        <f>IF(C122&gt;Timeline[Forecast End Date],"",WORKDAY.INTL(B123,5,7,))</f>
        <v>44441</v>
      </c>
      <c r="D123" s="269">
        <v>33.15153188</v>
      </c>
      <c r="E123" s="270">
        <v>3.6300539999999999E-2</v>
      </c>
      <c r="F123" s="262">
        <f>Table31215[[#This Row],[Weekly Plan Cashflow]]</f>
        <v>33.15153188</v>
      </c>
      <c r="G123" s="262">
        <v>32.064936440000004</v>
      </c>
      <c r="H123" s="223"/>
      <c r="I123" s="223"/>
      <c r="J123" s="47"/>
      <c r="K123" s="117">
        <f t="shared" si="12"/>
        <v>0.2</v>
      </c>
      <c r="L123" s="117">
        <v>0.2</v>
      </c>
      <c r="M123" s="118">
        <f t="shared" si="13"/>
        <v>0</v>
      </c>
      <c r="N123" s="118">
        <f t="array" ref="N123">(Table31215[[#This Row],[Pending Variations]]+Table31215[[#This Row],[Approved Variations]]+Table31215[[#This Row],[EWs]]+Table25789[Original Contract Vaule])/Table25789[Original Contract Vaule]-1</f>
        <v>0</v>
      </c>
      <c r="R123" s="262"/>
      <c r="S123" s="262"/>
    </row>
    <row r="124" spans="1:77">
      <c r="A124" s="87">
        <f>IF(Table31215[[#This Row],[This Report Date]]=$B$3,"Current",0)</f>
        <v>0</v>
      </c>
      <c r="B124" s="121">
        <f t="shared" si="11"/>
        <v>44441</v>
      </c>
      <c r="C124" s="115">
        <f>IF(C123&gt;Timeline[Forecast End Date],"",WORKDAY.INTL(B124,5,7,))</f>
        <v>44448</v>
      </c>
      <c r="D124" s="269">
        <v>33.166537069999997</v>
      </c>
      <c r="E124" s="270">
        <v>3.6300539999999999E-2</v>
      </c>
      <c r="F124" s="262">
        <f>Table31215[[#This Row],[Weekly Plan Cashflow]]</f>
        <v>33.166537069999997</v>
      </c>
      <c r="G124" s="262">
        <v>32.101236980000003</v>
      </c>
      <c r="H124" s="223"/>
      <c r="I124" s="223"/>
      <c r="J124" s="47"/>
      <c r="K124" s="117">
        <f t="shared" si="12"/>
        <v>0.2</v>
      </c>
      <c r="L124" s="117">
        <v>0.2</v>
      </c>
      <c r="M124" s="118">
        <f t="shared" si="13"/>
        <v>0</v>
      </c>
      <c r="N124" s="118">
        <f t="array" ref="N124">(Table31215[[#This Row],[Pending Variations]]+Table31215[[#This Row],[Approved Variations]]+Table31215[[#This Row],[EWs]]+Table25789[Original Contract Vaule])/Table25789[Original Contract Vaule]-1</f>
        <v>0</v>
      </c>
      <c r="R124" s="262"/>
      <c r="S124" s="262"/>
    </row>
    <row r="125" spans="1:77">
      <c r="A125" s="87">
        <f>IF(Table31215[[#This Row],[This Report Date]]=$B$3,"Current",0)</f>
        <v>0</v>
      </c>
      <c r="B125" s="121">
        <f t="shared" ref="B125:B144" si="14">C124</f>
        <v>44448</v>
      </c>
      <c r="C125" s="115">
        <f>IF(C124&gt;Timeline[Forecast End Date],"",WORKDAY.INTL(B125,5,7,))</f>
        <v>44455</v>
      </c>
      <c r="D125" s="269">
        <v>33.169288019999996</v>
      </c>
      <c r="E125" s="270">
        <v>3.6300539999999999E-2</v>
      </c>
      <c r="F125" s="262">
        <f>Table31215[[#This Row],[Weekly Plan Cashflow]]</f>
        <v>33.169288019999996</v>
      </c>
      <c r="G125" s="262">
        <v>32.137537520000002</v>
      </c>
      <c r="H125" s="223"/>
      <c r="I125" s="223"/>
      <c r="J125" s="47"/>
      <c r="K125" s="117">
        <f t="shared" si="12"/>
        <v>0.2</v>
      </c>
      <c r="L125" s="117">
        <v>0.2</v>
      </c>
      <c r="M125" s="118">
        <f t="shared" si="13"/>
        <v>0</v>
      </c>
      <c r="N125" s="118">
        <f t="array" ref="N125">(Table31215[[#This Row],[Pending Variations]]+Table31215[[#This Row],[Approved Variations]]+Table31215[[#This Row],[EWs]]+Table25789[Original Contract Vaule])/Table25789[Original Contract Vaule]-1</f>
        <v>0</v>
      </c>
      <c r="R125" s="262"/>
      <c r="S125" s="262"/>
    </row>
    <row r="126" spans="1:77">
      <c r="A126" s="87">
        <f>IF(Table31215[[#This Row],[This Report Date]]=$B$3,"Current",0)</f>
        <v>0</v>
      </c>
      <c r="B126" s="121">
        <f t="shared" si="14"/>
        <v>44455</v>
      </c>
      <c r="C126" s="115">
        <f>IF(C125&gt;Timeline[Forecast End Date],"",WORKDAY.INTL(B126,5,7,))</f>
        <v>44462</v>
      </c>
      <c r="D126" s="269">
        <v>33.169288019999996</v>
      </c>
      <c r="E126" s="270">
        <v>3.0250450000000002E-2</v>
      </c>
      <c r="F126" s="262">
        <f>Table31215[[#This Row],[Weekly Plan Cashflow]]</f>
        <v>33.169288019999996</v>
      </c>
      <c r="G126" s="262">
        <v>32.167787969999999</v>
      </c>
      <c r="H126" s="223"/>
      <c r="I126" s="223"/>
      <c r="J126" s="47"/>
      <c r="K126" s="117">
        <f t="shared" si="12"/>
        <v>0.2</v>
      </c>
      <c r="L126" s="117">
        <v>0.2</v>
      </c>
      <c r="M126" s="118">
        <f t="shared" si="13"/>
        <v>0</v>
      </c>
      <c r="N126" s="118">
        <f t="array" ref="N126">(Table31215[[#This Row],[Pending Variations]]+Table31215[[#This Row],[Approved Variations]]+Table31215[[#This Row],[EWs]]+Table25789[Original Contract Vaule])/Table25789[Original Contract Vaule]-1</f>
        <v>0</v>
      </c>
      <c r="R126" s="262"/>
      <c r="S126" s="262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89"/>
      <c r="BB126" s="289"/>
      <c r="BC126" s="289"/>
      <c r="BD126" s="289"/>
      <c r="BE126" s="289"/>
      <c r="BF126" s="289"/>
      <c r="BG126" s="289"/>
      <c r="BH126" s="289"/>
      <c r="BI126" s="289"/>
      <c r="BJ126" s="289"/>
      <c r="BK126" s="289"/>
      <c r="BL126" s="289"/>
      <c r="BM126" s="289"/>
      <c r="BN126" s="289"/>
      <c r="BO126" s="289"/>
      <c r="BP126" s="289"/>
      <c r="BQ126" s="289"/>
      <c r="BR126" s="289"/>
      <c r="BS126" s="289"/>
      <c r="BT126" s="289"/>
      <c r="BU126" s="289"/>
      <c r="BV126" s="289"/>
      <c r="BW126" s="289"/>
      <c r="BX126" s="289"/>
      <c r="BY126" s="289"/>
    </row>
    <row r="127" spans="1:77">
      <c r="A127" s="87">
        <f>IF(Table31215[[#This Row],[This Report Date]]=$B$3,"Current",0)</f>
        <v>0</v>
      </c>
      <c r="B127" s="121">
        <f t="shared" si="14"/>
        <v>44462</v>
      </c>
      <c r="C127" s="115">
        <f>IF(C126&gt;Timeline[Forecast End Date],"",WORKDAY.INTL(B127,5,7,))</f>
        <v>44469</v>
      </c>
      <c r="D127" s="269">
        <v>33.169288019999996</v>
      </c>
      <c r="E127" s="270">
        <v>3.6300539999999999E-2</v>
      </c>
      <c r="F127" s="262">
        <f>Table31215[[#This Row],[Weekly Plan Cashflow]]</f>
        <v>33.169288019999996</v>
      </c>
      <c r="G127" s="262">
        <v>32.204088519999999</v>
      </c>
      <c r="H127" s="223"/>
      <c r="I127" s="223"/>
      <c r="J127" s="47"/>
      <c r="K127" s="117">
        <f t="shared" si="12"/>
        <v>0.2</v>
      </c>
      <c r="L127" s="117">
        <v>0.2</v>
      </c>
      <c r="M127" s="118">
        <f t="shared" si="13"/>
        <v>0</v>
      </c>
      <c r="N127" s="118">
        <f t="array" ref="N127">(Table31215[[#This Row],[Pending Variations]]+Table31215[[#This Row],[Approved Variations]]+Table31215[[#This Row],[EWs]]+Table25789[Original Contract Vaule])/Table25789[Original Contract Vaule]-1</f>
        <v>0</v>
      </c>
      <c r="R127" s="262"/>
      <c r="S127" s="262"/>
      <c r="AC127" s="88"/>
      <c r="AF127" s="247"/>
      <c r="AG127" s="247"/>
      <c r="AH127" s="247"/>
      <c r="AJ127" s="289"/>
      <c r="AK127" s="289"/>
      <c r="AL127" s="289"/>
      <c r="AO127" s="247"/>
      <c r="AP127" s="247"/>
      <c r="AQ127" s="247"/>
      <c r="AR127" s="247"/>
      <c r="AS127" s="247"/>
      <c r="AT127" s="247"/>
      <c r="AU127" s="247"/>
      <c r="AV127" s="247"/>
      <c r="AW127" s="247"/>
      <c r="AX127" s="247"/>
      <c r="AY127" s="247"/>
      <c r="AZ127" s="247"/>
      <c r="BA127" s="247"/>
      <c r="BB127" s="247"/>
      <c r="BC127" s="247"/>
      <c r="BD127" s="247"/>
      <c r="BE127" s="247"/>
      <c r="BF127" s="247"/>
      <c r="BG127" s="247"/>
      <c r="BH127" s="247"/>
      <c r="BI127" s="247"/>
      <c r="BJ127" s="247"/>
      <c r="BK127" s="247"/>
      <c r="BL127" s="247"/>
      <c r="BM127" s="247"/>
      <c r="BN127" s="247"/>
      <c r="BO127" s="247"/>
      <c r="BP127" s="247"/>
      <c r="BS127" s="247"/>
      <c r="BU127" s="247"/>
      <c r="BV127" s="247"/>
      <c r="BW127" s="247"/>
      <c r="BX127" s="247"/>
    </row>
    <row r="128" spans="1:77">
      <c r="A128" s="87">
        <f>IF(Table31215[[#This Row],[This Report Date]]=$B$3,"Current",0)</f>
        <v>0</v>
      </c>
      <c r="B128" s="121">
        <f t="shared" si="14"/>
        <v>44469</v>
      </c>
      <c r="C128" s="115">
        <f>IF(C127&gt;Timeline[Forecast End Date],"",WORKDAY.INTL(B128,5,7,))</f>
        <v>44476</v>
      </c>
      <c r="D128" s="269">
        <v>33.169288019999996</v>
      </c>
      <c r="E128" s="270">
        <v>3.6300539999999999E-2</v>
      </c>
      <c r="F128" s="262">
        <f>Table31215[[#This Row],[Weekly Plan Cashflow]]</f>
        <v>33.169288019999996</v>
      </c>
      <c r="G128" s="262">
        <v>32.240389059999998</v>
      </c>
      <c r="H128" s="223"/>
      <c r="I128" s="223"/>
      <c r="J128" s="47"/>
      <c r="K128" s="117">
        <f t="shared" si="12"/>
        <v>0.2</v>
      </c>
      <c r="L128" s="117">
        <v>0.2</v>
      </c>
      <c r="M128" s="118">
        <f t="shared" si="13"/>
        <v>0</v>
      </c>
      <c r="N128" s="118">
        <f t="array" ref="N128">(Table31215[[#This Row],[Pending Variations]]+Table31215[[#This Row],[Approved Variations]]+Table31215[[#This Row],[EWs]]+Table25789[Original Contract Vaule])/Table25789[Original Contract Vaule]-1</f>
        <v>0</v>
      </c>
      <c r="R128" s="262"/>
      <c r="S128" s="262"/>
      <c r="AC128" s="88"/>
      <c r="AF128" s="247"/>
      <c r="AG128" s="247"/>
      <c r="AH128" s="247"/>
      <c r="AJ128" s="289"/>
      <c r="AK128" s="289"/>
      <c r="AL128" s="289"/>
      <c r="AO128" s="247"/>
      <c r="AP128" s="247"/>
      <c r="AQ128" s="247"/>
      <c r="AR128" s="247"/>
      <c r="AS128" s="247"/>
      <c r="AT128" s="247"/>
      <c r="AU128" s="247"/>
      <c r="AV128" s="247"/>
      <c r="AW128" s="247"/>
      <c r="AX128" s="247"/>
      <c r="AY128" s="247"/>
      <c r="AZ128" s="247"/>
      <c r="BA128" s="247"/>
      <c r="BB128" s="247"/>
      <c r="BC128" s="247"/>
      <c r="BD128" s="247"/>
      <c r="BE128" s="247"/>
      <c r="BF128" s="247"/>
      <c r="BG128" s="247"/>
      <c r="BH128" s="247"/>
      <c r="BI128" s="247"/>
      <c r="BJ128" s="247"/>
      <c r="BK128" s="247"/>
      <c r="BL128" s="247"/>
      <c r="BM128" s="247"/>
      <c r="BN128" s="247"/>
      <c r="BO128" s="247"/>
      <c r="BP128" s="247"/>
      <c r="BQ128" s="247"/>
      <c r="BR128" s="247"/>
      <c r="BS128" s="247"/>
      <c r="BT128" s="247"/>
      <c r="BU128" s="247"/>
      <c r="BV128" s="247"/>
      <c r="BW128" s="247"/>
      <c r="BX128" s="247"/>
      <c r="BY128" s="247"/>
    </row>
    <row r="129" spans="1:77">
      <c r="A129" s="87">
        <f>IF(Table31215[[#This Row],[This Report Date]]=$B$3,"Current",0)</f>
        <v>0</v>
      </c>
      <c r="B129" s="121">
        <f t="shared" si="14"/>
        <v>44476</v>
      </c>
      <c r="C129" s="115">
        <f>IF(C128&gt;Timeline[Forecast End Date],"",WORKDAY.INTL(B129,5,7,))</f>
        <v>44483</v>
      </c>
      <c r="D129" s="269">
        <v>33.169288019999996</v>
      </c>
      <c r="E129" s="270">
        <v>3.6300539999999999E-2</v>
      </c>
      <c r="F129" s="262">
        <f>Table31215[[#This Row],[Weekly Plan Cashflow]]</f>
        <v>33.169288019999996</v>
      </c>
      <c r="G129" s="262">
        <v>32.276689600000005</v>
      </c>
      <c r="H129" s="223"/>
      <c r="I129" s="223"/>
      <c r="J129" s="47"/>
      <c r="K129" s="117">
        <f t="shared" si="12"/>
        <v>0.2</v>
      </c>
      <c r="L129" s="117">
        <v>0.2</v>
      </c>
      <c r="M129" s="118">
        <f t="shared" si="13"/>
        <v>0</v>
      </c>
      <c r="N129" s="118">
        <f t="array" ref="N129">(Table31215[[#This Row],[Pending Variations]]+Table31215[[#This Row],[Approved Variations]]+Table31215[[#This Row],[EWs]]+Table25789[Original Contract Vaule])/Table25789[Original Contract Vaule]-1</f>
        <v>0</v>
      </c>
      <c r="R129" s="262"/>
      <c r="S129" s="262"/>
    </row>
    <row r="130" spans="1:77">
      <c r="A130" s="87">
        <f>IF(Table31215[[#This Row],[This Report Date]]=$B$3,"Current",0)</f>
        <v>0</v>
      </c>
      <c r="B130" s="121">
        <f t="shared" si="14"/>
        <v>44483</v>
      </c>
      <c r="C130" s="115">
        <f>IF(C129&gt;Timeline[Forecast End Date],"",WORKDAY.INTL(B130,5,7,))</f>
        <v>44490</v>
      </c>
      <c r="D130" s="269">
        <v>33.169288019999996</v>
      </c>
      <c r="E130" s="270">
        <v>3.6300539999999999E-2</v>
      </c>
      <c r="F130" s="262">
        <f>Table31215[[#This Row],[Weekly Plan Cashflow]]</f>
        <v>33.169288019999996</v>
      </c>
      <c r="G130" s="262">
        <v>32.312990140000004</v>
      </c>
      <c r="H130" s="223"/>
      <c r="I130" s="223"/>
      <c r="J130" s="47"/>
      <c r="K130" s="117">
        <f t="shared" si="12"/>
        <v>0.2</v>
      </c>
      <c r="L130" s="117">
        <v>0.2</v>
      </c>
      <c r="M130" s="118">
        <f t="shared" si="13"/>
        <v>0</v>
      </c>
      <c r="N130" s="118">
        <f t="array" ref="N130">(Table31215[[#This Row],[Pending Variations]]+Table31215[[#This Row],[Approved Variations]]+Table31215[[#This Row],[EWs]]+Table25789[Original Contract Vaule])/Table25789[Original Contract Vaule]-1</f>
        <v>0</v>
      </c>
      <c r="R130" s="262"/>
      <c r="S130" s="262"/>
      <c r="AO130" s="153"/>
      <c r="AP130" s="153"/>
      <c r="AQ130" s="153"/>
      <c r="AR130" s="153"/>
      <c r="AS130" s="153"/>
      <c r="AT130" s="153"/>
      <c r="AU130" s="153"/>
      <c r="AV130" s="153"/>
      <c r="AW130" s="153"/>
      <c r="AX130" s="153"/>
      <c r="AY130" s="153"/>
      <c r="AZ130" s="153"/>
      <c r="BA130" s="153"/>
      <c r="BB130" s="153"/>
      <c r="BC130" s="153"/>
      <c r="BD130" s="153"/>
      <c r="BE130" s="153"/>
      <c r="BF130" s="153"/>
      <c r="BG130" s="153"/>
      <c r="BH130" s="153"/>
      <c r="BI130" s="153"/>
      <c r="BJ130" s="153"/>
      <c r="BK130" s="153"/>
      <c r="BL130" s="153"/>
      <c r="BM130" s="153"/>
      <c r="BN130" s="153"/>
      <c r="BO130" s="153"/>
      <c r="BP130" s="153"/>
      <c r="BQ130" s="153"/>
      <c r="BR130" s="153"/>
      <c r="BS130" s="153"/>
      <c r="BT130" s="153"/>
      <c r="BU130" s="153"/>
      <c r="BV130" s="153"/>
      <c r="BW130" s="153"/>
      <c r="BX130" s="153"/>
      <c r="BY130" s="153"/>
    </row>
    <row r="131" spans="1:77">
      <c r="A131" s="87">
        <f>IF(Table31215[[#This Row],[This Report Date]]=$B$3,"Current",0)</f>
        <v>0</v>
      </c>
      <c r="B131" s="121">
        <f t="shared" si="14"/>
        <v>44490</v>
      </c>
      <c r="C131" s="115">
        <f>IF(C130&gt;Timeline[Forecast End Date],"",WORKDAY.INTL(B131,5,7,))</f>
        <v>44497</v>
      </c>
      <c r="D131" s="269">
        <v>33.169288019999996</v>
      </c>
      <c r="E131" s="270">
        <v>3.6300539999999999E-2</v>
      </c>
      <c r="F131" s="262">
        <f>Table31215[[#This Row],[Weekly Plan Cashflow]]</f>
        <v>33.169288019999996</v>
      </c>
      <c r="G131" s="262">
        <v>32.349290690000004</v>
      </c>
      <c r="H131" s="223"/>
      <c r="I131" s="223"/>
      <c r="J131" s="47"/>
      <c r="K131" s="117">
        <f t="shared" si="12"/>
        <v>0.2</v>
      </c>
      <c r="L131" s="117">
        <v>0.2</v>
      </c>
      <c r="M131" s="118">
        <f t="shared" si="13"/>
        <v>0</v>
      </c>
      <c r="N131" s="118">
        <f t="array" ref="N131">(Table31215[[#This Row],[Pending Variations]]+Table31215[[#This Row],[Approved Variations]]+Table31215[[#This Row],[EWs]]+Table25789[Original Contract Vaule])/Table25789[Original Contract Vaule]-1</f>
        <v>0</v>
      </c>
      <c r="AO131" s="304"/>
      <c r="AP131" s="304"/>
      <c r="AQ131" s="304"/>
      <c r="AR131" s="304"/>
      <c r="AS131" s="304"/>
      <c r="AT131" s="304"/>
      <c r="AU131" s="304"/>
      <c r="AV131" s="304"/>
      <c r="AW131" s="304"/>
      <c r="AX131" s="304"/>
      <c r="AY131" s="304"/>
      <c r="AZ131" s="304"/>
      <c r="BA131" s="304"/>
      <c r="BB131" s="304"/>
      <c r="BC131" s="304"/>
      <c r="BD131" s="304"/>
      <c r="BE131" s="304"/>
      <c r="BF131" s="304"/>
      <c r="BG131" s="304"/>
      <c r="BH131" s="304"/>
      <c r="BI131" s="304"/>
      <c r="BJ131" s="304"/>
      <c r="BK131" s="304"/>
      <c r="BL131" s="304"/>
      <c r="BM131" s="304"/>
      <c r="BN131" s="304"/>
      <c r="BO131" s="304"/>
      <c r="BP131" s="304"/>
      <c r="BQ131" s="304"/>
      <c r="BR131" s="304"/>
      <c r="BS131" s="304"/>
      <c r="BT131" s="304"/>
      <c r="BU131" s="304"/>
      <c r="BV131" s="304"/>
      <c r="BW131" s="304"/>
      <c r="BX131" s="304"/>
      <c r="BY131" s="304"/>
    </row>
    <row r="132" spans="1:77">
      <c r="A132" s="87">
        <f>IF(Table31215[[#This Row],[This Report Date]]=$B$3,"Current",0)</f>
        <v>0</v>
      </c>
      <c r="B132" s="121">
        <f t="shared" si="14"/>
        <v>44497</v>
      </c>
      <c r="C132" s="115">
        <f>IF(C131&gt;Timeline[Forecast End Date],"",WORKDAY.INTL(B132,5,7,))</f>
        <v>44504</v>
      </c>
      <c r="D132" s="269">
        <v>33.169288019999996</v>
      </c>
      <c r="E132" s="270">
        <v>3.6300539999999999E-2</v>
      </c>
      <c r="F132" s="262">
        <f>Table31215[[#This Row],[Weekly Plan Cashflow]]</f>
        <v>33.169288019999996</v>
      </c>
      <c r="G132" s="262">
        <v>32.385591230000003</v>
      </c>
      <c r="H132" s="223"/>
      <c r="I132" s="223"/>
      <c r="J132" s="47"/>
      <c r="K132" s="117">
        <f t="shared" si="12"/>
        <v>0.2</v>
      </c>
      <c r="L132" s="117">
        <v>0.2</v>
      </c>
      <c r="M132" s="118">
        <f t="shared" si="13"/>
        <v>0</v>
      </c>
      <c r="N132" s="118">
        <f t="array" ref="N132">(Table31215[[#This Row],[Pending Variations]]+Table31215[[#This Row],[Approved Variations]]+Table31215[[#This Row],[EWs]]+Table25789[Original Contract Vaule])/Table25789[Original Contract Vaule]-1</f>
        <v>0</v>
      </c>
    </row>
    <row r="133" spans="1:77">
      <c r="A133" s="87">
        <f>IF(Table31215[[#This Row],[This Report Date]]=$B$3,"Current",0)</f>
        <v>0</v>
      </c>
      <c r="B133" s="121">
        <f t="shared" si="14"/>
        <v>44504</v>
      </c>
      <c r="C133" s="115">
        <f>IF(C132&gt;Timeline[Forecast End Date],"",WORKDAY.INTL(B133,5,7,))</f>
        <v>44511</v>
      </c>
      <c r="D133" s="269">
        <v>33.169288019999996</v>
      </c>
      <c r="E133" s="270">
        <v>3.6300539999999999E-2</v>
      </c>
      <c r="F133" s="262">
        <f>Table31215[[#This Row],[Weekly Plan Cashflow]]</f>
        <v>33.169288019999996</v>
      </c>
      <c r="G133" s="262">
        <v>32.421891770000002</v>
      </c>
      <c r="H133" s="223"/>
      <c r="I133" s="223"/>
      <c r="J133" s="47"/>
      <c r="K133" s="117">
        <f t="shared" si="12"/>
        <v>0.2</v>
      </c>
      <c r="L133" s="117">
        <v>0.2</v>
      </c>
      <c r="M133" s="118">
        <f t="shared" si="13"/>
        <v>0</v>
      </c>
      <c r="N133" s="118">
        <f t="array" ref="N133">(Table31215[[#This Row],[Pending Variations]]+Table31215[[#This Row],[Approved Variations]]+Table31215[[#This Row],[EWs]]+Table25789[Original Contract Vaule])/Table25789[Original Contract Vaule]-1</f>
        <v>0</v>
      </c>
    </row>
    <row r="134" spans="1:77">
      <c r="A134" s="87">
        <f>IF(Table31215[[#This Row],[This Report Date]]=$B$3,"Current",0)</f>
        <v>0</v>
      </c>
      <c r="B134" s="121">
        <f t="shared" si="14"/>
        <v>44511</v>
      </c>
      <c r="C134" s="115">
        <f>IF(C133&gt;Timeline[Forecast End Date],"",WORKDAY.INTL(B134,5,7,))</f>
        <v>44518</v>
      </c>
      <c r="D134" s="269">
        <v>33.169288019999996</v>
      </c>
      <c r="E134" s="270">
        <v>3.6300539999999999E-2</v>
      </c>
      <c r="F134" s="262">
        <f>Table31215[[#This Row],[Weekly Plan Cashflow]]</f>
        <v>33.169288019999996</v>
      </c>
      <c r="G134" s="262">
        <v>32.458192310000001</v>
      </c>
      <c r="H134" s="223"/>
      <c r="I134" s="223"/>
      <c r="J134" s="47"/>
      <c r="K134" s="117">
        <f t="shared" si="12"/>
        <v>0.2</v>
      </c>
      <c r="L134" s="117">
        <v>0.2</v>
      </c>
      <c r="M134" s="118">
        <f t="shared" si="13"/>
        <v>0</v>
      </c>
      <c r="N134" s="118">
        <f t="array" ref="N134">(Table31215[[#This Row],[Pending Variations]]+Table31215[[#This Row],[Approved Variations]]+Table31215[[#This Row],[EWs]]+Table25789[Original Contract Vaule])/Table25789[Original Contract Vaule]-1</f>
        <v>0</v>
      </c>
    </row>
    <row r="135" spans="1:77">
      <c r="A135" s="87">
        <f>IF(Table31215[[#This Row],[This Report Date]]=$B$3,"Current",0)</f>
        <v>0</v>
      </c>
      <c r="B135" s="121">
        <f t="shared" si="14"/>
        <v>44518</v>
      </c>
      <c r="C135" s="115">
        <f>IF(C134&gt;Timeline[Forecast End Date],"",WORKDAY.INTL(B135,5,7,))</f>
        <v>44525</v>
      </c>
      <c r="D135" s="269">
        <v>33.169288019999996</v>
      </c>
      <c r="E135" s="270">
        <v>3.6300539999999999E-2</v>
      </c>
      <c r="F135" s="262">
        <f>Table31215[[#This Row],[Weekly Plan Cashflow]]</f>
        <v>33.169288019999996</v>
      </c>
      <c r="G135" s="262">
        <v>32.49449285</v>
      </c>
      <c r="H135" s="223"/>
      <c r="I135" s="223"/>
      <c r="J135" s="47"/>
      <c r="K135" s="117">
        <f t="shared" si="12"/>
        <v>0.2</v>
      </c>
      <c r="L135" s="117">
        <v>0.2</v>
      </c>
      <c r="M135" s="118">
        <f t="shared" si="13"/>
        <v>0</v>
      </c>
      <c r="N135" s="118">
        <f t="array" ref="N135">(Table31215[[#This Row],[Pending Variations]]+Table31215[[#This Row],[Approved Variations]]+Table31215[[#This Row],[EWs]]+Table25789[Original Contract Vaule])/Table25789[Original Contract Vaule]-1</f>
        <v>0</v>
      </c>
    </row>
    <row r="136" spans="1:77">
      <c r="A136" s="87">
        <f>IF(Table31215[[#This Row],[This Report Date]]=$B$3,"Current",0)</f>
        <v>0</v>
      </c>
      <c r="B136" s="121">
        <f t="shared" si="14"/>
        <v>44525</v>
      </c>
      <c r="C136" s="115">
        <f>IF(C135&gt;Timeline[Forecast End Date],"",WORKDAY.INTL(B136,5,7,))</f>
        <v>44532</v>
      </c>
      <c r="D136" s="269">
        <v>33.358656209999999</v>
      </c>
      <c r="E136" s="270">
        <v>3.6300539999999999E-2</v>
      </c>
      <c r="F136" s="262">
        <f>Table31215[[#This Row],[Weekly Plan Cashflow]]</f>
        <v>33.358656209999999</v>
      </c>
      <c r="G136" s="262">
        <v>32.5307934</v>
      </c>
      <c r="H136" s="223"/>
      <c r="I136" s="223"/>
      <c r="J136" s="47"/>
      <c r="K136" s="117">
        <f t="shared" si="12"/>
        <v>0.2</v>
      </c>
      <c r="L136" s="117">
        <v>0.2</v>
      </c>
      <c r="M136" s="118">
        <f t="shared" si="13"/>
        <v>0</v>
      </c>
      <c r="N136" s="118">
        <f t="array" ref="N136">(Table31215[[#This Row],[Pending Variations]]+Table31215[[#This Row],[Approved Variations]]+Table31215[[#This Row],[EWs]]+Table25789[Original Contract Vaule])/Table25789[Original Contract Vaule]-1</f>
        <v>0</v>
      </c>
    </row>
    <row r="137" spans="1:77">
      <c r="A137" s="87">
        <f>IF(Table31215[[#This Row],[This Report Date]]=$B$3,"Current",0)</f>
        <v>0</v>
      </c>
      <c r="B137" s="121">
        <f t="shared" si="14"/>
        <v>44532</v>
      </c>
      <c r="C137" s="115">
        <f>IF(C136&gt;Timeline[Forecast End Date],"",WORKDAY.INTL(B137,5,7,))</f>
        <v>44539</v>
      </c>
      <c r="D137" s="269">
        <v>33.95666104</v>
      </c>
      <c r="E137" s="270">
        <v>3.6300539999999999E-2</v>
      </c>
      <c r="F137" s="262">
        <f>Table31215[[#This Row],[Weekly Plan Cashflow]]</f>
        <v>33.95666104</v>
      </c>
      <c r="G137" s="262">
        <v>32.567093939999999</v>
      </c>
      <c r="H137" s="223"/>
      <c r="I137" s="223"/>
      <c r="J137" s="47"/>
      <c r="K137" s="117">
        <f t="shared" si="12"/>
        <v>0.2</v>
      </c>
      <c r="L137" s="117">
        <v>0.2</v>
      </c>
      <c r="M137" s="118">
        <f t="shared" si="13"/>
        <v>0</v>
      </c>
      <c r="N137" s="118">
        <f t="array" ref="N137">(Table31215[[#This Row],[Pending Variations]]+Table31215[[#This Row],[Approved Variations]]+Table31215[[#This Row],[EWs]]+Table25789[Original Contract Vaule])/Table25789[Original Contract Vaule]-1</f>
        <v>0</v>
      </c>
    </row>
    <row r="138" spans="1:77">
      <c r="A138" s="87">
        <f>IF(Table31215[[#This Row],[This Report Date]]=$B$3,"Current",0)</f>
        <v>0</v>
      </c>
      <c r="B138" s="121">
        <f t="shared" si="14"/>
        <v>44539</v>
      </c>
      <c r="C138" s="115">
        <f>IF(C137&gt;Timeline[Forecast End Date],"",WORKDAY.INTL(B138,5,7,))</f>
        <v>44546</v>
      </c>
      <c r="D138" s="269">
        <v>34.524765619999997</v>
      </c>
      <c r="E138" s="270">
        <v>3.6300539999999999E-2</v>
      </c>
      <c r="F138" s="262">
        <f>Table31215[[#This Row],[Weekly Plan Cashflow]]</f>
        <v>34.524765619999997</v>
      </c>
      <c r="G138" s="262">
        <v>32.603394479999999</v>
      </c>
      <c r="H138" s="223"/>
      <c r="I138" s="223"/>
      <c r="J138" s="47"/>
      <c r="K138" s="117">
        <f t="shared" si="12"/>
        <v>0.2</v>
      </c>
      <c r="L138" s="117">
        <v>0.2</v>
      </c>
      <c r="M138" s="118">
        <f t="shared" si="13"/>
        <v>0</v>
      </c>
      <c r="N138" s="118">
        <f t="array" ref="N138">(Table31215[[#This Row],[Pending Variations]]+Table31215[[#This Row],[Approved Variations]]+Table31215[[#This Row],[EWs]]+Table25789[Original Contract Vaule])/Table25789[Original Contract Vaule]-1</f>
        <v>0</v>
      </c>
    </row>
    <row r="139" spans="1:77">
      <c r="A139" s="87">
        <f>IF(Table31215[[#This Row],[This Report Date]]=$B$3,"Current",0)</f>
        <v>0</v>
      </c>
      <c r="B139" s="121">
        <f t="shared" si="14"/>
        <v>44546</v>
      </c>
      <c r="C139" s="115">
        <f>IF(C138&gt;Timeline[Forecast End Date],"",WORKDAY.INTL(B139,5,7,))</f>
        <v>44553</v>
      </c>
      <c r="D139" s="269">
        <v>34.524765619999997</v>
      </c>
      <c r="E139" s="270">
        <v>3.6300539999999999E-2</v>
      </c>
      <c r="F139" s="262">
        <f>Table31215[[#This Row],[Weekly Plan Cashflow]]</f>
        <v>34.524765619999997</v>
      </c>
      <c r="G139" s="262">
        <v>32.639695019999998</v>
      </c>
      <c r="H139" s="223"/>
      <c r="I139" s="223"/>
      <c r="J139" s="47"/>
      <c r="K139" s="117">
        <f t="shared" si="12"/>
        <v>0.2</v>
      </c>
      <c r="L139" s="117">
        <v>0.2</v>
      </c>
      <c r="M139" s="118">
        <f t="shared" si="13"/>
        <v>0</v>
      </c>
      <c r="N139" s="118">
        <f t="array" ref="N139">(Table31215[[#This Row],[Pending Variations]]+Table31215[[#This Row],[Approved Variations]]+Table31215[[#This Row],[EWs]]+Table25789[Original Contract Vaule])/Table25789[Original Contract Vaule]-1</f>
        <v>0</v>
      </c>
    </row>
    <row r="140" spans="1:77">
      <c r="A140" s="87">
        <f>IF(Table31215[[#This Row],[This Report Date]]=$B$3,"Current",0)</f>
        <v>0</v>
      </c>
      <c r="B140" s="121">
        <f t="shared" si="14"/>
        <v>44553</v>
      </c>
      <c r="C140" s="115">
        <f>IF(C139&gt;Timeline[Forecast End Date],"",WORKDAY.INTL(B140,5,7,))</f>
        <v>44560</v>
      </c>
      <c r="D140" s="269">
        <v>34.524765619999997</v>
      </c>
      <c r="E140" s="270">
        <v>3.6300539999999999E-2</v>
      </c>
      <c r="F140" s="262">
        <f>Table31215[[#This Row],[Weekly Plan Cashflow]]</f>
        <v>34.524765619999997</v>
      </c>
      <c r="G140" s="262">
        <v>32.675995569999998</v>
      </c>
      <c r="H140" s="223"/>
      <c r="I140" s="223"/>
      <c r="J140" s="47"/>
      <c r="K140" s="117">
        <f t="shared" si="12"/>
        <v>0.2</v>
      </c>
      <c r="L140" s="117">
        <v>0.2</v>
      </c>
      <c r="M140" s="118">
        <f t="shared" si="13"/>
        <v>0</v>
      </c>
      <c r="N140" s="118">
        <f t="array" ref="N140">(Table31215[[#This Row],[Pending Variations]]+Table31215[[#This Row],[Approved Variations]]+Table31215[[#This Row],[EWs]]+Table25789[Original Contract Vaule])/Table25789[Original Contract Vaule]-1</f>
        <v>0</v>
      </c>
    </row>
    <row r="141" spans="1:77">
      <c r="A141" s="87">
        <f>IF(Table31215[[#This Row],[This Report Date]]=$B$3,"Current",0)</f>
        <v>0</v>
      </c>
      <c r="B141" s="121">
        <f t="shared" si="14"/>
        <v>44560</v>
      </c>
      <c r="C141" s="115">
        <f>IF(C140&gt;Timeline[Forecast End Date],"",WORKDAY.INTL(B141,5,7,))</f>
        <v>44567</v>
      </c>
      <c r="D141" s="269">
        <v>34.524765619999997</v>
      </c>
      <c r="E141" s="270">
        <v>3.6300539999999999E-2</v>
      </c>
      <c r="F141" s="262">
        <f>Table31215[[#This Row],[Weekly Plan Cashflow]]</f>
        <v>34.524765619999997</v>
      </c>
      <c r="G141" s="262">
        <v>32.712296109999997</v>
      </c>
      <c r="H141" s="223"/>
      <c r="I141" s="223"/>
      <c r="J141" s="47"/>
      <c r="K141" s="117">
        <f t="shared" si="12"/>
        <v>0.2</v>
      </c>
      <c r="L141" s="117">
        <v>0.2</v>
      </c>
      <c r="M141" s="118">
        <f t="shared" si="13"/>
        <v>0</v>
      </c>
      <c r="N141" s="118">
        <f t="array" ref="N141">(Table31215[[#This Row],[Pending Variations]]+Table31215[[#This Row],[Approved Variations]]+Table31215[[#This Row],[EWs]]+Table25789[Original Contract Vaule])/Table25789[Original Contract Vaule]-1</f>
        <v>0</v>
      </c>
    </row>
    <row r="142" spans="1:77">
      <c r="A142" s="87">
        <f>IF(Table31215[[#This Row],[This Report Date]]=$B$3,"Current",0)</f>
        <v>0</v>
      </c>
      <c r="B142" s="121">
        <f t="shared" si="14"/>
        <v>44567</v>
      </c>
      <c r="C142" s="115">
        <f>IF(C141&gt;Timeline[Forecast End Date],"",WORKDAY.INTL(B142,5,7,))</f>
        <v>44574</v>
      </c>
      <c r="D142" s="269">
        <v>34.524765619999997</v>
      </c>
      <c r="E142" s="270">
        <v>3.6300539999999999E-2</v>
      </c>
      <c r="F142" s="262">
        <f>Table31215[[#This Row],[Weekly Plan Cashflow]]</f>
        <v>34.524765619999997</v>
      </c>
      <c r="G142" s="262">
        <v>32.748596649999996</v>
      </c>
      <c r="H142" s="223"/>
      <c r="I142" s="223"/>
      <c r="J142" s="47"/>
      <c r="K142" s="117">
        <f t="shared" si="12"/>
        <v>0.2</v>
      </c>
      <c r="L142" s="117">
        <v>0.2</v>
      </c>
      <c r="M142" s="118">
        <f t="shared" si="13"/>
        <v>0</v>
      </c>
      <c r="N142" s="118">
        <f t="array" ref="N142">(Table31215[[#This Row],[Pending Variations]]+Table31215[[#This Row],[Approved Variations]]+Table31215[[#This Row],[EWs]]+Table25789[Original Contract Vaule])/Table25789[Original Contract Vaule]-1</f>
        <v>0</v>
      </c>
    </row>
    <row r="143" spans="1:77">
      <c r="A143" s="87">
        <f>IF(Table31215[[#This Row],[This Report Date]]=$B$3,"Current",0)</f>
        <v>0</v>
      </c>
      <c r="B143" s="121">
        <f t="shared" si="14"/>
        <v>44574</v>
      </c>
      <c r="C143" s="115">
        <f>IF(C142&gt;Timeline[Forecast End Date],"",WORKDAY.INTL(B143,5,7,))</f>
        <v>44581</v>
      </c>
      <c r="D143" s="269">
        <v>34.524765619999997</v>
      </c>
      <c r="E143" s="270">
        <v>3.6300539999999999E-2</v>
      </c>
      <c r="F143" s="262">
        <f>Table31215[[#This Row],[Weekly Plan Cashflow]]</f>
        <v>34.524765619999997</v>
      </c>
      <c r="G143" s="262">
        <v>32.784897190000002</v>
      </c>
      <c r="H143" s="223"/>
      <c r="I143" s="223"/>
      <c r="J143" s="47"/>
      <c r="K143" s="117">
        <f t="shared" si="12"/>
        <v>0.2</v>
      </c>
      <c r="L143" s="117">
        <v>0.2</v>
      </c>
      <c r="M143" s="118">
        <f t="shared" si="13"/>
        <v>0</v>
      </c>
      <c r="N143" s="118">
        <f t="array" ref="N143">(Table31215[[#This Row],[Pending Variations]]+Table31215[[#This Row],[Approved Variations]]+Table31215[[#This Row],[EWs]]+Table25789[Original Contract Vaule])/Table25789[Original Contract Vaule]-1</f>
        <v>0</v>
      </c>
    </row>
    <row r="144" spans="1:77">
      <c r="A144" s="87">
        <f>IF(Table31215[[#This Row],[This Report Date]]=$B$3,"Current",0)</f>
        <v>0</v>
      </c>
      <c r="B144" s="121">
        <f t="shared" si="14"/>
        <v>44581</v>
      </c>
      <c r="C144" s="115">
        <f>IF(C143&gt;Timeline[Forecast End Date],"",WORKDAY.INTL(B144,5,7,))</f>
        <v>44588</v>
      </c>
      <c r="D144" s="269">
        <v>34.524765619999997</v>
      </c>
      <c r="E144" s="270">
        <v>3.6300539999999999E-2</v>
      </c>
      <c r="F144" s="262">
        <f>Table31215[[#This Row],[Weekly Plan Cashflow]]</f>
        <v>34.524765619999997</v>
      </c>
      <c r="G144" s="262">
        <v>32.821197739999995</v>
      </c>
      <c r="H144" s="223"/>
      <c r="I144" s="223"/>
      <c r="J144" s="47"/>
      <c r="K144" s="117">
        <f t="shared" si="12"/>
        <v>0.2</v>
      </c>
      <c r="L144" s="117">
        <v>0.2</v>
      </c>
      <c r="M144" s="118">
        <f t="shared" si="13"/>
        <v>0</v>
      </c>
      <c r="N144" s="118">
        <f t="array" ref="N144">(Table31215[[#This Row],[Pending Variations]]+Table31215[[#This Row],[Approved Variations]]+Table31215[[#This Row],[EWs]]+Table25789[Original Contract Vaule])/Table25789[Original Contract Vaule]-1</f>
        <v>0</v>
      </c>
    </row>
    <row r="145" spans="1:19">
      <c r="A145" s="87">
        <f>IF(Table31215[[#This Row],[This Report Date]]=$B$3,"Current",0)</f>
        <v>0</v>
      </c>
      <c r="B145" s="121">
        <f t="shared" ref="B145:B152" si="15">C144</f>
        <v>44588</v>
      </c>
      <c r="C145" s="115">
        <f>IF(C144&gt;Timeline[Forecast End Date],"",WORKDAY.INTL(B145,5,7,))</f>
        <v>44595</v>
      </c>
      <c r="D145" s="269">
        <v>34.524765619999997</v>
      </c>
      <c r="E145" s="270">
        <v>3.6300539999999999E-2</v>
      </c>
      <c r="F145" s="262">
        <f>Table31215[[#This Row],[Weekly Plan Cashflow]]</f>
        <v>34.524765619999997</v>
      </c>
      <c r="G145" s="262">
        <v>32.857498280000002</v>
      </c>
      <c r="H145" s="223"/>
      <c r="I145" s="223"/>
      <c r="J145" s="47"/>
      <c r="K145" s="117">
        <f t="shared" si="12"/>
        <v>0.2</v>
      </c>
      <c r="L145" s="117">
        <v>0.2</v>
      </c>
      <c r="M145" s="118">
        <f t="shared" si="13"/>
        <v>0</v>
      </c>
      <c r="N145" s="118">
        <f t="array" ref="N145">(Table31215[[#This Row],[Pending Variations]]+Table31215[[#This Row],[Approved Variations]]+Table31215[[#This Row],[EWs]]+Table25789[Original Contract Vaule])/Table25789[Original Contract Vaule]-1</f>
        <v>0</v>
      </c>
    </row>
    <row r="146" spans="1:19">
      <c r="A146" s="87">
        <f>IF(Table31215[[#This Row],[This Report Date]]=$B$3,"Current",0)</f>
        <v>0</v>
      </c>
      <c r="B146" s="121">
        <f t="shared" si="15"/>
        <v>44595</v>
      </c>
      <c r="C146" s="115">
        <f>IF(C145&gt;Timeline[Forecast End Date],"",WORKDAY.INTL(B146,5,7,))</f>
        <v>44602</v>
      </c>
      <c r="D146" s="269">
        <v>34.524765619999997</v>
      </c>
      <c r="E146" s="270">
        <v>3.6300539999999999E-2</v>
      </c>
      <c r="F146" s="262">
        <f>Table31215[[#This Row],[Weekly Plan Cashflow]]</f>
        <v>34.524765619999997</v>
      </c>
      <c r="G146" s="262">
        <v>32.893798820000001</v>
      </c>
      <c r="H146" s="223"/>
      <c r="I146" s="223"/>
      <c r="J146" s="47"/>
      <c r="K146" s="117">
        <f t="shared" si="12"/>
        <v>0.2</v>
      </c>
      <c r="L146" s="117">
        <v>0.2</v>
      </c>
      <c r="M146" s="118">
        <f t="shared" si="13"/>
        <v>0</v>
      </c>
      <c r="N146" s="118">
        <f t="array" ref="N146">(Table31215[[#This Row],[Pending Variations]]+Table31215[[#This Row],[Approved Variations]]+Table31215[[#This Row],[EWs]]+Table25789[Original Contract Vaule])/Table25789[Original Contract Vaule]-1</f>
        <v>0</v>
      </c>
    </row>
    <row r="147" spans="1:19">
      <c r="A147" s="87">
        <f>IF(Table31215[[#This Row],[This Report Date]]=$B$3,"Current",0)</f>
        <v>0</v>
      </c>
      <c r="B147" s="121">
        <f t="shared" si="15"/>
        <v>44602</v>
      </c>
      <c r="C147" s="115">
        <f>IF(C146&gt;Timeline[Forecast End Date],"",WORKDAY.INTL(B147,5,7,))</f>
        <v>44609</v>
      </c>
      <c r="D147" s="269">
        <v>34.524765619999997</v>
      </c>
      <c r="E147" s="270">
        <v>3.6300539999999999E-2</v>
      </c>
      <c r="F147" s="262">
        <f>Table31215[[#This Row],[Weekly Plan Cashflow]]</f>
        <v>34.524765619999997</v>
      </c>
      <c r="G147" s="262">
        <v>32.93009936</v>
      </c>
      <c r="H147" s="223"/>
      <c r="I147" s="223"/>
      <c r="J147" s="47"/>
      <c r="K147" s="117">
        <f t="shared" ref="K147:K152" si="16">L146</f>
        <v>0.2</v>
      </c>
      <c r="L147" s="117">
        <v>0.2</v>
      </c>
      <c r="M147" s="118">
        <f t="shared" ref="M147:M152" si="17">N146</f>
        <v>0</v>
      </c>
      <c r="N147" s="118">
        <f t="array" ref="N147">(Table31215[[#This Row],[Pending Variations]]+Table31215[[#This Row],[Approved Variations]]+Table31215[[#This Row],[EWs]]+Table25789[Original Contract Vaule])/Table25789[Original Contract Vaule]-1</f>
        <v>0</v>
      </c>
      <c r="R147" s="273"/>
    </row>
    <row r="148" spans="1:19">
      <c r="A148" s="87">
        <f>IF(Table31215[[#This Row],[This Report Date]]=$B$3,"Current",0)</f>
        <v>0</v>
      </c>
      <c r="B148" s="121">
        <f t="shared" si="15"/>
        <v>44609</v>
      </c>
      <c r="C148" s="115">
        <f>IF(C147&gt;Timeline[Forecast End Date],"",WORKDAY.INTL(B148,5,7,))</f>
        <v>44616</v>
      </c>
      <c r="D148" s="269">
        <v>34.524765619999997</v>
      </c>
      <c r="E148" s="270">
        <v>3.6300539999999999E-2</v>
      </c>
      <c r="F148" s="262">
        <f>Table31215[[#This Row],[Weekly Plan Cashflow]]</f>
        <v>34.524765619999997</v>
      </c>
      <c r="G148" s="262">
        <v>32.96639991</v>
      </c>
      <c r="H148" s="223"/>
      <c r="I148" s="223"/>
      <c r="J148" s="47"/>
      <c r="K148" s="117">
        <f t="shared" si="16"/>
        <v>0.2</v>
      </c>
      <c r="L148" s="117">
        <v>0.2</v>
      </c>
      <c r="M148" s="118">
        <f t="shared" si="17"/>
        <v>0</v>
      </c>
      <c r="N148" s="118">
        <f t="array" ref="N148">(Table31215[[#This Row],[Pending Variations]]+Table31215[[#This Row],[Approved Variations]]+Table31215[[#This Row],[EWs]]+Table25789[Original Contract Vaule])/Table25789[Original Contract Vaule]-1</f>
        <v>0</v>
      </c>
      <c r="S148" s="274"/>
    </row>
    <row r="149" spans="1:19">
      <c r="A149" s="87">
        <f>IF(Table31215[[#This Row],[This Report Date]]=$B$3,"Current",0)</f>
        <v>0</v>
      </c>
      <c r="B149" s="121">
        <f t="shared" si="15"/>
        <v>44616</v>
      </c>
      <c r="C149" s="115">
        <f>IF(C148&gt;Timeline[Forecast End Date],"",WORKDAY.INTL(B149,5,7,))</f>
        <v>44623</v>
      </c>
      <c r="D149" s="269">
        <v>34.745420500000002</v>
      </c>
      <c r="E149" s="270">
        <v>3.6348539999999999E-2</v>
      </c>
      <c r="F149" s="262">
        <f>Table31215[[#This Row],[Weekly Plan Cashflow]]</f>
        <v>34.745420500000002</v>
      </c>
      <c r="G149" s="262">
        <v>33.002748449999999</v>
      </c>
      <c r="H149" s="223"/>
      <c r="I149" s="223"/>
      <c r="J149" s="47"/>
      <c r="K149" s="117">
        <f t="shared" si="16"/>
        <v>0.2</v>
      </c>
      <c r="L149" s="117">
        <v>0.2</v>
      </c>
      <c r="M149" s="118">
        <f t="shared" si="17"/>
        <v>0</v>
      </c>
      <c r="N149" s="118">
        <f t="array" ref="N149">(Table31215[[#This Row],[Pending Variations]]+Table31215[[#This Row],[Approved Variations]]+Table31215[[#This Row],[EWs]]+Table25789[Original Contract Vaule])/Table25789[Original Contract Vaule]-1</f>
        <v>0</v>
      </c>
    </row>
    <row r="150" spans="1:19">
      <c r="A150" s="87">
        <f>IF(Table31215[[#This Row],[This Report Date]]=$B$3,"Current",0)</f>
        <v>0</v>
      </c>
      <c r="B150" s="121">
        <f t="shared" si="15"/>
        <v>44623</v>
      </c>
      <c r="C150" s="115">
        <f>IF(C149&gt;Timeline[Forecast End Date],"",WORKDAY.INTL(B150,5,7,))</f>
        <v>44630</v>
      </c>
      <c r="D150" s="269">
        <v>35.027309020000004</v>
      </c>
      <c r="E150" s="270">
        <v>3.6300539999999999E-2</v>
      </c>
      <c r="F150" s="262">
        <f>Table31215[[#This Row],[Weekly Plan Cashflow]]</f>
        <v>35.027309020000004</v>
      </c>
      <c r="G150" s="262">
        <v>33.039048989999998</v>
      </c>
      <c r="H150" s="223"/>
      <c r="I150" s="223"/>
      <c r="J150" s="47"/>
      <c r="K150" s="117">
        <f t="shared" si="16"/>
        <v>0.2</v>
      </c>
      <c r="L150" s="117">
        <v>0.2</v>
      </c>
      <c r="M150" s="118">
        <f>N152</f>
        <v>0</v>
      </c>
      <c r="N150" s="118">
        <f t="array" ref="N150">(Table31215[[#This Row],[Pending Variations]]+Table31215[[#This Row],[Approved Variations]]+Table31215[[#This Row],[EWs]]+Table25789[Original Contract Vaule])/Table25789[Original Contract Vaule]-1</f>
        <v>0</v>
      </c>
    </row>
    <row r="151" spans="1:19">
      <c r="A151" s="87">
        <f>IF(Table31215[[#This Row],[This Report Date]]=$B$3,"Current",0)</f>
        <v>0</v>
      </c>
      <c r="B151" s="121">
        <f t="shared" si="15"/>
        <v>44630</v>
      </c>
      <c r="C151" s="115">
        <f>IF(C150&gt;Timeline[Forecast End Date],"",WORKDAY.INTL(B151,5,7,))</f>
        <v>44637</v>
      </c>
      <c r="D151" s="269">
        <v>35.763517490000005</v>
      </c>
      <c r="E151" s="270">
        <v>0.13248667</v>
      </c>
      <c r="F151" s="262">
        <f>Table31215[[#This Row],[Weekly Plan Cashflow]]</f>
        <v>35.763517490000005</v>
      </c>
      <c r="G151" s="262">
        <v>33.171535660000004</v>
      </c>
      <c r="H151" s="223"/>
      <c r="I151" s="223"/>
      <c r="J151" s="47"/>
      <c r="K151" s="117">
        <f t="shared" si="16"/>
        <v>0.2</v>
      </c>
      <c r="L151" s="117">
        <v>0.2</v>
      </c>
      <c r="M151" s="118">
        <f t="shared" si="17"/>
        <v>0</v>
      </c>
      <c r="N151" s="118">
        <f t="array" ref="N151">(Table31215[[#This Row],[Pending Variations]]+Table31215[[#This Row],[Approved Variations]]+Table31215[[#This Row],[EWs]]+Table25789[Original Contract Vaule])/Table25789[Original Contract Vaule]-1</f>
        <v>0</v>
      </c>
    </row>
    <row r="152" spans="1:19">
      <c r="A152" s="87">
        <f>IF(Table31215[[#This Row],[This Report Date]]=$B$3,"Current",0)</f>
        <v>0</v>
      </c>
      <c r="B152" s="121">
        <f t="shared" si="15"/>
        <v>44637</v>
      </c>
      <c r="C152" s="115">
        <f>IF(C151&gt;Timeline[Forecast End Date],"",WORKDAY.INTL(B152,5,7,))</f>
        <v>44644</v>
      </c>
      <c r="D152" s="269">
        <v>36.595878390000003</v>
      </c>
      <c r="E152" s="270">
        <v>0.18300335000000001</v>
      </c>
      <c r="F152" s="262">
        <f>Table31215[[#This Row],[Weekly Plan Cashflow]]</f>
        <v>36.595878390000003</v>
      </c>
      <c r="G152" s="262">
        <v>33.354539010000003</v>
      </c>
      <c r="H152" s="223"/>
      <c r="I152" s="223"/>
      <c r="J152" s="47"/>
      <c r="K152" s="117">
        <f t="shared" si="16"/>
        <v>0.2</v>
      </c>
      <c r="L152" s="117">
        <v>0.2</v>
      </c>
      <c r="M152" s="118">
        <f t="shared" si="17"/>
        <v>0</v>
      </c>
      <c r="N152" s="118">
        <f t="array" ref="N152">(Table31215[[#This Row],[Pending Variations]]+Table31215[[#This Row],[Approved Variations]]+Table31215[[#This Row],[EWs]]+Table25789[Original Contract Vaule])/Table25789[Original Contract Vaule]-1</f>
        <v>0</v>
      </c>
    </row>
    <row r="153" spans="1:19">
      <c r="A153" s="87">
        <f>IF(Table31215[[#This Row],[This Report Date]]=$B$3,"Current",0)</f>
        <v>0</v>
      </c>
      <c r="B153" s="121">
        <f t="shared" ref="B153:B169" si="18">C152</f>
        <v>44644</v>
      </c>
      <c r="C153" s="115">
        <f>IF(C152&gt;Timeline[Forecast End Date],"",WORKDAY.INTL(B153,5,7,))</f>
        <v>44651</v>
      </c>
      <c r="D153" s="269">
        <v>37.220378840000002</v>
      </c>
      <c r="E153" s="270">
        <v>0.18300335000000001</v>
      </c>
      <c r="F153" s="262">
        <f>Table31215[[#This Row],[Weekly Plan Cashflow]]</f>
        <v>37.220378840000002</v>
      </c>
      <c r="G153" s="262">
        <v>33.537542370000004</v>
      </c>
      <c r="H153" s="223"/>
      <c r="I153" s="223"/>
      <c r="J153" s="47"/>
      <c r="K153" s="117">
        <f t="shared" ref="K153:K158" si="19">L152</f>
        <v>0.2</v>
      </c>
      <c r="L153" s="117">
        <v>1.2</v>
      </c>
      <c r="M153" s="118">
        <f t="shared" ref="M153:M158" si="20">N152</f>
        <v>0</v>
      </c>
      <c r="N153" s="118">
        <f t="array" ref="N153">(Table31215[[#This Row],[Pending Variations]]+Table31215[[#This Row],[Approved Variations]]+Table31215[[#This Row],[EWs]]+Table25789[Original Contract Vaule])/Table25789[Original Contract Vaule]-1</f>
        <v>0</v>
      </c>
    </row>
    <row r="154" spans="1:19">
      <c r="A154" s="87">
        <f>IF(Table31215[[#This Row],[This Report Date]]=$B$3,"Current",0)</f>
        <v>0</v>
      </c>
      <c r="B154" s="121">
        <f t="shared" si="18"/>
        <v>44651</v>
      </c>
      <c r="C154" s="115">
        <f>IF(C153&gt;Timeline[Forecast End Date],"",WORKDAY.INTL(B154,5,7,))</f>
        <v>44658</v>
      </c>
      <c r="D154" s="269">
        <v>37.655656389999997</v>
      </c>
      <c r="E154" s="270">
        <v>0.15725259</v>
      </c>
      <c r="F154" s="262">
        <f>Table31215[[#This Row],[Weekly Plan Cashflow]]</f>
        <v>37.655656389999997</v>
      </c>
      <c r="G154" s="262">
        <v>33.694794950000002</v>
      </c>
      <c r="H154" s="223"/>
      <c r="I154" s="223"/>
      <c r="J154" s="47"/>
      <c r="K154" s="117">
        <f t="shared" si="19"/>
        <v>1.2</v>
      </c>
      <c r="L154" s="117">
        <v>2.2000000000000002</v>
      </c>
      <c r="M154" s="118">
        <f t="shared" si="20"/>
        <v>0</v>
      </c>
      <c r="N154" s="118">
        <f t="array" ref="N154">(Table31215[[#This Row],[Pending Variations]]+Table31215[[#This Row],[Approved Variations]]+Table31215[[#This Row],[EWs]]+Table25789[Original Contract Vaule])/Table25789[Original Contract Vaule]-1</f>
        <v>0</v>
      </c>
    </row>
    <row r="155" spans="1:19">
      <c r="A155" s="87">
        <f>IF(Table31215[[#This Row],[This Report Date]]=$B$3,"Current",0)</f>
        <v>0</v>
      </c>
      <c r="B155" s="121">
        <f t="shared" si="18"/>
        <v>44658</v>
      </c>
      <c r="C155" s="115">
        <f>IF(C154&gt;Timeline[Forecast End Date],"",WORKDAY.INTL(B155,5,7,))</f>
        <v>44665</v>
      </c>
      <c r="D155" s="269">
        <v>38.016909939999998</v>
      </c>
      <c r="E155" s="270">
        <v>0.16733583999999999</v>
      </c>
      <c r="F155" s="262">
        <f>Table31215[[#This Row],[Weekly Plan Cashflow]]</f>
        <v>38.016909939999998</v>
      </c>
      <c r="G155" s="262">
        <v>33.862130790000002</v>
      </c>
      <c r="H155" s="223"/>
      <c r="I155" s="223"/>
      <c r="J155" s="47"/>
      <c r="K155" s="117">
        <f t="shared" si="19"/>
        <v>2.2000000000000002</v>
      </c>
      <c r="L155" s="117">
        <v>3.2</v>
      </c>
      <c r="M155" s="118">
        <f t="shared" si="20"/>
        <v>0</v>
      </c>
      <c r="N155" s="118">
        <f t="array" ref="N155">(Table31215[[#This Row],[Pending Variations]]+Table31215[[#This Row],[Approved Variations]]+Table31215[[#This Row],[EWs]]+Table25789[Original Contract Vaule])/Table25789[Original Contract Vaule]-1</f>
        <v>0</v>
      </c>
    </row>
    <row r="156" spans="1:19">
      <c r="A156" s="87">
        <f>IF(Table31215[[#This Row],[This Report Date]]=$B$3,"Current",0)</f>
        <v>0</v>
      </c>
      <c r="B156" s="121">
        <f t="shared" si="18"/>
        <v>44665</v>
      </c>
      <c r="C156" s="115">
        <f>IF(C155&gt;Timeline[Forecast End Date],"",WORKDAY.INTL(B156,5,7,))</f>
        <v>44672</v>
      </c>
      <c r="D156" s="269">
        <v>38.328279309999999</v>
      </c>
      <c r="E156" s="270">
        <v>0.36381159000000002</v>
      </c>
      <c r="F156" s="262">
        <f>Table31215[[#This Row],[Weekly Plan Cashflow]]</f>
        <v>38.328279309999999</v>
      </c>
      <c r="G156" s="262">
        <v>34.225942379999999</v>
      </c>
      <c r="H156" s="223"/>
      <c r="I156" s="223"/>
      <c r="J156" s="47"/>
      <c r="K156" s="117">
        <f t="shared" si="19"/>
        <v>3.2</v>
      </c>
      <c r="L156" s="117">
        <v>4.2</v>
      </c>
      <c r="M156" s="118">
        <f t="shared" si="20"/>
        <v>0</v>
      </c>
      <c r="N156" s="118">
        <f t="array" ref="N156">(Table31215[[#This Row],[Pending Variations]]+Table31215[[#This Row],[Approved Variations]]+Table31215[[#This Row],[EWs]]+Table25789[Original Contract Vaule])/Table25789[Original Contract Vaule]-1</f>
        <v>0</v>
      </c>
    </row>
    <row r="157" spans="1:19">
      <c r="A157" s="87">
        <f>IF(Table31215[[#This Row],[This Report Date]]=$B$3,"Current",0)</f>
        <v>0</v>
      </c>
      <c r="B157" s="121">
        <f t="shared" si="18"/>
        <v>44672</v>
      </c>
      <c r="C157" s="115">
        <f>IF(C156&gt;Timeline[Forecast End Date],"",WORKDAY.INTL(B157,5,7,))</f>
        <v>44679</v>
      </c>
      <c r="D157" s="269">
        <v>38.664912560000005</v>
      </c>
      <c r="E157" s="270">
        <v>0.26383568000000002</v>
      </c>
      <c r="F157" s="262">
        <f>Table31215[[#This Row],[Weekly Plan Cashflow]]</f>
        <v>38.664912560000005</v>
      </c>
      <c r="G157" s="262">
        <v>34.407118429999997</v>
      </c>
      <c r="H157" s="223"/>
      <c r="I157" s="223"/>
      <c r="J157" s="47"/>
      <c r="K157" s="117">
        <f t="shared" si="19"/>
        <v>4.2</v>
      </c>
      <c r="L157" s="117">
        <v>5.2</v>
      </c>
      <c r="M157" s="118">
        <f t="shared" si="20"/>
        <v>0</v>
      </c>
      <c r="N157" s="118">
        <f t="array" ref="N157">(Table31215[[#This Row],[Pending Variations]]+Table31215[[#This Row],[Approved Variations]]+Table31215[[#This Row],[EWs]]+Table25789[Original Contract Vaule])/Table25789[Original Contract Vaule]-1</f>
        <v>0</v>
      </c>
    </row>
    <row r="158" spans="1:19">
      <c r="A158" s="87">
        <f>IF(Table31215[[#This Row],[This Report Date]]=$B$3,"Current",0)</f>
        <v>0</v>
      </c>
      <c r="B158" s="121">
        <f t="shared" si="18"/>
        <v>44679</v>
      </c>
      <c r="C158" s="115">
        <f>IF(C157&gt;Timeline[Forecast End Date],"",WORKDAY.INTL(B158,5,7,))</f>
        <v>44686</v>
      </c>
      <c r="D158" s="269">
        <v>38.841627840000001</v>
      </c>
      <c r="E158" s="270">
        <v>0.20441946</v>
      </c>
      <c r="F158" s="262">
        <f>Table31215[[#This Row],[Weekly Plan Cashflow]]</f>
        <v>38.841627840000001</v>
      </c>
      <c r="G158" s="262">
        <v>34.611537890000001</v>
      </c>
      <c r="H158" s="223"/>
      <c r="I158" s="223"/>
      <c r="J158" s="47"/>
      <c r="K158" s="117">
        <f t="shared" si="19"/>
        <v>5.2</v>
      </c>
      <c r="L158" s="117">
        <v>6.2</v>
      </c>
      <c r="M158" s="118">
        <f t="shared" si="20"/>
        <v>0</v>
      </c>
      <c r="N158" s="118">
        <f t="array" ref="N158">(Table31215[[#This Row],[Pending Variations]]+Table31215[[#This Row],[Approved Variations]]+Table31215[[#This Row],[EWs]]+Table25789[Original Contract Vaule])/Table25789[Original Contract Vaule]-1</f>
        <v>0</v>
      </c>
    </row>
    <row r="159" spans="1:19">
      <c r="A159" s="87" t="str">
        <f>IF(Table31215[[#This Row],[This Report Date]]=$B$3,"Current",0)</f>
        <v>Current</v>
      </c>
      <c r="B159" s="121">
        <f t="shared" si="18"/>
        <v>44686</v>
      </c>
      <c r="C159" s="115">
        <f>IF(C158&gt;Timeline[Forecast End Date],"",WORKDAY.INTL(B159,5,7,))</f>
        <v>44693</v>
      </c>
      <c r="D159" s="46">
        <v>39.316501500000001</v>
      </c>
      <c r="E159" s="270">
        <f>'OverAll S-Curve'!FC176/1000000</f>
        <v>0.39525721999999996</v>
      </c>
      <c r="F159" s="262">
        <f>Table31215[[#This Row],[Weekly Plan Cashflow]]</f>
        <v>39.316501500000001</v>
      </c>
      <c r="G159" s="262">
        <f>G158+Table31215[[#This Row],[Weekly Actual Cashflow]]</f>
        <v>35.006795109999999</v>
      </c>
      <c r="H159" s="223"/>
      <c r="I159" s="223"/>
      <c r="J159" s="47"/>
      <c r="K159" s="117"/>
      <c r="L159" s="117"/>
      <c r="M159" s="118"/>
      <c r="N159" s="118"/>
    </row>
    <row r="160" spans="1:19">
      <c r="A160" s="87">
        <f>IF(Table31215[[#This Row],[This Report Date]]=$B$3,"Current",0)</f>
        <v>0</v>
      </c>
      <c r="B160" s="121">
        <f t="shared" si="18"/>
        <v>44693</v>
      </c>
      <c r="C160" s="115">
        <f>IF(C159&gt;Timeline[Forecast End Date],"",WORKDAY.INTL(B160,5,7,))</f>
        <v>44700</v>
      </c>
      <c r="D160" s="46">
        <v>39.749326689999997</v>
      </c>
      <c r="E160" s="227">
        <v>0</v>
      </c>
      <c r="F160" s="262">
        <f>Table31215[[#This Row],[Weekly Plan Cashflow]]</f>
        <v>39.749326689999997</v>
      </c>
      <c r="G160" s="262"/>
      <c r="H160" s="223"/>
      <c r="I160" s="223"/>
      <c r="J160" s="47"/>
      <c r="K160" s="117"/>
      <c r="L160" s="117"/>
      <c r="M160" s="118"/>
      <c r="N160" s="118"/>
    </row>
    <row r="161" spans="1:18">
      <c r="A161" s="87">
        <f>IF(Table31215[[#This Row],[This Report Date]]=$B$3,"Current",0)</f>
        <v>0</v>
      </c>
      <c r="B161" s="121">
        <f t="shared" si="18"/>
        <v>44700</v>
      </c>
      <c r="C161" s="115">
        <f>IF(C160&gt;Timeline[Forecast End Date],"",WORKDAY.INTL(B161,5,7,))</f>
        <v>44707</v>
      </c>
      <c r="D161" s="46">
        <v>39.827772150000001</v>
      </c>
      <c r="E161" s="227">
        <v>0</v>
      </c>
      <c r="F161" s="262">
        <f>Table31215[[#This Row],[Weekly Plan Cashflow]]</f>
        <v>39.827772150000001</v>
      </c>
      <c r="G161" s="262"/>
      <c r="H161" s="223"/>
      <c r="I161" s="223"/>
      <c r="J161" s="47"/>
      <c r="K161" s="117"/>
      <c r="L161" s="117"/>
      <c r="M161" s="118"/>
      <c r="N161" s="118"/>
    </row>
    <row r="162" spans="1:18">
      <c r="A162" s="87">
        <f>IF(Table31215[[#This Row],[This Report Date]]=$B$3,"Current",0)</f>
        <v>0</v>
      </c>
      <c r="B162" s="121">
        <f t="shared" si="18"/>
        <v>44707</v>
      </c>
      <c r="C162" s="115">
        <f>IF(C161&gt;Timeline[Forecast End Date],"",WORKDAY.INTL(B162,5,7,))</f>
        <v>44714</v>
      </c>
      <c r="D162" s="46">
        <v>39.861778749999999</v>
      </c>
      <c r="E162" s="227">
        <v>0</v>
      </c>
      <c r="F162" s="262">
        <f>Table31215[[#This Row],[Weekly Plan Cashflow]]</f>
        <v>39.861778749999999</v>
      </c>
      <c r="G162" s="262"/>
      <c r="H162" s="223"/>
      <c r="I162" s="223"/>
      <c r="J162" s="47"/>
      <c r="K162" s="117"/>
      <c r="L162" s="117"/>
      <c r="M162" s="118"/>
      <c r="N162" s="118"/>
    </row>
    <row r="163" spans="1:18">
      <c r="A163" s="87">
        <f>IF(Table31215[[#This Row],[This Report Date]]=$B$3,"Current",0)</f>
        <v>0</v>
      </c>
      <c r="B163" s="121">
        <f t="shared" si="18"/>
        <v>44714</v>
      </c>
      <c r="C163" s="115" t="str">
        <f>IF(C162&gt;Timeline[Forecast End Date],"",WORKDAY.INTL(B163,5,7,))</f>
        <v/>
      </c>
      <c r="D163" s="46"/>
      <c r="E163" s="227">
        <v>0</v>
      </c>
      <c r="F163" s="228"/>
      <c r="G163" s="262"/>
      <c r="H163" s="223"/>
      <c r="I163" s="223"/>
      <c r="J163" s="47"/>
      <c r="K163" s="117"/>
      <c r="L163" s="117"/>
      <c r="M163" s="118"/>
      <c r="N163" s="118"/>
    </row>
    <row r="164" spans="1:18">
      <c r="A164" s="87">
        <f>IF(Table31215[[#This Row],[This Report Date]]=$B$3,"Current",0)</f>
        <v>0</v>
      </c>
      <c r="B164" s="121" t="str">
        <f t="shared" si="18"/>
        <v/>
      </c>
      <c r="C164" s="115" t="str">
        <f>IF(C163&gt;Timeline[Forecast End Date],"",WORKDAY.INTL(B164,5,7,))</f>
        <v/>
      </c>
      <c r="D164" s="46"/>
      <c r="E164" s="227">
        <v>0</v>
      </c>
      <c r="F164" s="228"/>
      <c r="G164" s="228"/>
      <c r="H164" s="223"/>
      <c r="I164" s="223"/>
      <c r="J164" s="47"/>
      <c r="K164" s="117"/>
      <c r="L164" s="117"/>
      <c r="M164" s="118"/>
      <c r="N164" s="118"/>
    </row>
    <row r="165" spans="1:18">
      <c r="A165" s="87">
        <f>IF(Table31215[[#This Row],[This Report Date]]=$B$3,"Current",0)</f>
        <v>0</v>
      </c>
      <c r="B165" s="121" t="str">
        <f t="shared" si="18"/>
        <v/>
      </c>
      <c r="C165" s="115" t="str">
        <f>IF(C164&gt;Timeline[Forecast End Date],"",WORKDAY.INTL(B165,5,7,))</f>
        <v/>
      </c>
      <c r="D165" s="46"/>
      <c r="E165" s="227">
        <v>0</v>
      </c>
      <c r="F165" s="228"/>
      <c r="G165" s="228"/>
      <c r="H165" s="223"/>
      <c r="I165" s="223"/>
      <c r="J165" s="47"/>
      <c r="K165" s="117"/>
      <c r="L165" s="117"/>
      <c r="M165" s="118"/>
      <c r="N165" s="118"/>
    </row>
    <row r="166" spans="1:18">
      <c r="A166" s="87">
        <f>IF(Table31215[[#This Row],[This Report Date]]=$B$3,"Current",0)</f>
        <v>0</v>
      </c>
      <c r="B166" s="121" t="str">
        <f t="shared" si="18"/>
        <v/>
      </c>
      <c r="C166" s="115" t="str">
        <f>IF(C165&gt;Timeline[Forecast End Date],"",WORKDAY.INTL(B166,5,7,))</f>
        <v/>
      </c>
      <c r="D166" s="46"/>
      <c r="E166" s="227">
        <v>0</v>
      </c>
      <c r="F166" s="228"/>
      <c r="G166" s="228"/>
      <c r="H166" s="223"/>
      <c r="I166" s="223"/>
      <c r="J166" s="47"/>
      <c r="K166" s="117"/>
      <c r="L166" s="117"/>
      <c r="M166" s="118"/>
      <c r="N166" s="118"/>
      <c r="R166" s="247">
        <f>21.6/29.6</f>
        <v>0.72972972972972971</v>
      </c>
    </row>
    <row r="167" spans="1:18">
      <c r="A167" s="87">
        <f>IF(Table31215[[#This Row],[This Report Date]]=$B$3,"Current",0)</f>
        <v>0</v>
      </c>
      <c r="B167" s="121" t="str">
        <f t="shared" si="18"/>
        <v/>
      </c>
      <c r="C167" s="115" t="str">
        <f>IF(C166&gt;Timeline[Forecast End Date],"",WORKDAY.INTL(B167,5,7,))</f>
        <v/>
      </c>
      <c r="D167" s="46"/>
      <c r="E167" s="227">
        <v>0</v>
      </c>
      <c r="F167" s="228"/>
      <c r="G167" s="228"/>
      <c r="H167" s="223"/>
      <c r="I167" s="223"/>
      <c r="J167" s="47"/>
      <c r="K167" s="117"/>
      <c r="L167" s="117"/>
      <c r="M167" s="118"/>
      <c r="N167" s="118"/>
    </row>
    <row r="168" spans="1:18">
      <c r="A168" s="87">
        <f>IF(Table31215[[#This Row],[This Report Date]]=$B$3,"Current",0)</f>
        <v>0</v>
      </c>
      <c r="B168" s="121" t="str">
        <f t="shared" si="18"/>
        <v/>
      </c>
      <c r="C168" s="115" t="str">
        <f>IF(C167&gt;Timeline[Forecast End Date],"",WORKDAY.INTL(B168,5,7,))</f>
        <v/>
      </c>
      <c r="D168" s="46"/>
      <c r="E168" s="227">
        <v>0</v>
      </c>
      <c r="F168" s="228"/>
      <c r="G168" s="228"/>
      <c r="H168" s="223"/>
      <c r="I168" s="223"/>
      <c r="J168" s="47"/>
      <c r="K168" s="117"/>
      <c r="L168" s="117"/>
      <c r="M168" s="118"/>
      <c r="N168" s="118"/>
    </row>
    <row r="169" spans="1:18">
      <c r="A169" s="87">
        <f>IF(Table31215[[#This Row],[This Report Date]]=$B$3,"Current",0)</f>
        <v>0</v>
      </c>
      <c r="B169" s="121" t="str">
        <f t="shared" si="18"/>
        <v/>
      </c>
      <c r="C169" s="115" t="str">
        <f>IF(C168&gt;Timeline[Forecast End Date],"",WORKDAY.INTL(B169,5,7,))</f>
        <v/>
      </c>
      <c r="D169" s="46"/>
      <c r="E169" s="227">
        <v>0</v>
      </c>
      <c r="F169" s="228"/>
      <c r="G169" s="228"/>
      <c r="H169" s="223"/>
      <c r="I169" s="223"/>
      <c r="J169" s="47"/>
      <c r="K169" s="117"/>
      <c r="L169" s="117"/>
      <c r="M169" s="118"/>
      <c r="N169" s="118"/>
    </row>
    <row r="170" spans="1:18">
      <c r="A170" s="87">
        <f>IF(Table31215[[#This Row],[This Report Date]]=$B$3,"Current",0)</f>
        <v>0</v>
      </c>
      <c r="B170" s="121"/>
      <c r="C170" s="115"/>
      <c r="D170" s="46"/>
      <c r="E170" s="227"/>
      <c r="F170" s="228"/>
      <c r="G170" s="228"/>
      <c r="H170" s="223"/>
      <c r="I170" s="223"/>
      <c r="J170" s="47"/>
      <c r="K170" s="117"/>
      <c r="L170" s="117"/>
      <c r="M170" s="118"/>
      <c r="N170" s="118"/>
    </row>
    <row r="171" spans="1:18">
      <c r="A171" s="87">
        <f>IF(Table31215[[#This Row],[This Report Date]]=$B$3,"Current",0)</f>
        <v>0</v>
      </c>
      <c r="B171" s="121"/>
      <c r="C171" s="115"/>
      <c r="D171" s="46"/>
      <c r="E171" s="227"/>
      <c r="F171" s="228"/>
      <c r="G171" s="228"/>
      <c r="H171" s="223"/>
      <c r="I171" s="223"/>
      <c r="J171" s="47"/>
      <c r="K171" s="117"/>
      <c r="L171" s="117"/>
      <c r="M171" s="118"/>
      <c r="N171" s="118"/>
    </row>
    <row r="172" spans="1:18">
      <c r="A172" s="87">
        <f>IF(Table31215[[#This Row],[This Report Date]]=$B$3,"Current",0)</f>
        <v>0</v>
      </c>
      <c r="B172" s="121"/>
      <c r="C172" s="115"/>
      <c r="D172" s="46"/>
      <c r="E172" s="227"/>
      <c r="F172" s="228"/>
      <c r="G172" s="228"/>
      <c r="H172" s="223"/>
      <c r="I172" s="223"/>
      <c r="J172" s="47"/>
      <c r="K172" s="117"/>
      <c r="L172" s="117"/>
      <c r="M172" s="118"/>
      <c r="N172" s="118"/>
    </row>
    <row r="173" spans="1:18">
      <c r="A173" s="87">
        <f>IF(Table31215[[#This Row],[This Report Date]]=$B$3,"Current",0)</f>
        <v>0</v>
      </c>
      <c r="B173" s="121"/>
      <c r="C173" s="115"/>
      <c r="D173" s="46"/>
      <c r="E173" s="227"/>
      <c r="F173" s="228"/>
      <c r="G173" s="228"/>
      <c r="H173" s="223"/>
      <c r="I173" s="223"/>
      <c r="J173" s="47"/>
      <c r="K173" s="117"/>
      <c r="L173" s="117"/>
      <c r="M173" s="118"/>
      <c r="N173" s="118"/>
    </row>
    <row r="174" spans="1:18">
      <c r="A174" s="87">
        <f>IF(Table31215[[#This Row],[This Report Date]]=$B$3,"Current",0)</f>
        <v>0</v>
      </c>
      <c r="B174" s="121"/>
      <c r="C174" s="115"/>
      <c r="D174" s="46"/>
      <c r="E174" s="227"/>
      <c r="F174" s="228"/>
      <c r="G174" s="228"/>
      <c r="H174" s="223"/>
      <c r="I174" s="223"/>
      <c r="J174" s="47"/>
      <c r="K174" s="117"/>
      <c r="L174" s="117"/>
      <c r="M174" s="118"/>
      <c r="N174" s="118"/>
    </row>
    <row r="175" spans="1:18">
      <c r="A175" s="87">
        <f>IF(Table31215[[#This Row],[This Report Date]]=$B$3,"Current",0)</f>
        <v>0</v>
      </c>
      <c r="B175" s="121"/>
      <c r="C175" s="115"/>
      <c r="D175" s="46"/>
      <c r="E175" s="227"/>
      <c r="F175" s="228"/>
      <c r="G175" s="228"/>
      <c r="H175" s="223"/>
      <c r="I175" s="223"/>
      <c r="J175" s="47"/>
      <c r="K175" s="117"/>
      <c r="L175" s="117"/>
      <c r="M175" s="118"/>
      <c r="N175" s="118"/>
    </row>
    <row r="176" spans="1:18">
      <c r="A176" s="87">
        <f>IF(Table31215[[#This Row],[This Report Date]]=$B$3,"Current",0)</f>
        <v>0</v>
      </c>
      <c r="B176" s="121"/>
      <c r="C176" s="115"/>
      <c r="D176" s="46"/>
      <c r="E176" s="227"/>
      <c r="F176" s="228"/>
      <c r="G176" s="228"/>
      <c r="H176" s="223"/>
      <c r="I176" s="223"/>
      <c r="J176" s="47"/>
      <c r="K176" s="117"/>
      <c r="L176" s="117"/>
      <c r="M176" s="118"/>
      <c r="N176" s="118"/>
    </row>
    <row r="177" spans="1:14">
      <c r="A177" s="87">
        <f>IF(Table31215[[#This Row],[This Report Date]]=$B$3,"Current",0)</f>
        <v>0</v>
      </c>
      <c r="B177" s="121"/>
      <c r="C177" s="115"/>
      <c r="D177" s="46"/>
      <c r="E177" s="227"/>
      <c r="F177" s="228"/>
      <c r="G177" s="228"/>
      <c r="H177" s="223"/>
      <c r="I177" s="223"/>
      <c r="J177" s="47"/>
      <c r="K177" s="117"/>
      <c r="L177" s="117"/>
      <c r="M177" s="118"/>
      <c r="N177" s="118"/>
    </row>
    <row r="178" spans="1:14">
      <c r="A178" s="87">
        <f>IF(Table31215[[#This Row],[This Report Date]]=$B$3,"Current",0)</f>
        <v>0</v>
      </c>
      <c r="B178" s="121"/>
      <c r="C178" s="115"/>
      <c r="D178" s="46"/>
      <c r="E178" s="227"/>
      <c r="F178" s="228"/>
      <c r="G178" s="228"/>
      <c r="H178" s="223"/>
      <c r="I178" s="223"/>
      <c r="J178" s="47"/>
      <c r="K178" s="117"/>
      <c r="L178" s="117"/>
      <c r="M178" s="118"/>
      <c r="N178" s="118"/>
    </row>
    <row r="179" spans="1:14">
      <c r="A179" s="87">
        <f>IF(Table31215[[#This Row],[This Report Date]]=$B$3,"Current",0)</f>
        <v>0</v>
      </c>
      <c r="B179" s="121"/>
      <c r="C179" s="115"/>
      <c r="D179" s="46"/>
      <c r="E179" s="227"/>
      <c r="F179" s="228"/>
      <c r="G179" s="228"/>
      <c r="H179" s="223"/>
      <c r="I179" s="223"/>
      <c r="J179" s="47"/>
      <c r="K179" s="117"/>
      <c r="L179" s="117"/>
      <c r="M179" s="118"/>
      <c r="N179" s="118"/>
    </row>
    <row r="180" spans="1:14">
      <c r="A180" s="87">
        <f>IF(Table31215[[#This Row],[This Report Date]]=$B$3,"Current",0)</f>
        <v>0</v>
      </c>
      <c r="B180" s="121"/>
      <c r="C180" s="115"/>
      <c r="D180" s="46"/>
      <c r="E180" s="227"/>
      <c r="F180" s="228"/>
      <c r="G180" s="228"/>
      <c r="H180" s="223"/>
      <c r="I180" s="223"/>
      <c r="J180" s="47"/>
      <c r="K180" s="117"/>
      <c r="L180" s="117"/>
      <c r="M180" s="118"/>
      <c r="N180" s="118"/>
    </row>
    <row r="181" spans="1:14">
      <c r="A181" s="87">
        <f>IF(Table31215[[#This Row],[This Report Date]]=$B$3,"Current",0)</f>
        <v>0</v>
      </c>
      <c r="B181" s="121"/>
      <c r="C181" s="115"/>
      <c r="D181" s="46"/>
      <c r="E181" s="227"/>
      <c r="F181" s="228"/>
      <c r="G181" s="228"/>
      <c r="H181" s="223"/>
      <c r="I181" s="223"/>
      <c r="J181" s="47"/>
      <c r="K181" s="117"/>
      <c r="L181" s="117"/>
      <c r="M181" s="118"/>
      <c r="N181" s="118"/>
    </row>
    <row r="182" spans="1:14">
      <c r="A182" s="87">
        <f>IF(Table31215[[#This Row],[This Report Date]]=$B$3,"Current",0)</f>
        <v>0</v>
      </c>
      <c r="B182" s="121"/>
      <c r="C182" s="115"/>
      <c r="D182" s="46"/>
      <c r="E182" s="227"/>
      <c r="F182" s="228"/>
      <c r="G182" s="228"/>
      <c r="H182" s="223"/>
      <c r="I182" s="223"/>
      <c r="J182" s="47"/>
      <c r="K182" s="117"/>
      <c r="L182" s="117"/>
      <c r="M182" s="118"/>
      <c r="N182" s="118"/>
    </row>
    <row r="183" spans="1:14">
      <c r="A183" s="87">
        <f>IF(Table31215[[#This Row],[This Report Date]]=$B$3,"Current",0)</f>
        <v>0</v>
      </c>
      <c r="B183" s="121"/>
      <c r="C183" s="115"/>
      <c r="D183" s="46"/>
      <c r="E183" s="227"/>
      <c r="F183" s="228"/>
      <c r="G183" s="228"/>
      <c r="H183" s="223"/>
      <c r="I183" s="223"/>
      <c r="J183" s="47"/>
      <c r="K183" s="117"/>
      <c r="L183" s="117"/>
      <c r="M183" s="118"/>
      <c r="N183" s="118"/>
    </row>
    <row r="184" spans="1:14">
      <c r="A184" s="87">
        <f>IF(Table31215[[#This Row],[This Report Date]]=$B$3,"Current",0)</f>
        <v>0</v>
      </c>
      <c r="B184" s="121"/>
      <c r="C184" s="115"/>
      <c r="D184" s="46"/>
      <c r="E184" s="227"/>
      <c r="F184" s="228"/>
      <c r="G184" s="228"/>
      <c r="H184" s="223"/>
      <c r="I184" s="223"/>
      <c r="J184" s="47"/>
      <c r="K184" s="117"/>
      <c r="L184" s="117"/>
      <c r="M184" s="118"/>
      <c r="N184" s="118"/>
    </row>
    <row r="185" spans="1:14">
      <c r="A185" s="87">
        <f>IF(Table31215[[#This Row],[This Report Date]]=$B$3,"Current",0)</f>
        <v>0</v>
      </c>
      <c r="B185" s="121"/>
      <c r="C185" s="115"/>
      <c r="D185" s="46"/>
      <c r="E185" s="227"/>
      <c r="F185" s="228"/>
      <c r="G185" s="228"/>
      <c r="H185" s="223"/>
      <c r="I185" s="223"/>
      <c r="J185" s="47"/>
      <c r="K185" s="117"/>
      <c r="L185" s="117"/>
      <c r="M185" s="118"/>
      <c r="N185" s="118"/>
    </row>
    <row r="186" spans="1:14">
      <c r="A186" s="87">
        <f>IF(Table31215[[#This Row],[This Report Date]]=$B$3,"Current",0)</f>
        <v>0</v>
      </c>
      <c r="B186" s="121"/>
      <c r="C186" s="115"/>
      <c r="D186" s="46"/>
      <c r="E186" s="227"/>
      <c r="F186" s="228"/>
      <c r="G186" s="228"/>
      <c r="H186" s="223"/>
      <c r="I186" s="223"/>
      <c r="J186" s="47"/>
      <c r="K186" s="117"/>
      <c r="L186" s="117"/>
      <c r="M186" s="118"/>
      <c r="N186" s="118"/>
    </row>
    <row r="187" spans="1:14">
      <c r="A187" s="87">
        <f>IF(Table31215[[#This Row],[This Report Date]]=$B$3,"Current",0)</f>
        <v>0</v>
      </c>
      <c r="B187" s="121"/>
      <c r="C187" s="115"/>
      <c r="D187" s="46"/>
      <c r="E187" s="227"/>
      <c r="F187" s="228"/>
      <c r="G187" s="228"/>
      <c r="H187" s="223"/>
      <c r="I187" s="223"/>
      <c r="J187" s="47"/>
      <c r="K187" s="117"/>
      <c r="L187" s="117"/>
      <c r="M187" s="118"/>
      <c r="N187" s="118"/>
    </row>
    <row r="188" spans="1:14">
      <c r="A188" s="87">
        <f>IF(Table31215[[#This Row],[This Report Date]]=$B$3,"Current",0)</f>
        <v>0</v>
      </c>
      <c r="B188" s="121"/>
      <c r="C188" s="115"/>
      <c r="D188" s="46"/>
      <c r="E188" s="227"/>
      <c r="F188" s="228"/>
      <c r="G188" s="228"/>
      <c r="H188" s="223"/>
      <c r="I188" s="223"/>
      <c r="J188" s="47"/>
      <c r="K188" s="117"/>
      <c r="L188" s="117"/>
      <c r="M188" s="118"/>
      <c r="N188" s="118"/>
    </row>
    <row r="189" spans="1:14">
      <c r="A189" s="87">
        <f>IF(Table31215[[#This Row],[This Report Date]]=$B$3,"Current",0)</f>
        <v>0</v>
      </c>
      <c r="B189" s="121"/>
      <c r="C189" s="115"/>
      <c r="D189" s="46"/>
      <c r="E189" s="227"/>
      <c r="F189" s="228"/>
      <c r="G189" s="228"/>
      <c r="H189" s="223"/>
      <c r="I189" s="223"/>
      <c r="J189" s="47"/>
      <c r="K189" s="117"/>
      <c r="L189" s="117"/>
      <c r="M189" s="118"/>
      <c r="N189" s="118"/>
    </row>
    <row r="190" spans="1:14">
      <c r="A190" s="87">
        <f>IF(Table31215[[#This Row],[This Report Date]]=$B$3,"Current",0)</f>
        <v>0</v>
      </c>
      <c r="B190" s="121"/>
      <c r="C190" s="115"/>
      <c r="D190" s="46"/>
      <c r="E190" s="227"/>
      <c r="F190" s="228"/>
      <c r="G190" s="228"/>
      <c r="H190" s="223"/>
      <c r="I190" s="223"/>
      <c r="J190" s="47"/>
      <c r="K190" s="117"/>
      <c r="L190" s="117"/>
      <c r="M190" s="118"/>
      <c r="N190" s="118"/>
    </row>
    <row r="191" spans="1:14">
      <c r="A191" s="87">
        <f>IF(Table31215[[#This Row],[This Report Date]]=$B$3,"Current",0)</f>
        <v>0</v>
      </c>
      <c r="B191" s="121"/>
      <c r="C191" s="115"/>
      <c r="D191" s="46"/>
      <c r="E191" s="227"/>
      <c r="F191" s="228"/>
      <c r="G191" s="228"/>
      <c r="H191" s="223"/>
      <c r="I191" s="223"/>
      <c r="J191" s="47"/>
      <c r="K191" s="117"/>
      <c r="L191" s="117"/>
      <c r="M191" s="118"/>
      <c r="N191" s="118"/>
    </row>
    <row r="192" spans="1:14">
      <c r="A192" s="87">
        <f>IF(Table31215[[#This Row],[This Report Date]]=$B$3,"Current",0)</f>
        <v>0</v>
      </c>
      <c r="B192" s="121"/>
      <c r="C192" s="115"/>
      <c r="D192" s="46"/>
      <c r="E192" s="227"/>
      <c r="F192" s="228"/>
      <c r="G192" s="228"/>
      <c r="H192" s="223"/>
      <c r="I192" s="223"/>
      <c r="J192" s="47"/>
      <c r="K192" s="117"/>
      <c r="L192" s="117"/>
      <c r="M192" s="118"/>
      <c r="N192" s="118"/>
    </row>
    <row r="193" spans="1:14">
      <c r="A193" s="87">
        <f>IF(Table31215[[#This Row],[This Report Date]]=$B$3,"Current",0)</f>
        <v>0</v>
      </c>
      <c r="B193" s="121"/>
      <c r="C193" s="115"/>
      <c r="D193" s="46"/>
      <c r="E193" s="227"/>
      <c r="F193" s="228"/>
      <c r="G193" s="228"/>
      <c r="H193" s="223"/>
      <c r="I193" s="223"/>
      <c r="J193" s="47"/>
      <c r="K193" s="117"/>
      <c r="L193" s="117"/>
      <c r="M193" s="118"/>
      <c r="N193" s="118"/>
    </row>
    <row r="194" spans="1:14">
      <c r="A194" s="87">
        <f>IF(Table31215[[#This Row],[This Report Date]]=$B$3,"Current",0)</f>
        <v>0</v>
      </c>
      <c r="B194" s="121"/>
      <c r="C194" s="115"/>
      <c r="D194" s="46"/>
      <c r="E194" s="227"/>
      <c r="F194" s="228"/>
      <c r="G194" s="228"/>
      <c r="H194" s="223"/>
      <c r="I194" s="223"/>
      <c r="J194" s="47"/>
      <c r="K194" s="117"/>
      <c r="L194" s="117"/>
      <c r="M194" s="118"/>
      <c r="N194" s="118"/>
    </row>
    <row r="195" spans="1:14">
      <c r="A195" s="87">
        <f>IF(Table31215[[#This Row],[This Report Date]]=$B$3,"Current",0)</f>
        <v>0</v>
      </c>
      <c r="B195" s="121"/>
      <c r="C195" s="115"/>
      <c r="D195" s="46"/>
      <c r="E195" s="227"/>
      <c r="F195" s="228"/>
      <c r="G195" s="228"/>
      <c r="H195" s="223"/>
      <c r="I195" s="223"/>
      <c r="J195" s="47"/>
      <c r="K195" s="117"/>
      <c r="L195" s="117"/>
      <c r="M195" s="118"/>
      <c r="N195" s="118"/>
    </row>
    <row r="196" spans="1:14">
      <c r="A196" s="87">
        <f>IF(Table31215[[#This Row],[This Report Date]]=$B$3,"Current",0)</f>
        <v>0</v>
      </c>
      <c r="B196" s="121"/>
      <c r="C196" s="115"/>
      <c r="D196" s="46"/>
      <c r="E196" s="227"/>
      <c r="F196" s="228"/>
      <c r="G196" s="228"/>
      <c r="H196" s="223"/>
      <c r="I196" s="223"/>
      <c r="J196" s="47"/>
      <c r="K196" s="117"/>
      <c r="L196" s="117"/>
      <c r="M196" s="118"/>
      <c r="N196" s="118"/>
    </row>
    <row r="197" spans="1:14">
      <c r="A197" s="87">
        <f>IF(Table31215[[#This Row],[This Report Date]]=$B$3,"Current",0)</f>
        <v>0</v>
      </c>
      <c r="B197" s="121"/>
      <c r="C197" s="115"/>
      <c r="D197" s="46"/>
      <c r="E197" s="227"/>
      <c r="F197" s="228"/>
      <c r="G197" s="228"/>
      <c r="H197" s="223"/>
      <c r="I197" s="223"/>
      <c r="J197" s="47"/>
      <c r="K197" s="117"/>
      <c r="L197" s="117"/>
      <c r="M197" s="118"/>
      <c r="N197" s="118"/>
    </row>
    <row r="198" spans="1:14">
      <c r="A198" s="87">
        <f>IF(Table31215[[#This Row],[This Report Date]]=$B$3,"Current",0)</f>
        <v>0</v>
      </c>
      <c r="B198" s="121"/>
      <c r="C198" s="115"/>
      <c r="D198" s="46"/>
      <c r="E198" s="227"/>
      <c r="F198" s="228"/>
      <c r="G198" s="228"/>
      <c r="H198" s="223"/>
      <c r="I198" s="223"/>
      <c r="J198" s="47"/>
      <c r="K198" s="117"/>
      <c r="L198" s="117"/>
      <c r="M198" s="118"/>
      <c r="N198" s="118"/>
    </row>
    <row r="199" spans="1:14">
      <c r="A199" s="87">
        <f>IF(Table31215[[#This Row],[This Report Date]]=$B$3,"Current",0)</f>
        <v>0</v>
      </c>
      <c r="B199" s="121"/>
      <c r="C199" s="115"/>
      <c r="D199" s="46"/>
      <c r="E199" s="227"/>
      <c r="F199" s="228"/>
      <c r="G199" s="228"/>
      <c r="H199" s="223"/>
      <c r="I199" s="223"/>
      <c r="J199" s="47"/>
      <c r="K199" s="117"/>
      <c r="L199" s="117"/>
      <c r="M199" s="118"/>
      <c r="N199" s="118"/>
    </row>
    <row r="200" spans="1:14">
      <c r="A200" s="87">
        <f>IF(Table31215[[#This Row],[This Report Date]]=$B$3,"Current",0)</f>
        <v>0</v>
      </c>
      <c r="B200" s="121"/>
      <c r="C200" s="115"/>
      <c r="D200" s="46"/>
      <c r="E200" s="227"/>
      <c r="F200" s="228"/>
      <c r="G200" s="228"/>
      <c r="H200" s="223"/>
      <c r="I200" s="223"/>
      <c r="J200" s="47"/>
      <c r="K200" s="117"/>
      <c r="L200" s="117"/>
      <c r="M200" s="118"/>
      <c r="N200" s="118"/>
    </row>
    <row r="201" spans="1:14">
      <c r="A201" s="87">
        <f>IF(Table31215[[#This Row],[This Report Date]]=$B$3,"Current",0)</f>
        <v>0</v>
      </c>
      <c r="B201" s="121"/>
      <c r="C201" s="115"/>
      <c r="D201" s="46"/>
      <c r="E201" s="227"/>
      <c r="F201" s="228"/>
      <c r="G201" s="228"/>
      <c r="H201" s="223"/>
      <c r="I201" s="223"/>
      <c r="J201" s="47"/>
      <c r="K201" s="117"/>
      <c r="L201" s="117"/>
      <c r="M201" s="118"/>
      <c r="N201" s="118"/>
    </row>
    <row r="202" spans="1:14">
      <c r="A202" s="87">
        <f>IF(Table31215[[#This Row],[This Report Date]]=$B$3,"Current",0)</f>
        <v>0</v>
      </c>
      <c r="B202" s="121"/>
      <c r="C202" s="115"/>
      <c r="D202" s="46"/>
      <c r="E202" s="227"/>
      <c r="F202" s="228"/>
      <c r="G202" s="228"/>
      <c r="H202" s="223"/>
      <c r="I202" s="223"/>
      <c r="J202" s="47"/>
      <c r="K202" s="117"/>
      <c r="L202" s="117"/>
      <c r="M202" s="118"/>
      <c r="N202" s="118"/>
    </row>
    <row r="203" spans="1:14">
      <c r="A203" s="87">
        <f>IF(Table31215[[#This Row],[This Report Date]]=$B$3,"Current",0)</f>
        <v>0</v>
      </c>
      <c r="B203" s="121"/>
      <c r="C203" s="115"/>
      <c r="D203" s="46"/>
      <c r="E203" s="227"/>
      <c r="F203" s="228"/>
      <c r="G203" s="228"/>
      <c r="H203" s="223"/>
      <c r="I203" s="223"/>
      <c r="J203" s="47"/>
      <c r="K203" s="117"/>
      <c r="L203" s="117"/>
      <c r="M203" s="118"/>
      <c r="N203" s="118"/>
    </row>
    <row r="204" spans="1:14">
      <c r="A204" s="87">
        <f>IF(Table31215[[#This Row],[This Report Date]]=$B$3,"Current",0)</f>
        <v>0</v>
      </c>
      <c r="B204" s="121"/>
      <c r="C204" s="115"/>
      <c r="D204" s="46"/>
      <c r="E204" s="227"/>
      <c r="F204" s="228"/>
      <c r="G204" s="228"/>
      <c r="H204" s="223"/>
      <c r="I204" s="223"/>
      <c r="J204" s="47"/>
      <c r="K204" s="117"/>
      <c r="L204" s="117"/>
      <c r="M204" s="118"/>
      <c r="N204" s="118"/>
    </row>
    <row r="205" spans="1:14">
      <c r="A205" s="87">
        <f>IF(Table31215[[#This Row],[This Report Date]]=$B$3,"Current",0)</f>
        <v>0</v>
      </c>
      <c r="B205" s="121"/>
      <c r="C205" s="115"/>
      <c r="D205" s="46"/>
      <c r="E205" s="227"/>
      <c r="F205" s="228"/>
      <c r="G205" s="228"/>
      <c r="H205" s="223"/>
      <c r="I205" s="223"/>
      <c r="J205" s="47"/>
      <c r="K205" s="117"/>
      <c r="L205" s="117"/>
      <c r="M205" s="118"/>
      <c r="N205" s="118"/>
    </row>
    <row r="206" spans="1:14">
      <c r="H206" s="210"/>
      <c r="I206" s="210"/>
    </row>
    <row r="207" spans="1:14">
      <c r="H207" s="210"/>
      <c r="I207" s="210"/>
    </row>
    <row r="208" spans="1:14">
      <c r="H208" s="210"/>
      <c r="I208" s="210"/>
    </row>
    <row r="209" spans="8:74">
      <c r="H209" s="210"/>
      <c r="I209" s="210"/>
    </row>
    <row r="210" spans="8:74">
      <c r="H210" s="210"/>
      <c r="I210" s="210"/>
    </row>
    <row r="211" spans="8:74">
      <c r="H211" s="210"/>
      <c r="I211" s="210"/>
    </row>
    <row r="212" spans="8:74">
      <c r="H212" s="210"/>
      <c r="I212" s="210"/>
    </row>
    <row r="213" spans="8:74">
      <c r="H213" s="210"/>
      <c r="I213" s="210"/>
    </row>
    <row r="214" spans="8:74">
      <c r="H214" s="210"/>
      <c r="I214" s="210"/>
    </row>
    <row r="215" spans="8:74">
      <c r="H215" s="210"/>
      <c r="I215" s="210"/>
    </row>
    <row r="216" spans="8:74">
      <c r="H216" s="210"/>
      <c r="I216" s="210"/>
      <c r="AL216" s="289"/>
      <c r="AM216" s="289"/>
      <c r="AN216" s="289"/>
      <c r="AO216" s="289"/>
      <c r="AP216" s="289"/>
      <c r="AQ216" s="289"/>
      <c r="AR216" s="289"/>
      <c r="AS216" s="289"/>
      <c r="AT216" s="289"/>
      <c r="AU216" s="289"/>
      <c r="AV216" s="289"/>
      <c r="AW216" s="289"/>
      <c r="AX216" s="289"/>
      <c r="AY216" s="289"/>
      <c r="AZ216" s="289"/>
      <c r="BA216" s="289"/>
      <c r="BB216" s="289"/>
      <c r="BC216" s="289"/>
      <c r="BD216" s="289"/>
      <c r="BE216" s="289"/>
      <c r="BF216" s="289"/>
      <c r="BG216" s="289"/>
      <c r="BH216" s="289"/>
      <c r="BI216" s="289"/>
      <c r="BJ216" s="289"/>
      <c r="BK216" s="289"/>
      <c r="BL216" s="289"/>
      <c r="BM216" s="289"/>
      <c r="BN216" s="289"/>
      <c r="BO216" s="289"/>
      <c r="BP216" s="289"/>
      <c r="BQ216" s="289"/>
      <c r="BR216" s="289"/>
      <c r="BS216" s="289"/>
      <c r="BT216" s="289"/>
      <c r="BU216" s="289"/>
      <c r="BV216" s="289"/>
    </row>
    <row r="217" spans="8:74">
      <c r="H217" s="210"/>
      <c r="I217" s="210"/>
      <c r="AC217" s="88"/>
      <c r="AE217" s="289"/>
      <c r="AF217" s="289"/>
      <c r="AG217" s="289"/>
      <c r="AH217" s="247"/>
      <c r="AI217" s="247"/>
      <c r="AJ217" s="247"/>
      <c r="AL217" s="247"/>
      <c r="AM217" s="247"/>
      <c r="AN217" s="247"/>
      <c r="AO217" s="247"/>
      <c r="AP217" s="247"/>
      <c r="AQ217" s="247"/>
      <c r="AR217" s="247"/>
      <c r="AS217" s="247"/>
      <c r="AT217" s="247"/>
      <c r="AU217" s="247"/>
      <c r="AV217" s="247"/>
      <c r="AW217" s="247"/>
      <c r="AX217" s="247"/>
      <c r="AY217" s="247"/>
      <c r="AZ217" s="247"/>
      <c r="BA217" s="247"/>
      <c r="BB217" s="247"/>
      <c r="BC217" s="247"/>
      <c r="BD217" s="247"/>
      <c r="BE217" s="247"/>
      <c r="BF217" s="247"/>
      <c r="BG217" s="247"/>
      <c r="BH217" s="247"/>
      <c r="BI217" s="247"/>
      <c r="BJ217" s="247"/>
      <c r="BK217" s="247"/>
      <c r="BL217" s="247"/>
      <c r="BM217" s="247"/>
      <c r="BN217" s="247"/>
      <c r="BO217" s="247"/>
      <c r="BP217" s="247"/>
      <c r="BQ217" s="247"/>
    </row>
    <row r="218" spans="8:74">
      <c r="H218" s="210"/>
      <c r="I218" s="210"/>
      <c r="AC218" s="88"/>
      <c r="AE218" s="289"/>
      <c r="AF218" s="289"/>
      <c r="AG218" s="289"/>
      <c r="AH218" s="247"/>
      <c r="AI218" s="247"/>
      <c r="AJ218" s="247"/>
      <c r="AL218" s="247"/>
      <c r="AM218" s="247"/>
      <c r="AN218" s="247"/>
      <c r="AO218" s="247"/>
      <c r="AP218" s="247"/>
      <c r="AQ218" s="247"/>
      <c r="AR218" s="247"/>
      <c r="AS218" s="247"/>
      <c r="AT218" s="247"/>
      <c r="AU218" s="247"/>
      <c r="AV218" s="247"/>
      <c r="AW218" s="247"/>
      <c r="AX218" s="247"/>
      <c r="AY218" s="247"/>
      <c r="AZ218" s="247"/>
      <c r="BA218" s="247"/>
      <c r="BB218" s="247"/>
      <c r="BC218" s="247"/>
      <c r="BD218" s="247"/>
      <c r="BE218" s="247"/>
      <c r="BF218" s="247"/>
      <c r="BG218" s="247"/>
      <c r="BH218" s="247"/>
      <c r="BI218" s="247"/>
      <c r="BJ218" s="247"/>
      <c r="BK218" s="247"/>
      <c r="BL218" s="247"/>
      <c r="BM218" s="247"/>
      <c r="BN218" s="247"/>
      <c r="BO218" s="247"/>
      <c r="BP218" s="247"/>
      <c r="BQ218" s="247"/>
      <c r="BR218" s="247"/>
      <c r="BS218" s="247"/>
      <c r="BT218" s="247"/>
      <c r="BU218" s="247"/>
      <c r="BV218" s="247"/>
    </row>
    <row r="219" spans="8:74">
      <c r="H219" s="210"/>
      <c r="I219" s="210"/>
      <c r="BQ219" s="247"/>
    </row>
    <row r="220" spans="8:74">
      <c r="H220" s="210"/>
      <c r="I220" s="210"/>
      <c r="BQ220" s="247"/>
    </row>
    <row r="221" spans="8:74">
      <c r="H221" s="210"/>
      <c r="I221" s="210"/>
    </row>
    <row r="222" spans="8:74">
      <c r="H222" s="210"/>
      <c r="I222" s="210"/>
    </row>
    <row r="223" spans="8:74">
      <c r="H223" s="210"/>
      <c r="I223" s="210"/>
    </row>
    <row r="224" spans="8:74">
      <c r="H224" s="210"/>
      <c r="I224" s="210"/>
      <c r="AL224" s="153"/>
      <c r="AM224" s="153"/>
      <c r="AN224" s="153"/>
      <c r="AO224" s="153"/>
      <c r="AP224" s="153"/>
      <c r="AQ224" s="153"/>
      <c r="AR224" s="153"/>
      <c r="AS224" s="153"/>
      <c r="AT224" s="153"/>
      <c r="AU224" s="153"/>
      <c r="AV224" s="153"/>
      <c r="AW224" s="153"/>
      <c r="AX224" s="153"/>
      <c r="AY224" s="153"/>
      <c r="AZ224" s="153"/>
      <c r="BA224" s="153"/>
      <c r="BB224" s="153"/>
      <c r="BC224" s="153"/>
      <c r="BD224" s="153"/>
      <c r="BE224" s="153"/>
      <c r="BF224" s="153"/>
      <c r="BG224" s="153"/>
      <c r="BH224" s="153"/>
      <c r="BI224" s="153"/>
      <c r="BJ224" s="153"/>
      <c r="BK224" s="153"/>
      <c r="BL224" s="153"/>
      <c r="BM224" s="153"/>
      <c r="BN224" s="153"/>
      <c r="BO224" s="153"/>
      <c r="BP224" s="153"/>
      <c r="BQ224" s="153"/>
    </row>
    <row r="225" spans="8:74">
      <c r="H225" s="210"/>
      <c r="I225" s="210"/>
      <c r="AL225" s="153"/>
      <c r="AM225" s="153"/>
      <c r="AN225" s="153"/>
      <c r="AO225" s="153"/>
      <c r="AP225" s="153"/>
      <c r="AQ225" s="153"/>
      <c r="AR225" s="153"/>
      <c r="AS225" s="153"/>
      <c r="AT225" s="153"/>
      <c r="AU225" s="153"/>
      <c r="AV225" s="153"/>
      <c r="AW225" s="153"/>
      <c r="AX225" s="153"/>
      <c r="AY225" s="153"/>
      <c r="AZ225" s="153"/>
      <c r="BA225" s="153"/>
      <c r="BB225" s="153"/>
      <c r="BC225" s="153"/>
      <c r="BD225" s="153"/>
      <c r="BE225" s="153"/>
      <c r="BF225" s="153"/>
      <c r="BG225" s="153"/>
      <c r="BH225" s="153"/>
      <c r="BI225" s="153"/>
      <c r="BJ225" s="153"/>
      <c r="BK225" s="153"/>
      <c r="BL225" s="153"/>
      <c r="BM225" s="153"/>
      <c r="BN225" s="153"/>
      <c r="BO225" s="153"/>
      <c r="BP225" s="153"/>
      <c r="BQ225" s="153"/>
    </row>
    <row r="226" spans="8:74">
      <c r="H226" s="210"/>
      <c r="I226" s="210"/>
    </row>
    <row r="227" spans="8:74">
      <c r="H227" s="210"/>
      <c r="I227" s="210"/>
    </row>
    <row r="228" spans="8:74">
      <c r="H228" s="210"/>
      <c r="I228" s="210"/>
      <c r="AK228" s="289"/>
      <c r="AL228" s="289"/>
      <c r="AM228" s="289"/>
      <c r="AN228" s="289"/>
      <c r="AO228" s="289"/>
      <c r="AP228" s="289"/>
      <c r="AQ228" s="289"/>
      <c r="AR228" s="289"/>
      <c r="AS228" s="289"/>
      <c r="AT228" s="289"/>
      <c r="AU228" s="289"/>
      <c r="AV228" s="289"/>
      <c r="AW228" s="289"/>
      <c r="AX228" s="289"/>
      <c r="AY228" s="289"/>
      <c r="AZ228" s="289"/>
      <c r="BA228" s="289"/>
      <c r="BB228" s="289"/>
      <c r="BC228" s="289"/>
      <c r="BD228" s="289"/>
      <c r="BE228" s="289"/>
      <c r="BF228" s="289"/>
      <c r="BG228" s="289"/>
      <c r="BH228" s="289"/>
      <c r="BI228" s="289"/>
      <c r="BJ228" s="289"/>
      <c r="BK228" s="289"/>
      <c r="BL228" s="289"/>
      <c r="BM228" s="289"/>
      <c r="BN228" s="289"/>
      <c r="BO228" s="289"/>
      <c r="BP228" s="289"/>
      <c r="BQ228" s="289"/>
      <c r="BR228" s="289"/>
      <c r="BS228" s="289"/>
      <c r="BT228" s="289"/>
    </row>
    <row r="229" spans="8:74">
      <c r="H229" s="210"/>
      <c r="I229" s="210"/>
      <c r="AA229" s="153"/>
      <c r="AD229" s="88"/>
      <c r="AF229" s="88"/>
      <c r="AH229" s="289"/>
      <c r="AK229" s="247"/>
      <c r="AL229" s="247"/>
      <c r="AM229" s="247"/>
      <c r="AN229" s="247"/>
      <c r="AO229" s="247"/>
      <c r="AP229" s="247"/>
      <c r="AQ229" s="247"/>
      <c r="AR229" s="247"/>
      <c r="AS229" s="247"/>
      <c r="AT229" s="247"/>
      <c r="AU229" s="247"/>
      <c r="AV229" s="247"/>
      <c r="AW229" s="247"/>
      <c r="AX229" s="247"/>
      <c r="AY229" s="247"/>
      <c r="AZ229" s="247"/>
      <c r="BA229" s="247"/>
      <c r="BB229" s="247"/>
      <c r="BC229" s="247"/>
      <c r="BD229" s="247"/>
      <c r="BE229" s="247"/>
      <c r="BF229" s="247"/>
      <c r="BG229" s="247"/>
      <c r="BH229" s="247"/>
      <c r="BI229" s="247"/>
      <c r="BJ229" s="247"/>
      <c r="BK229" s="247"/>
      <c r="BL229" s="247"/>
      <c r="BM229" s="247"/>
      <c r="BN229" s="247"/>
      <c r="BO229" s="247"/>
      <c r="BP229" s="247"/>
      <c r="BQ229" s="247"/>
    </row>
    <row r="230" spans="8:74">
      <c r="H230" s="210"/>
      <c r="I230" s="210"/>
      <c r="AD230" s="88"/>
      <c r="AF230" s="88"/>
      <c r="AH230" s="289"/>
      <c r="AK230" s="247"/>
      <c r="AL230" s="247"/>
      <c r="AM230" s="247"/>
      <c r="AN230" s="247"/>
      <c r="AO230" s="247"/>
      <c r="AP230" s="247"/>
      <c r="AQ230" s="247"/>
      <c r="AR230" s="247"/>
      <c r="AS230" s="247"/>
      <c r="AT230" s="247"/>
      <c r="AU230" s="247"/>
      <c r="AV230" s="247"/>
      <c r="AW230" s="247"/>
      <c r="AX230" s="247"/>
      <c r="AY230" s="247"/>
      <c r="AZ230" s="247"/>
      <c r="BA230" s="247"/>
      <c r="BB230" s="247"/>
      <c r="BC230" s="247"/>
      <c r="BD230" s="247"/>
      <c r="BE230" s="247"/>
      <c r="BF230" s="247"/>
      <c r="BG230" s="247"/>
      <c r="BH230" s="247"/>
      <c r="BI230" s="247"/>
      <c r="BJ230" s="247"/>
      <c r="BK230" s="247"/>
      <c r="BL230" s="247"/>
      <c r="BM230" s="247"/>
      <c r="BN230" s="247"/>
      <c r="BO230" s="247"/>
      <c r="BP230" s="247"/>
      <c r="BQ230" s="247"/>
      <c r="BR230" s="247"/>
      <c r="BS230" s="247"/>
      <c r="BT230" s="247"/>
    </row>
    <row r="231" spans="8:74">
      <c r="H231" s="210"/>
      <c r="I231" s="210"/>
      <c r="AK231" s="172"/>
      <c r="AL231" s="172"/>
      <c r="AM231" s="172"/>
      <c r="AN231" s="172"/>
      <c r="AO231" s="172"/>
      <c r="AP231" s="172"/>
      <c r="AQ231" s="172"/>
      <c r="AR231" s="172"/>
      <c r="AS231" s="172"/>
      <c r="AT231" s="172"/>
      <c r="AU231" s="172"/>
      <c r="AV231" s="172"/>
      <c r="AW231" s="172"/>
      <c r="AX231" s="172"/>
      <c r="AY231" s="172"/>
      <c r="AZ231" s="172"/>
      <c r="BA231" s="172"/>
      <c r="BB231" s="172"/>
      <c r="BC231" s="172"/>
      <c r="BD231" s="172"/>
      <c r="BE231" s="172"/>
      <c r="BF231" s="172"/>
      <c r="BG231" s="172"/>
      <c r="BH231" s="172"/>
      <c r="BI231" s="172"/>
      <c r="BJ231" s="172"/>
      <c r="BK231" s="172"/>
      <c r="BL231" s="172"/>
      <c r="BM231" s="172"/>
      <c r="BN231" s="172"/>
      <c r="BO231" s="172"/>
      <c r="BP231" s="172"/>
    </row>
    <row r="232" spans="8:74">
      <c r="H232" s="210"/>
      <c r="I232" s="210"/>
      <c r="AA232" s="153"/>
      <c r="AK232" s="172"/>
      <c r="AL232" s="172"/>
      <c r="AM232" s="172"/>
      <c r="AN232" s="172"/>
      <c r="AO232" s="172"/>
      <c r="AP232" s="172"/>
      <c r="AQ232" s="172"/>
      <c r="AR232" s="172"/>
      <c r="AS232" s="172"/>
      <c r="AT232" s="172"/>
      <c r="AU232" s="172"/>
      <c r="AV232" s="172"/>
      <c r="AW232" s="172"/>
      <c r="AX232" s="172"/>
      <c r="AY232" s="172"/>
      <c r="AZ232" s="172"/>
      <c r="BA232" s="172"/>
      <c r="BB232" s="172"/>
      <c r="BC232" s="172"/>
      <c r="BD232" s="172"/>
      <c r="BE232" s="172"/>
      <c r="BF232" s="172"/>
      <c r="BG232" s="172"/>
      <c r="BH232" s="172"/>
      <c r="BI232" s="172"/>
      <c r="BJ232" s="172"/>
      <c r="BK232" s="172"/>
      <c r="BL232" s="172"/>
      <c r="BM232" s="172"/>
      <c r="BN232" s="172"/>
      <c r="BO232" s="172"/>
      <c r="BP232" s="172"/>
    </row>
    <row r="233" spans="8:74">
      <c r="H233" s="210"/>
      <c r="I233" s="210"/>
    </row>
    <row r="234" spans="8:74">
      <c r="H234" s="210"/>
      <c r="I234" s="210"/>
      <c r="BV234" s="247"/>
    </row>
    <row r="235" spans="8:74">
      <c r="H235" s="210"/>
      <c r="I235" s="210"/>
      <c r="AK235" s="153"/>
      <c r="AL235" s="153"/>
      <c r="AM235" s="153"/>
      <c r="AN235" s="153"/>
      <c r="AO235" s="153"/>
      <c r="AP235" s="153"/>
      <c r="AQ235" s="153"/>
      <c r="AR235" s="153"/>
      <c r="AS235" s="153"/>
      <c r="AT235" s="153"/>
      <c r="AU235" s="153"/>
      <c r="AV235" s="153"/>
      <c r="AW235" s="153"/>
      <c r="AX235" s="153"/>
      <c r="AY235" s="153"/>
      <c r="AZ235" s="153"/>
      <c r="BA235" s="153"/>
      <c r="BB235" s="153"/>
      <c r="BC235" s="153"/>
      <c r="BD235" s="153"/>
      <c r="BE235" s="153"/>
      <c r="BF235" s="153"/>
      <c r="BG235" s="153"/>
      <c r="BH235" s="153"/>
      <c r="BI235" s="153"/>
      <c r="BJ235" s="153"/>
      <c r="BK235" s="153"/>
      <c r="BL235" s="153"/>
      <c r="BM235" s="153"/>
      <c r="BN235" s="153"/>
      <c r="BO235" s="153"/>
      <c r="BP235" s="153"/>
      <c r="BQ235" s="153"/>
    </row>
    <row r="236" spans="8:74">
      <c r="H236" s="210"/>
      <c r="I236" s="210"/>
      <c r="AK236" s="153"/>
      <c r="AL236" s="153"/>
      <c r="AM236" s="153"/>
      <c r="AN236" s="153"/>
      <c r="AO236" s="153"/>
      <c r="AP236" s="153"/>
      <c r="AQ236" s="153"/>
      <c r="AR236" s="153"/>
      <c r="AS236" s="153"/>
      <c r="AT236" s="153"/>
      <c r="AU236" s="153"/>
      <c r="AV236" s="153"/>
      <c r="AW236" s="153"/>
      <c r="AX236" s="153"/>
      <c r="AY236" s="153"/>
      <c r="AZ236" s="153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53"/>
      <c r="BL236" s="153"/>
      <c r="BM236" s="153"/>
      <c r="BN236" s="153"/>
      <c r="BO236" s="153"/>
      <c r="BP236" s="293"/>
      <c r="BQ236" s="236"/>
    </row>
    <row r="237" spans="8:74">
      <c r="H237" s="210"/>
      <c r="I237" s="210"/>
    </row>
    <row r="238" spans="8:74">
      <c r="H238" s="210"/>
      <c r="I238" s="210"/>
    </row>
    <row r="239" spans="8:74">
      <c r="H239" s="210"/>
      <c r="I239" s="210"/>
    </row>
    <row r="240" spans="8:74">
      <c r="H240" s="210"/>
      <c r="I240" s="210"/>
    </row>
    <row r="241" spans="8:189">
      <c r="H241" s="210"/>
      <c r="I241" s="210"/>
      <c r="AK241" s="289"/>
      <c r="AL241" s="289"/>
      <c r="AM241" s="289"/>
      <c r="AN241" s="289"/>
      <c r="AO241" s="289"/>
      <c r="AP241" s="289"/>
      <c r="AQ241" s="289"/>
      <c r="AR241" s="289"/>
      <c r="AS241" s="289"/>
      <c r="AT241" s="289"/>
      <c r="AU241" s="289"/>
      <c r="AV241" s="289"/>
      <c r="AW241" s="289"/>
      <c r="AX241" s="289"/>
      <c r="AY241" s="289"/>
      <c r="AZ241" s="289"/>
      <c r="BA241" s="289"/>
      <c r="BB241" s="289"/>
      <c r="BC241" s="289"/>
      <c r="BD241" s="289"/>
      <c r="BE241" s="289"/>
      <c r="BF241" s="289"/>
      <c r="BG241" s="289"/>
      <c r="BH241" s="289"/>
      <c r="BI241" s="289"/>
      <c r="BJ241" s="289"/>
      <c r="BK241" s="289"/>
      <c r="BL241" s="289"/>
      <c r="BM241" s="289"/>
      <c r="BN241" s="289"/>
      <c r="BO241" s="289"/>
      <c r="BP241" s="289"/>
      <c r="BQ241" s="289"/>
      <c r="BR241" s="289"/>
      <c r="BS241" s="289"/>
      <c r="BT241" s="289"/>
      <c r="BU241" s="289"/>
      <c r="BV241" s="289"/>
      <c r="BW241" s="289"/>
      <c r="BX241" s="289"/>
      <c r="BY241" s="289"/>
      <c r="BZ241" s="289"/>
      <c r="CA241" s="289"/>
      <c r="CB241" s="289"/>
      <c r="CC241" s="289"/>
      <c r="CD241" s="289"/>
      <c r="CE241" s="289"/>
      <c r="CF241" s="289"/>
      <c r="CG241" s="289"/>
      <c r="CH241" s="289"/>
      <c r="CI241" s="289"/>
      <c r="CJ241" s="289"/>
      <c r="CK241" s="289"/>
      <c r="CL241" s="289"/>
      <c r="CM241" s="289"/>
      <c r="CN241" s="289"/>
      <c r="CO241" s="289"/>
      <c r="CP241" s="289"/>
      <c r="CQ241" s="289"/>
      <c r="CR241" s="289"/>
      <c r="CS241" s="289"/>
      <c r="CT241" s="289"/>
      <c r="CU241" s="289"/>
      <c r="CV241" s="289"/>
      <c r="CW241" s="289"/>
      <c r="CX241" s="289"/>
      <c r="CY241" s="289"/>
      <c r="CZ241" s="289"/>
      <c r="DA241" s="289"/>
      <c r="DB241" s="289"/>
      <c r="DC241" s="289"/>
      <c r="DD241" s="289"/>
      <c r="DE241" s="289"/>
      <c r="DF241" s="289"/>
      <c r="DG241" s="289"/>
      <c r="DH241" s="289"/>
      <c r="DI241" s="289"/>
      <c r="DJ241" s="289"/>
      <c r="DK241" s="289"/>
      <c r="DL241" s="289"/>
      <c r="DM241" s="289"/>
      <c r="DN241" s="289"/>
      <c r="DO241" s="289"/>
      <c r="DP241" s="289"/>
      <c r="DQ241" s="289"/>
      <c r="DR241" s="289"/>
      <c r="DS241" s="289"/>
      <c r="DT241" s="289"/>
      <c r="DU241" s="289"/>
      <c r="DV241" s="289"/>
      <c r="DW241" s="289"/>
      <c r="DX241" s="289"/>
      <c r="DY241" s="289"/>
      <c r="DZ241" s="289"/>
      <c r="EA241" s="289"/>
      <c r="EB241" s="289"/>
      <c r="EC241" s="289"/>
      <c r="ED241" s="289"/>
      <c r="EE241" s="289"/>
      <c r="EF241" s="289"/>
      <c r="EG241" s="289"/>
      <c r="EH241" s="289"/>
      <c r="EI241" s="289"/>
      <c r="EJ241" s="289"/>
      <c r="EK241" s="289"/>
      <c r="EL241" s="289"/>
      <c r="EM241" s="289"/>
      <c r="EN241" s="289"/>
      <c r="EO241" s="289"/>
      <c r="EP241" s="289"/>
      <c r="EQ241" s="289"/>
      <c r="ER241" s="289"/>
      <c r="ES241" s="289"/>
      <c r="ET241" s="289"/>
      <c r="EU241" s="289"/>
      <c r="EV241" s="289"/>
      <c r="EW241" s="289"/>
      <c r="EX241" s="289"/>
      <c r="EY241" s="289"/>
      <c r="EZ241" s="289"/>
      <c r="FA241" s="289"/>
      <c r="FB241" s="289"/>
      <c r="FC241" s="289"/>
      <c r="FD241" s="289"/>
      <c r="FE241" s="289"/>
      <c r="FF241" s="289"/>
      <c r="FG241" s="289"/>
      <c r="FH241" s="289"/>
      <c r="FI241" s="289"/>
      <c r="FJ241" s="289"/>
      <c r="FK241" s="289"/>
      <c r="FL241" s="289"/>
      <c r="FM241" s="289"/>
      <c r="FN241" s="289"/>
      <c r="FO241" s="289"/>
      <c r="FP241" s="289"/>
      <c r="FQ241" s="289"/>
      <c r="FR241" s="289"/>
      <c r="FS241" s="289"/>
      <c r="FT241" s="289"/>
      <c r="FU241" s="289"/>
      <c r="FV241" s="289"/>
      <c r="FW241" s="289"/>
      <c r="FX241" s="289"/>
      <c r="FY241" s="289"/>
      <c r="FZ241" s="289"/>
      <c r="GA241" s="289"/>
      <c r="GB241" s="289"/>
      <c r="GC241" s="289"/>
      <c r="GD241" s="289"/>
      <c r="GE241" s="289"/>
      <c r="GF241" s="289"/>
      <c r="GG241" s="289"/>
    </row>
    <row r="242" spans="8:189">
      <c r="H242" s="210"/>
      <c r="I242" s="210"/>
      <c r="AD242" s="289"/>
      <c r="AE242" s="289"/>
      <c r="AF242" s="289"/>
      <c r="AG242" s="247"/>
      <c r="AH242" s="289"/>
      <c r="AI242" s="247"/>
      <c r="AK242" s="247"/>
      <c r="AL242" s="247"/>
      <c r="AM242" s="247"/>
      <c r="AN242" s="247"/>
      <c r="AO242" s="247"/>
      <c r="AP242" s="247"/>
      <c r="AQ242" s="247"/>
      <c r="AR242" s="247"/>
      <c r="AS242" s="247"/>
      <c r="AT242" s="247"/>
      <c r="AU242" s="247"/>
      <c r="AV242" s="247"/>
      <c r="AW242" s="247"/>
      <c r="AX242" s="247"/>
      <c r="AY242" s="247"/>
      <c r="AZ242" s="247"/>
      <c r="BA242" s="247"/>
      <c r="BB242" s="247"/>
      <c r="BC242" s="247"/>
      <c r="BD242" s="247"/>
      <c r="BE242" s="247"/>
      <c r="BF242" s="247"/>
      <c r="BG242" s="247"/>
      <c r="BH242" s="247"/>
      <c r="BI242" s="247"/>
      <c r="BJ242" s="247"/>
      <c r="BK242" s="247"/>
      <c r="BL242" s="247"/>
      <c r="BM242" s="247"/>
      <c r="BN242" s="247"/>
      <c r="BO242" s="247"/>
      <c r="BP242" s="247"/>
      <c r="BQ242" s="247"/>
      <c r="BR242" s="247"/>
      <c r="BS242" s="247"/>
      <c r="BT242" s="247"/>
      <c r="BU242" s="247"/>
      <c r="BV242" s="247"/>
      <c r="BW242" s="247"/>
      <c r="BX242" s="247"/>
      <c r="BY242" s="247"/>
      <c r="BZ242" s="247"/>
      <c r="CA242" s="247"/>
      <c r="CB242" s="247"/>
      <c r="CC242" s="247"/>
      <c r="CD242" s="247"/>
      <c r="CE242" s="247"/>
      <c r="CF242" s="247"/>
      <c r="CG242" s="247"/>
      <c r="CH242" s="247"/>
      <c r="CI242" s="247"/>
      <c r="CJ242" s="247"/>
      <c r="CK242" s="247"/>
      <c r="CL242" s="247"/>
      <c r="CM242" s="247"/>
      <c r="CN242" s="247"/>
      <c r="CO242" s="247"/>
      <c r="CP242" s="247"/>
      <c r="CQ242" s="247"/>
      <c r="CR242" s="247"/>
      <c r="CS242" s="247"/>
      <c r="CT242" s="247"/>
      <c r="CU242" s="247"/>
      <c r="CV242" s="247"/>
      <c r="CW242" s="247"/>
      <c r="CX242" s="247"/>
      <c r="CY242" s="247"/>
      <c r="CZ242" s="247"/>
      <c r="DA242" s="247"/>
      <c r="DB242" s="247"/>
      <c r="DC242" s="247"/>
      <c r="DD242" s="247"/>
      <c r="DE242" s="247"/>
      <c r="DF242" s="247"/>
      <c r="DG242" s="247"/>
      <c r="DH242" s="247"/>
      <c r="DI242" s="247"/>
      <c r="DJ242" s="247"/>
      <c r="DK242" s="247"/>
      <c r="DL242" s="247"/>
      <c r="DM242" s="247"/>
      <c r="DN242" s="247"/>
      <c r="DO242" s="247"/>
      <c r="DP242" s="247"/>
      <c r="DQ242" s="247"/>
      <c r="DR242" s="247"/>
      <c r="DS242" s="247"/>
      <c r="DT242" s="247"/>
      <c r="DU242" s="247"/>
      <c r="DV242" s="247"/>
      <c r="DW242" s="247"/>
      <c r="DX242" s="247"/>
      <c r="DY242" s="247"/>
      <c r="DZ242" s="247"/>
      <c r="EA242" s="247"/>
      <c r="EB242" s="247"/>
      <c r="EC242" s="247"/>
      <c r="ED242" s="247"/>
      <c r="EE242" s="247"/>
      <c r="EF242" s="247"/>
      <c r="EG242" s="247"/>
      <c r="EH242" s="247"/>
      <c r="EI242" s="247"/>
      <c r="EJ242" s="247"/>
      <c r="EK242" s="247"/>
      <c r="EL242" s="247"/>
      <c r="EM242" s="247"/>
      <c r="EN242" s="247"/>
      <c r="EO242" s="247"/>
      <c r="EP242" s="247"/>
      <c r="EQ242" s="247"/>
      <c r="ER242" s="247"/>
      <c r="ES242" s="247"/>
      <c r="ET242" s="247"/>
      <c r="EU242" s="247"/>
      <c r="EV242" s="247"/>
      <c r="EW242" s="247"/>
      <c r="EX242" s="247"/>
      <c r="EY242" s="247"/>
      <c r="EZ242" s="247"/>
      <c r="FA242" s="247"/>
      <c r="FB242" s="247"/>
      <c r="FC242" s="247"/>
      <c r="FD242" s="247"/>
      <c r="FE242" s="247"/>
      <c r="FF242" s="247"/>
      <c r="FG242" s="247"/>
      <c r="FH242" s="247"/>
      <c r="FI242" s="247"/>
      <c r="FJ242" s="247"/>
      <c r="FK242" s="247"/>
      <c r="FL242" s="247"/>
      <c r="FM242" s="247"/>
      <c r="FN242" s="247"/>
      <c r="FO242" s="247"/>
      <c r="FP242" s="247"/>
    </row>
    <row r="243" spans="8:189">
      <c r="H243" s="210"/>
      <c r="I243" s="210"/>
      <c r="AD243" s="289"/>
      <c r="AE243" s="289"/>
      <c r="AF243" s="289"/>
      <c r="AG243" s="247"/>
      <c r="AH243" s="289"/>
      <c r="AI243" s="247"/>
      <c r="AK243" s="247"/>
      <c r="AL243" s="247"/>
      <c r="AM243" s="247"/>
      <c r="AN243" s="247"/>
      <c r="AO243" s="247"/>
      <c r="AP243" s="247"/>
      <c r="AQ243" s="247"/>
      <c r="AR243" s="247"/>
      <c r="AS243" s="247"/>
      <c r="AT243" s="247"/>
      <c r="AU243" s="247"/>
      <c r="AV243" s="247"/>
      <c r="AW243" s="247"/>
      <c r="AX243" s="247"/>
      <c r="AY243" s="247"/>
      <c r="AZ243" s="247"/>
      <c r="BA243" s="247"/>
      <c r="BB243" s="247"/>
      <c r="BC243" s="247"/>
      <c r="BD243" s="247"/>
      <c r="BE243" s="247"/>
      <c r="BF243" s="247"/>
      <c r="BG243" s="247"/>
      <c r="BH243" s="247"/>
      <c r="BI243" s="247"/>
      <c r="BJ243" s="247"/>
      <c r="BK243" s="247"/>
      <c r="BL243" s="247"/>
      <c r="BM243" s="247"/>
      <c r="BN243" s="247"/>
      <c r="BO243" s="247"/>
      <c r="BP243" s="247"/>
      <c r="BQ243" s="247"/>
      <c r="BR243" s="247"/>
      <c r="BS243" s="247"/>
      <c r="BT243" s="247"/>
      <c r="BU243" s="247"/>
      <c r="BV243" s="247"/>
      <c r="BW243" s="247"/>
      <c r="BX243" s="247"/>
      <c r="BY243" s="247"/>
      <c r="BZ243" s="247"/>
      <c r="CA243" s="247"/>
      <c r="CB243" s="247"/>
      <c r="CC243" s="247"/>
      <c r="CD243" s="247"/>
      <c r="CE243" s="247"/>
      <c r="CF243" s="247"/>
      <c r="CG243" s="247"/>
      <c r="CH243" s="247"/>
      <c r="CI243" s="247"/>
      <c r="CJ243" s="247"/>
      <c r="CK243" s="247"/>
      <c r="CL243" s="247"/>
      <c r="CM243" s="247"/>
      <c r="CN243" s="247"/>
      <c r="CO243" s="247"/>
      <c r="CP243" s="247"/>
      <c r="CQ243" s="247"/>
      <c r="CR243" s="247"/>
      <c r="CS243" s="247"/>
      <c r="CT243" s="247"/>
      <c r="CU243" s="247"/>
      <c r="CV243" s="247"/>
      <c r="CW243" s="247"/>
      <c r="CX243" s="247"/>
      <c r="CY243" s="247"/>
      <c r="CZ243" s="247"/>
      <c r="DA243" s="247"/>
      <c r="DB243" s="247"/>
      <c r="DC243" s="247"/>
      <c r="DD243" s="247"/>
      <c r="DE243" s="247"/>
      <c r="DF243" s="247"/>
      <c r="DG243" s="247"/>
      <c r="DH243" s="247"/>
      <c r="DI243" s="247"/>
      <c r="DJ243" s="247"/>
      <c r="DK243" s="247"/>
      <c r="DL243" s="247"/>
      <c r="DM243" s="247"/>
      <c r="DN243" s="247"/>
      <c r="DO243" s="247"/>
      <c r="DP243" s="247"/>
      <c r="DQ243" s="247"/>
      <c r="DR243" s="247"/>
      <c r="DS243" s="247"/>
      <c r="DT243" s="247"/>
      <c r="DU243" s="247"/>
      <c r="DV243" s="247"/>
      <c r="DW243" s="247"/>
      <c r="DX243" s="247"/>
      <c r="DY243" s="247"/>
      <c r="DZ243" s="247"/>
      <c r="EA243" s="247"/>
      <c r="EB243" s="247"/>
      <c r="EC243" s="247"/>
      <c r="ED243" s="247"/>
      <c r="EE243" s="247"/>
      <c r="EF243" s="247"/>
      <c r="EG243" s="247"/>
      <c r="EH243" s="247"/>
      <c r="EI243" s="247"/>
      <c r="EJ243" s="247"/>
      <c r="EK243" s="247"/>
      <c r="EL243" s="247"/>
      <c r="EM243" s="247"/>
      <c r="EN243" s="247"/>
      <c r="EO243" s="247"/>
      <c r="EP243" s="247"/>
      <c r="EQ243" s="247"/>
      <c r="ER243" s="247"/>
      <c r="ES243" s="247"/>
      <c r="ET243" s="247"/>
      <c r="EU243" s="247"/>
      <c r="EV243" s="247"/>
      <c r="EW243" s="247"/>
      <c r="EX243" s="247"/>
      <c r="EY243" s="247"/>
      <c r="EZ243" s="247"/>
      <c r="FA243" s="247"/>
      <c r="FB243" s="247"/>
      <c r="FC243" s="247"/>
      <c r="FD243" s="247"/>
      <c r="FE243" s="247"/>
      <c r="FF243" s="247"/>
      <c r="FG243" s="247"/>
      <c r="FH243" s="247"/>
      <c r="FI243" s="247"/>
      <c r="FJ243" s="247"/>
      <c r="FK243" s="247"/>
      <c r="FL243" s="247"/>
      <c r="FM243" s="247"/>
      <c r="FN243" s="247"/>
      <c r="FO243" s="247"/>
      <c r="FP243" s="247"/>
      <c r="FQ243" s="247"/>
      <c r="FR243" s="247"/>
      <c r="FS243" s="247"/>
      <c r="FT243" s="247"/>
      <c r="FU243" s="247"/>
      <c r="FV243" s="247"/>
      <c r="FW243" s="247"/>
      <c r="FX243" s="247"/>
      <c r="FY243" s="247"/>
      <c r="FZ243" s="247"/>
      <c r="GA243" s="247"/>
      <c r="GB243" s="247"/>
      <c r="GC243" s="247"/>
      <c r="GD243" s="247"/>
      <c r="GE243" s="247"/>
      <c r="GF243" s="247"/>
      <c r="GG243" s="247"/>
    </row>
    <row r="244" spans="8:189">
      <c r="H244" s="210"/>
      <c r="I244" s="210"/>
      <c r="AK244" s="172"/>
      <c r="AL244" s="172"/>
      <c r="AM244" s="172"/>
      <c r="AN244" s="172"/>
      <c r="AO244" s="172"/>
      <c r="AP244" s="172"/>
      <c r="AQ244" s="172"/>
      <c r="AR244" s="172"/>
      <c r="AS244" s="172"/>
      <c r="AT244" s="172"/>
      <c r="AU244" s="172"/>
      <c r="AV244" s="172"/>
      <c r="AW244" s="172"/>
      <c r="AX244" s="172"/>
      <c r="AY244" s="172"/>
      <c r="AZ244" s="172"/>
      <c r="BA244" s="172"/>
      <c r="BB244" s="172"/>
      <c r="BC244" s="172"/>
      <c r="BD244" s="172"/>
      <c r="BE244" s="172"/>
      <c r="BF244" s="172"/>
      <c r="BG244" s="172"/>
      <c r="BH244" s="172"/>
      <c r="BI244" s="172"/>
      <c r="BJ244" s="172"/>
      <c r="BK244" s="172"/>
      <c r="BL244" s="172"/>
      <c r="BM244" s="172"/>
      <c r="BN244" s="172"/>
      <c r="BO244" s="172"/>
      <c r="BP244" s="172"/>
      <c r="BQ244" s="172"/>
      <c r="BR244" s="172"/>
      <c r="BS244" s="172"/>
      <c r="BT244" s="172"/>
      <c r="BU244" s="172"/>
      <c r="BV244" s="172"/>
      <c r="BW244" s="172"/>
      <c r="BX244" s="172"/>
      <c r="BY244" s="172"/>
      <c r="BZ244" s="172"/>
      <c r="CA244" s="172"/>
      <c r="CB244" s="172"/>
      <c r="CC244" s="172"/>
      <c r="CD244" s="172"/>
      <c r="CE244" s="172"/>
      <c r="CF244" s="172"/>
      <c r="CG244" s="172"/>
      <c r="CH244" s="172"/>
      <c r="CI244" s="172"/>
      <c r="CJ244" s="172"/>
      <c r="CK244" s="172"/>
      <c r="CL244" s="172"/>
      <c r="CM244" s="172"/>
      <c r="CN244" s="172"/>
      <c r="CO244" s="172"/>
      <c r="CP244" s="172"/>
      <c r="CQ244" s="172"/>
      <c r="CR244" s="172"/>
      <c r="CS244" s="172"/>
      <c r="CT244" s="172"/>
      <c r="CU244" s="172"/>
      <c r="CV244" s="172"/>
      <c r="CW244" s="172"/>
      <c r="CX244" s="172"/>
      <c r="CY244" s="172"/>
      <c r="CZ244" s="172"/>
      <c r="DA244" s="172"/>
      <c r="DB244" s="172"/>
      <c r="DC244" s="172"/>
      <c r="DD244" s="172"/>
      <c r="DE244" s="172"/>
      <c r="DF244" s="172"/>
      <c r="DG244" s="172"/>
      <c r="DH244" s="172"/>
      <c r="DI244" s="172"/>
      <c r="DJ244" s="172"/>
      <c r="DK244" s="172"/>
      <c r="DL244" s="172"/>
      <c r="DM244" s="172"/>
      <c r="DN244" s="172"/>
      <c r="DO244" s="172"/>
      <c r="DP244" s="172"/>
      <c r="DQ244" s="172"/>
      <c r="DR244" s="172"/>
      <c r="DS244" s="172"/>
      <c r="DT244" s="172"/>
      <c r="DU244" s="172"/>
      <c r="DV244" s="172"/>
      <c r="DW244" s="172"/>
      <c r="DX244" s="172"/>
      <c r="DY244" s="172"/>
      <c r="DZ244" s="172"/>
      <c r="EA244" s="172"/>
      <c r="EB244" s="172"/>
      <c r="EC244" s="172"/>
      <c r="ED244" s="172"/>
      <c r="EE244" s="172"/>
      <c r="EF244" s="172"/>
      <c r="EG244" s="172"/>
      <c r="EH244" s="172"/>
      <c r="EI244" s="172"/>
      <c r="EJ244" s="172"/>
      <c r="EK244" s="172"/>
      <c r="EL244" s="172"/>
      <c r="EM244" s="172"/>
      <c r="EN244" s="172"/>
      <c r="EO244" s="172"/>
      <c r="EP244" s="172"/>
      <c r="EQ244" s="172"/>
      <c r="ER244" s="172"/>
      <c r="ES244" s="172"/>
      <c r="ET244" s="172"/>
      <c r="EU244" s="172"/>
      <c r="EV244" s="172"/>
      <c r="EW244" s="172"/>
      <c r="EX244" s="172"/>
      <c r="EY244" s="172"/>
      <c r="EZ244" s="172"/>
      <c r="FA244" s="172"/>
      <c r="FB244" s="172"/>
      <c r="FC244" s="172"/>
      <c r="FD244" s="172"/>
      <c r="FE244" s="172"/>
      <c r="FF244" s="172"/>
      <c r="FG244" s="172"/>
      <c r="FH244" s="172"/>
      <c r="FI244" s="172"/>
      <c r="FJ244" s="172"/>
      <c r="FK244" s="172"/>
      <c r="FL244" s="172"/>
      <c r="FM244" s="172"/>
      <c r="FN244" s="172"/>
      <c r="FO244" s="172"/>
      <c r="FP244" s="172"/>
    </row>
    <row r="245" spans="8:189">
      <c r="H245" s="210"/>
      <c r="I245" s="210"/>
      <c r="AK245" s="172"/>
      <c r="AL245" s="172"/>
      <c r="AM245" s="172"/>
      <c r="AN245" s="172"/>
      <c r="AO245" s="172"/>
      <c r="AP245" s="172"/>
      <c r="AQ245" s="172"/>
      <c r="AR245" s="172"/>
      <c r="AS245" s="172"/>
      <c r="AT245" s="172"/>
      <c r="AU245" s="172"/>
      <c r="AV245" s="172"/>
      <c r="AW245" s="172"/>
      <c r="AX245" s="172"/>
      <c r="AY245" s="172"/>
      <c r="AZ245" s="172"/>
      <c r="BA245" s="172"/>
      <c r="BB245" s="172"/>
      <c r="BC245" s="172"/>
      <c r="BD245" s="172"/>
      <c r="BE245" s="172"/>
      <c r="BF245" s="172"/>
      <c r="BG245" s="172"/>
      <c r="BH245" s="172"/>
      <c r="BI245" s="172"/>
      <c r="BJ245" s="172"/>
      <c r="BK245" s="172"/>
      <c r="BL245" s="172"/>
      <c r="BM245" s="172"/>
      <c r="BN245" s="172"/>
      <c r="BO245" s="172"/>
      <c r="BP245" s="172"/>
      <c r="BQ245" s="172"/>
      <c r="BR245" s="172"/>
      <c r="BS245" s="172"/>
      <c r="BT245" s="172"/>
      <c r="BU245" s="172"/>
      <c r="BV245" s="172"/>
      <c r="BW245" s="172"/>
      <c r="BX245" s="172"/>
      <c r="BY245" s="172"/>
      <c r="BZ245" s="172"/>
      <c r="CA245" s="172"/>
      <c r="CB245" s="172"/>
      <c r="CC245" s="172"/>
      <c r="CD245" s="172"/>
      <c r="CE245" s="172"/>
      <c r="CF245" s="172"/>
      <c r="CG245" s="172"/>
      <c r="CH245" s="172"/>
      <c r="CI245" s="172"/>
      <c r="CJ245" s="172"/>
      <c r="CK245" s="172"/>
      <c r="CL245" s="172"/>
      <c r="CM245" s="172"/>
      <c r="CN245" s="172"/>
      <c r="CO245" s="172"/>
      <c r="CP245" s="172"/>
      <c r="CQ245" s="172"/>
      <c r="CR245" s="172"/>
      <c r="CS245" s="172"/>
      <c r="CT245" s="172"/>
      <c r="CU245" s="172"/>
      <c r="CV245" s="172"/>
      <c r="CW245" s="172"/>
      <c r="CX245" s="172"/>
      <c r="CY245" s="172"/>
      <c r="CZ245" s="172"/>
      <c r="DA245" s="172"/>
      <c r="DB245" s="172"/>
      <c r="DC245" s="172"/>
      <c r="DD245" s="172"/>
      <c r="DE245" s="172"/>
      <c r="DF245" s="172"/>
      <c r="DG245" s="172"/>
      <c r="DH245" s="172"/>
      <c r="DI245" s="172"/>
      <c r="DJ245" s="172"/>
      <c r="DK245" s="172"/>
      <c r="DL245" s="172"/>
      <c r="DM245" s="172"/>
      <c r="DN245" s="172"/>
      <c r="DO245" s="172"/>
      <c r="DP245" s="172"/>
      <c r="DQ245" s="172"/>
      <c r="DR245" s="172"/>
      <c r="DS245" s="172"/>
      <c r="DT245" s="172"/>
      <c r="DU245" s="172"/>
      <c r="DV245" s="172"/>
      <c r="DW245" s="172"/>
      <c r="DX245" s="172"/>
      <c r="DY245" s="172"/>
      <c r="DZ245" s="172"/>
      <c r="EA245" s="172"/>
      <c r="EB245" s="172"/>
      <c r="EC245" s="172"/>
      <c r="ED245" s="172"/>
      <c r="EE245" s="172"/>
      <c r="EF245" s="172"/>
      <c r="EG245" s="172"/>
      <c r="EH245" s="172"/>
      <c r="EI245" s="172"/>
      <c r="EJ245" s="172"/>
      <c r="EK245" s="172"/>
      <c r="EL245" s="172"/>
      <c r="EM245" s="172"/>
      <c r="EN245" s="172"/>
      <c r="EO245" s="172"/>
      <c r="EP245" s="172"/>
      <c r="EQ245" s="172"/>
      <c r="ER245" s="172"/>
      <c r="ES245" s="172"/>
      <c r="ET245" s="172"/>
      <c r="EU245" s="172"/>
      <c r="EV245" s="172"/>
      <c r="EW245" s="172"/>
      <c r="EX245" s="172"/>
      <c r="EY245" s="172"/>
      <c r="EZ245" s="172"/>
      <c r="FA245" s="172"/>
      <c r="FB245" s="172"/>
      <c r="FC245" s="172"/>
      <c r="FD245" s="172"/>
      <c r="FE245" s="172"/>
      <c r="FF245" s="172"/>
      <c r="FG245" s="172"/>
      <c r="FH245" s="172"/>
      <c r="FI245" s="172"/>
      <c r="FJ245" s="172"/>
      <c r="FK245" s="172"/>
      <c r="FL245" s="172"/>
      <c r="FM245" s="172"/>
      <c r="FN245" s="172"/>
      <c r="FO245" s="172"/>
      <c r="FP245" s="172"/>
    </row>
    <row r="246" spans="8:189">
      <c r="H246" s="210"/>
      <c r="I246" s="210"/>
    </row>
    <row r="247" spans="8:189">
      <c r="H247" s="210"/>
      <c r="I247" s="210"/>
    </row>
    <row r="248" spans="8:189">
      <c r="H248" s="210"/>
      <c r="I248" s="210"/>
      <c r="AK248" s="153"/>
      <c r="AL248" s="153"/>
      <c r="AM248" s="153"/>
      <c r="AN248" s="153"/>
      <c r="AO248" s="153"/>
      <c r="AP248" s="153"/>
      <c r="AQ248" s="153"/>
      <c r="AR248" s="153"/>
      <c r="AS248" s="153"/>
      <c r="AT248" s="153"/>
      <c r="AU248" s="153"/>
      <c r="AV248" s="153"/>
      <c r="AW248" s="153"/>
      <c r="AX248" s="153"/>
      <c r="AY248" s="153"/>
      <c r="AZ248" s="153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  <c r="BL248" s="153"/>
      <c r="BM248" s="153"/>
      <c r="BN248" s="153"/>
      <c r="BO248" s="153"/>
      <c r="BP248" s="153"/>
      <c r="BQ248" s="153"/>
      <c r="BR248" s="153"/>
      <c r="BS248" s="153"/>
      <c r="BT248" s="153"/>
      <c r="BU248" s="153"/>
      <c r="BV248" s="153"/>
      <c r="BW248" s="153"/>
      <c r="BX248" s="153"/>
      <c r="BY248" s="153"/>
      <c r="BZ248" s="153"/>
      <c r="CA248" s="153"/>
      <c r="CB248" s="153"/>
      <c r="CC248" s="153"/>
      <c r="CD248" s="153"/>
      <c r="CE248" s="153"/>
      <c r="CF248" s="153"/>
      <c r="CG248" s="153"/>
      <c r="CH248" s="153"/>
      <c r="CI248" s="153"/>
      <c r="CJ248" s="153"/>
      <c r="CK248" s="153"/>
      <c r="CL248" s="153"/>
      <c r="CM248" s="153"/>
      <c r="CN248" s="153"/>
      <c r="CO248" s="153"/>
      <c r="CP248" s="153"/>
      <c r="CQ248" s="153"/>
      <c r="CR248" s="153"/>
      <c r="CS248" s="153"/>
      <c r="CT248" s="153"/>
      <c r="CU248" s="153"/>
      <c r="CV248" s="153"/>
      <c r="CW248" s="153"/>
      <c r="CX248" s="153"/>
      <c r="CY248" s="153"/>
      <c r="CZ248" s="153"/>
      <c r="DA248" s="153"/>
      <c r="DB248" s="153"/>
      <c r="DC248" s="153"/>
      <c r="DD248" s="153"/>
      <c r="DE248" s="153"/>
      <c r="DF248" s="153"/>
      <c r="DG248" s="153"/>
      <c r="DH248" s="153"/>
      <c r="DI248" s="153"/>
      <c r="DJ248" s="153"/>
      <c r="DK248" s="153"/>
      <c r="DL248" s="153"/>
      <c r="DM248" s="153"/>
      <c r="DN248" s="153"/>
      <c r="DO248" s="153"/>
      <c r="DP248" s="153"/>
      <c r="DQ248" s="153"/>
      <c r="DR248" s="153"/>
      <c r="DS248" s="153"/>
      <c r="DT248" s="153"/>
      <c r="DU248" s="153"/>
      <c r="DV248" s="153"/>
      <c r="DW248" s="153"/>
      <c r="DX248" s="153"/>
      <c r="DY248" s="153"/>
      <c r="DZ248" s="153"/>
      <c r="EA248" s="153"/>
      <c r="EB248" s="153"/>
      <c r="EC248" s="153"/>
      <c r="ED248" s="153"/>
      <c r="EE248" s="153"/>
      <c r="EF248" s="153"/>
      <c r="EG248" s="153"/>
      <c r="EH248" s="153"/>
      <c r="EI248" s="153"/>
      <c r="EJ248" s="153"/>
      <c r="EK248" s="153"/>
      <c r="EL248" s="153"/>
      <c r="EM248" s="153"/>
      <c r="EN248" s="153"/>
      <c r="EO248" s="153"/>
      <c r="EP248" s="153"/>
      <c r="EQ248" s="153"/>
      <c r="ER248" s="153"/>
      <c r="ES248" s="153"/>
      <c r="ET248" s="153"/>
      <c r="EU248" s="153"/>
      <c r="EV248" s="153"/>
      <c r="EW248" s="153"/>
      <c r="EX248" s="153"/>
      <c r="EY248" s="153"/>
      <c r="EZ248" s="153"/>
      <c r="FA248" s="153"/>
      <c r="FB248" s="153"/>
      <c r="FC248" s="153"/>
      <c r="FD248" s="153"/>
      <c r="FE248" s="153"/>
      <c r="FF248" s="153"/>
      <c r="FG248" s="153"/>
      <c r="FH248" s="153"/>
      <c r="FI248" s="153"/>
      <c r="FJ248" s="153"/>
      <c r="FK248" s="153"/>
      <c r="FL248" s="153"/>
      <c r="FM248" s="153"/>
      <c r="FN248" s="153"/>
      <c r="FO248" s="153"/>
      <c r="FP248" s="153"/>
    </row>
    <row r="249" spans="8:189">
      <c r="H249" s="210"/>
      <c r="I249" s="210"/>
      <c r="AK249" s="153"/>
      <c r="AL249" s="153"/>
      <c r="AM249" s="153"/>
      <c r="AN249" s="153"/>
      <c r="AO249" s="153"/>
      <c r="AP249" s="153"/>
      <c r="AQ249" s="153"/>
      <c r="AR249" s="153"/>
      <c r="AS249" s="153"/>
      <c r="AT249" s="153"/>
      <c r="AU249" s="153"/>
      <c r="AV249" s="153"/>
      <c r="AW249" s="153"/>
      <c r="AX249" s="153"/>
      <c r="AY249" s="153"/>
      <c r="AZ249" s="153"/>
      <c r="BA249" s="153"/>
      <c r="BB249" s="153"/>
      <c r="BC249" s="153"/>
      <c r="BD249" s="153"/>
      <c r="BE249" s="153"/>
      <c r="BF249" s="153"/>
      <c r="BG249" s="153"/>
      <c r="BH249" s="153"/>
      <c r="BI249" s="153"/>
      <c r="BJ249" s="153"/>
      <c r="BK249" s="153"/>
      <c r="BL249" s="153"/>
      <c r="BM249" s="153"/>
      <c r="BN249" s="153"/>
      <c r="BO249" s="153"/>
      <c r="BP249" s="153"/>
      <c r="BQ249" s="153"/>
      <c r="BR249" s="153"/>
      <c r="BS249" s="153"/>
      <c r="BT249" s="153"/>
      <c r="BU249" s="153"/>
      <c r="BV249" s="153"/>
      <c r="BW249" s="153"/>
      <c r="BX249" s="153"/>
      <c r="BY249" s="153"/>
      <c r="BZ249" s="153"/>
      <c r="CA249" s="153"/>
      <c r="CB249" s="153"/>
      <c r="CC249" s="153"/>
      <c r="CD249" s="153"/>
      <c r="CE249" s="153"/>
      <c r="CF249" s="153"/>
      <c r="CG249" s="153"/>
      <c r="CH249" s="153"/>
      <c r="CI249" s="153"/>
      <c r="CJ249" s="153"/>
      <c r="CK249" s="153"/>
      <c r="CL249" s="153"/>
      <c r="CM249" s="153"/>
      <c r="CN249" s="153"/>
      <c r="CO249" s="153"/>
      <c r="CP249" s="153"/>
      <c r="CQ249" s="153"/>
      <c r="CR249" s="153"/>
      <c r="CS249" s="153"/>
      <c r="CT249" s="153"/>
      <c r="CU249" s="153"/>
      <c r="CV249" s="153"/>
      <c r="CW249" s="153"/>
      <c r="CX249" s="153"/>
      <c r="CY249" s="153"/>
      <c r="CZ249" s="153"/>
      <c r="DA249" s="153"/>
      <c r="DB249" s="153"/>
      <c r="DC249" s="153"/>
      <c r="DD249" s="153"/>
      <c r="DE249" s="153"/>
      <c r="DF249" s="153"/>
      <c r="DG249" s="153"/>
      <c r="DH249" s="153"/>
      <c r="DI249" s="153"/>
      <c r="DJ249" s="153"/>
      <c r="DK249" s="153"/>
      <c r="DL249" s="153"/>
      <c r="DM249" s="153"/>
      <c r="DN249" s="153"/>
      <c r="DO249" s="153"/>
      <c r="DP249" s="153"/>
      <c r="DQ249" s="153"/>
      <c r="DR249" s="153"/>
      <c r="DS249" s="153"/>
      <c r="DT249" s="153"/>
      <c r="DU249" s="153"/>
      <c r="DV249" s="153"/>
      <c r="DW249" s="153"/>
      <c r="DX249" s="153"/>
      <c r="DY249" s="153"/>
      <c r="DZ249" s="153"/>
      <c r="EA249" s="153"/>
      <c r="EB249" s="153"/>
      <c r="EC249" s="153"/>
      <c r="ED249" s="153"/>
      <c r="EE249" s="153"/>
      <c r="EF249" s="153"/>
      <c r="EG249" s="153"/>
      <c r="EH249" s="153"/>
      <c r="EI249" s="153"/>
      <c r="EJ249" s="153"/>
      <c r="EK249" s="153"/>
      <c r="EL249" s="153"/>
      <c r="EM249" s="153"/>
      <c r="EN249" s="153"/>
      <c r="EO249" s="153"/>
      <c r="EP249" s="153"/>
      <c r="EQ249" s="153"/>
      <c r="ER249" s="153"/>
      <c r="ES249" s="153"/>
      <c r="ET249" s="153"/>
      <c r="EU249" s="153"/>
      <c r="EV249" s="153"/>
      <c r="EW249" s="153"/>
      <c r="EX249" s="153"/>
      <c r="EY249" s="153"/>
      <c r="EZ249" s="153"/>
      <c r="FA249" s="153"/>
      <c r="FB249" s="153"/>
      <c r="FC249" s="153"/>
      <c r="FD249" s="153"/>
      <c r="FE249" s="153"/>
      <c r="FF249" s="153"/>
      <c r="FG249" s="153"/>
      <c r="FH249" s="153"/>
      <c r="FI249" s="153"/>
      <c r="FJ249" s="153"/>
      <c r="FK249" s="153"/>
      <c r="FL249" s="153"/>
      <c r="FM249" s="153"/>
      <c r="FN249" s="153"/>
      <c r="FO249" s="153"/>
      <c r="FP249" s="153"/>
    </row>
    <row r="250" spans="8:189">
      <c r="H250" s="210"/>
      <c r="I250" s="210"/>
      <c r="AK250" s="289"/>
      <c r="AL250" s="289"/>
      <c r="AM250" s="289"/>
      <c r="AN250" s="289"/>
      <c r="AO250" s="289"/>
      <c r="AP250" s="289"/>
      <c r="AQ250" s="289"/>
      <c r="AR250" s="289"/>
      <c r="AS250" s="289"/>
      <c r="AT250" s="289"/>
      <c r="AU250" s="289"/>
      <c r="AV250" s="289"/>
      <c r="AW250" s="289"/>
      <c r="AX250" s="289"/>
      <c r="AY250" s="289"/>
      <c r="AZ250" s="289"/>
      <c r="BA250" s="289"/>
      <c r="BB250" s="289"/>
      <c r="BC250" s="289"/>
      <c r="BD250" s="289"/>
      <c r="BE250" s="289"/>
      <c r="BF250" s="289"/>
      <c r="BG250" s="289"/>
      <c r="BH250" s="289"/>
      <c r="BI250" s="289"/>
      <c r="BJ250" s="289"/>
      <c r="BK250" s="289"/>
      <c r="BL250" s="289"/>
      <c r="BM250" s="289"/>
      <c r="BN250" s="289"/>
      <c r="BO250" s="289"/>
      <c r="BP250" s="289"/>
      <c r="BQ250" s="289"/>
      <c r="BR250" s="289"/>
      <c r="BS250" s="289"/>
      <c r="BT250" s="289"/>
      <c r="BU250" s="289"/>
      <c r="BV250" s="289"/>
      <c r="BW250" s="289"/>
      <c r="BX250" s="289"/>
      <c r="BY250" s="289"/>
      <c r="BZ250" s="289"/>
      <c r="CA250" s="289"/>
      <c r="CB250" s="289"/>
      <c r="CC250" s="289"/>
      <c r="CD250" s="289"/>
      <c r="CE250" s="289"/>
      <c r="CF250" s="289"/>
      <c r="CG250" s="289"/>
      <c r="CH250" s="289"/>
      <c r="CI250" s="289"/>
      <c r="CJ250" s="289"/>
      <c r="CK250" s="289"/>
      <c r="CL250" s="289"/>
      <c r="CM250" s="289"/>
      <c r="CN250" s="289"/>
      <c r="CO250" s="289"/>
      <c r="CP250" s="289"/>
      <c r="CQ250" s="289"/>
      <c r="CR250" s="289"/>
      <c r="CS250" s="289"/>
      <c r="CT250" s="289"/>
      <c r="CU250" s="289"/>
      <c r="CV250" s="289"/>
      <c r="CW250" s="289"/>
      <c r="CX250" s="289"/>
      <c r="CY250" s="289"/>
      <c r="CZ250" s="289"/>
      <c r="DA250" s="289"/>
      <c r="DB250" s="289"/>
      <c r="DC250" s="289"/>
      <c r="DD250" s="289"/>
      <c r="DE250" s="289"/>
      <c r="DF250" s="289"/>
      <c r="DG250" s="289"/>
      <c r="DH250" s="289"/>
      <c r="DI250" s="289"/>
      <c r="DJ250" s="289"/>
      <c r="DK250" s="289"/>
      <c r="DL250" s="289"/>
      <c r="DM250" s="289"/>
      <c r="DN250" s="289"/>
      <c r="DO250" s="289"/>
      <c r="DP250" s="289"/>
      <c r="DQ250" s="289"/>
      <c r="DR250" s="289"/>
      <c r="DS250" s="289"/>
      <c r="DT250" s="289"/>
      <c r="DU250" s="289"/>
      <c r="DV250" s="289"/>
      <c r="DW250" s="289"/>
      <c r="DX250" s="289"/>
      <c r="DY250" s="289"/>
      <c r="DZ250" s="289"/>
      <c r="EA250" s="289"/>
      <c r="EB250" s="289"/>
      <c r="EC250" s="289"/>
      <c r="ED250" s="289"/>
      <c r="EE250" s="289"/>
      <c r="EF250" s="289"/>
      <c r="EG250" s="289"/>
      <c r="EH250" s="289"/>
      <c r="EI250" s="289"/>
      <c r="EJ250" s="289"/>
      <c r="EK250" s="289"/>
      <c r="EL250" s="289"/>
      <c r="EM250" s="289"/>
      <c r="EN250" s="289"/>
      <c r="EO250" s="289"/>
      <c r="EP250" s="289"/>
      <c r="EQ250" s="289"/>
      <c r="ER250" s="289"/>
      <c r="ES250" s="289"/>
      <c r="ET250" s="289"/>
      <c r="EU250" s="289"/>
      <c r="EV250" s="289"/>
      <c r="EW250" s="289"/>
      <c r="EX250" s="289"/>
      <c r="EY250" s="289"/>
      <c r="EZ250" s="289"/>
      <c r="FA250" s="289"/>
      <c r="FB250" s="289"/>
      <c r="FC250" s="289"/>
      <c r="FD250" s="289"/>
      <c r="FE250" s="289"/>
      <c r="FF250" s="289"/>
      <c r="FG250" s="289"/>
      <c r="FH250" s="289"/>
      <c r="FI250" s="289"/>
      <c r="FJ250" s="289"/>
      <c r="FK250" s="289"/>
      <c r="FL250" s="289"/>
      <c r="FM250" s="289"/>
      <c r="FN250" s="289"/>
      <c r="FO250" s="289"/>
      <c r="FP250" s="289"/>
      <c r="FQ250" s="289"/>
      <c r="FR250" s="289"/>
      <c r="FS250" s="289"/>
      <c r="FT250" s="289"/>
      <c r="FU250" s="289"/>
      <c r="FV250" s="289"/>
      <c r="FW250" s="289"/>
      <c r="FX250" s="289"/>
      <c r="FY250" s="289"/>
      <c r="FZ250" s="289"/>
      <c r="GA250" s="289"/>
      <c r="GB250" s="289"/>
      <c r="GC250" s="289"/>
      <c r="GD250" s="289"/>
      <c r="GE250" s="289"/>
      <c r="GF250" s="289"/>
      <c r="GG250" s="289"/>
    </row>
    <row r="251" spans="8:189">
      <c r="AD251" s="289"/>
      <c r="AE251" s="289"/>
      <c r="AF251" s="289"/>
      <c r="AG251" s="247"/>
      <c r="AH251" s="247"/>
      <c r="AI251" s="247"/>
      <c r="AK251" s="247"/>
      <c r="AL251" s="247"/>
      <c r="AM251" s="247"/>
      <c r="AN251" s="247"/>
      <c r="AO251" s="247"/>
      <c r="AP251" s="247"/>
      <c r="AQ251" s="247"/>
      <c r="AR251" s="247"/>
      <c r="AS251" s="247"/>
      <c r="AT251" s="247"/>
      <c r="AU251" s="247"/>
      <c r="AV251" s="247"/>
      <c r="AW251" s="247"/>
      <c r="AX251" s="247"/>
      <c r="AY251" s="247"/>
      <c r="AZ251" s="247"/>
      <c r="BA251" s="247"/>
      <c r="BB251" s="247"/>
      <c r="BC251" s="247"/>
      <c r="BD251" s="247"/>
      <c r="BE251" s="247"/>
      <c r="BF251" s="247"/>
      <c r="BG251" s="247"/>
      <c r="BH251" s="247"/>
      <c r="BI251" s="247"/>
      <c r="BJ251" s="247"/>
      <c r="BK251" s="247"/>
      <c r="BL251" s="247"/>
      <c r="BM251" s="247"/>
      <c r="BN251" s="247"/>
      <c r="BO251" s="247"/>
      <c r="BP251" s="247"/>
      <c r="BQ251" s="247"/>
      <c r="BR251" s="247"/>
      <c r="BS251" s="247"/>
      <c r="BT251" s="247"/>
      <c r="BU251" s="247"/>
      <c r="BV251" s="247"/>
      <c r="BW251" s="247"/>
      <c r="BX251" s="247"/>
      <c r="BY251" s="247"/>
      <c r="BZ251" s="247"/>
      <c r="CA251" s="247"/>
      <c r="CB251" s="247"/>
      <c r="CC251" s="247"/>
      <c r="CD251" s="247"/>
      <c r="CE251" s="247"/>
      <c r="CF251" s="247"/>
      <c r="CG251" s="247"/>
      <c r="CH251" s="247"/>
      <c r="CI251" s="247"/>
      <c r="CJ251" s="247"/>
      <c r="CK251" s="247"/>
      <c r="CL251" s="247"/>
      <c r="CM251" s="247"/>
      <c r="CN251" s="247"/>
      <c r="CO251" s="247"/>
      <c r="CP251" s="247"/>
      <c r="CQ251" s="247"/>
      <c r="CR251" s="247"/>
      <c r="CS251" s="247"/>
      <c r="CT251" s="247"/>
      <c r="CU251" s="247"/>
      <c r="CV251" s="247"/>
      <c r="CW251" s="247"/>
      <c r="CX251" s="247"/>
      <c r="CY251" s="247"/>
      <c r="CZ251" s="247"/>
      <c r="DA251" s="247"/>
      <c r="DB251" s="247"/>
      <c r="DC251" s="247"/>
      <c r="DD251" s="247"/>
      <c r="DE251" s="247"/>
      <c r="DF251" s="247"/>
      <c r="DG251" s="247"/>
      <c r="DH251" s="247"/>
      <c r="DI251" s="247"/>
      <c r="DJ251" s="247"/>
      <c r="DK251" s="247"/>
      <c r="DL251" s="247"/>
      <c r="DM251" s="247"/>
      <c r="DN251" s="247"/>
      <c r="DO251" s="247"/>
      <c r="DP251" s="247"/>
      <c r="DQ251" s="247"/>
      <c r="DR251" s="247"/>
      <c r="DS251" s="247"/>
      <c r="DT251" s="247"/>
      <c r="DU251" s="247"/>
      <c r="DV251" s="247"/>
      <c r="DW251" s="247"/>
      <c r="DX251" s="247"/>
      <c r="DY251" s="247"/>
      <c r="DZ251" s="247"/>
      <c r="EA251" s="247"/>
      <c r="EB251" s="247"/>
      <c r="EC251" s="247"/>
      <c r="ED251" s="247"/>
      <c r="EE251" s="247"/>
      <c r="EF251" s="247"/>
      <c r="EG251" s="247"/>
      <c r="EH251" s="247"/>
      <c r="EI251" s="247"/>
      <c r="EJ251" s="247"/>
      <c r="EK251" s="247"/>
      <c r="EL251" s="247"/>
      <c r="EM251" s="247"/>
      <c r="EN251" s="247"/>
      <c r="EO251" s="247"/>
      <c r="EP251" s="247"/>
      <c r="EQ251" s="247"/>
      <c r="ER251" s="247"/>
      <c r="ES251" s="247"/>
      <c r="ET251" s="247"/>
      <c r="EU251" s="247"/>
      <c r="EV251" s="247"/>
      <c r="EW251" s="247"/>
      <c r="EX251" s="247"/>
      <c r="EY251" s="247"/>
      <c r="EZ251" s="247"/>
      <c r="FA251" s="247"/>
      <c r="FB251" s="247"/>
      <c r="FC251" s="247"/>
      <c r="FD251" s="247"/>
      <c r="FE251" s="247"/>
      <c r="FF251" s="247"/>
      <c r="FG251" s="247"/>
      <c r="FH251" s="247"/>
      <c r="FI251" s="247"/>
      <c r="FJ251" s="247"/>
      <c r="FK251" s="247"/>
      <c r="FL251" s="247"/>
      <c r="FM251" s="247"/>
      <c r="FN251" s="247"/>
      <c r="FO251" s="247"/>
      <c r="FP251" s="247"/>
    </row>
    <row r="252" spans="8:189">
      <c r="AD252" s="289"/>
      <c r="AE252" s="289"/>
      <c r="AF252" s="289"/>
      <c r="AG252" s="247"/>
      <c r="AH252" s="247"/>
      <c r="AI252" s="247"/>
      <c r="AK252" s="247"/>
      <c r="AL252" s="247"/>
      <c r="AM252" s="247"/>
      <c r="AN252" s="247"/>
      <c r="AO252" s="247"/>
      <c r="AP252" s="247"/>
      <c r="AQ252" s="247"/>
      <c r="AR252" s="247"/>
      <c r="AS252" s="247"/>
      <c r="AT252" s="247"/>
      <c r="AU252" s="247"/>
      <c r="AV252" s="247"/>
      <c r="AW252" s="247"/>
      <c r="AX252" s="247"/>
      <c r="AY252" s="247"/>
      <c r="AZ252" s="247"/>
      <c r="BA252" s="247"/>
      <c r="BB252" s="247"/>
      <c r="BC252" s="247"/>
      <c r="BD252" s="247"/>
      <c r="BE252" s="247"/>
      <c r="BF252" s="247"/>
      <c r="BG252" s="247"/>
      <c r="BH252" s="247"/>
      <c r="BI252" s="247"/>
      <c r="BJ252" s="247"/>
      <c r="BK252" s="247"/>
      <c r="BL252" s="247"/>
      <c r="BM252" s="247"/>
      <c r="BN252" s="247"/>
      <c r="BO252" s="247"/>
      <c r="BP252" s="247"/>
      <c r="BQ252" s="247"/>
      <c r="BR252" s="247"/>
      <c r="BS252" s="247"/>
      <c r="BT252" s="247"/>
      <c r="BU252" s="247"/>
      <c r="BV252" s="247"/>
      <c r="BW252" s="247"/>
      <c r="BX252" s="247"/>
      <c r="BY252" s="247"/>
      <c r="BZ252" s="247"/>
      <c r="CA252" s="247"/>
      <c r="CB252" s="247"/>
      <c r="CC252" s="247"/>
      <c r="CD252" s="247"/>
      <c r="CE252" s="247"/>
      <c r="CF252" s="247"/>
      <c r="CG252" s="247"/>
      <c r="CH252" s="247"/>
      <c r="CI252" s="247"/>
      <c r="CJ252" s="247"/>
      <c r="CK252" s="247"/>
      <c r="CL252" s="247"/>
      <c r="CM252" s="247"/>
      <c r="CN252" s="247"/>
      <c r="CO252" s="247"/>
      <c r="CP252" s="247"/>
      <c r="CQ252" s="247"/>
      <c r="CR252" s="247"/>
      <c r="CS252" s="247"/>
      <c r="CT252" s="247"/>
      <c r="CU252" s="247"/>
      <c r="CV252" s="247"/>
      <c r="CW252" s="247"/>
      <c r="CX252" s="247"/>
      <c r="CY252" s="247"/>
      <c r="CZ252" s="247"/>
      <c r="DA252" s="247"/>
      <c r="DB252" s="247"/>
      <c r="DC252" s="247"/>
      <c r="DD252" s="247"/>
      <c r="DE252" s="247"/>
      <c r="DF252" s="247"/>
      <c r="DG252" s="247"/>
      <c r="DH252" s="247"/>
      <c r="DI252" s="247"/>
      <c r="DJ252" s="247"/>
      <c r="DK252" s="247"/>
      <c r="DL252" s="247"/>
      <c r="DM252" s="247"/>
      <c r="DN252" s="247"/>
      <c r="DO252" s="247"/>
      <c r="DP252" s="247"/>
      <c r="DQ252" s="247"/>
      <c r="DR252" s="247"/>
      <c r="DS252" s="247"/>
      <c r="DT252" s="247"/>
      <c r="DU252" s="247"/>
      <c r="DV252" s="247"/>
      <c r="DW252" s="247"/>
      <c r="DX252" s="247"/>
      <c r="DY252" s="247"/>
      <c r="DZ252" s="247"/>
      <c r="EA252" s="247"/>
      <c r="EB252" s="247"/>
      <c r="EC252" s="247"/>
      <c r="ED252" s="247"/>
      <c r="EE252" s="247"/>
      <c r="EF252" s="247"/>
      <c r="EG252" s="247"/>
      <c r="EH252" s="247"/>
      <c r="EI252" s="247"/>
      <c r="EJ252" s="247"/>
      <c r="EK252" s="247"/>
      <c r="EL252" s="247"/>
      <c r="EM252" s="247"/>
      <c r="EN252" s="247"/>
      <c r="EO252" s="247"/>
      <c r="EP252" s="247"/>
      <c r="EQ252" s="247"/>
      <c r="ER252" s="247"/>
      <c r="ES252" s="247"/>
      <c r="ET252" s="247"/>
      <c r="EU252" s="247"/>
      <c r="EV252" s="247"/>
      <c r="EW252" s="247"/>
      <c r="EX252" s="247"/>
      <c r="EY252" s="247"/>
      <c r="EZ252" s="247"/>
      <c r="FA252" s="247"/>
      <c r="FB252" s="247"/>
      <c r="FC252" s="247"/>
      <c r="FD252" s="247"/>
      <c r="FE252" s="247"/>
      <c r="FF252" s="247"/>
      <c r="FG252" s="247"/>
      <c r="FH252" s="247"/>
      <c r="FI252" s="247"/>
      <c r="FJ252" s="247"/>
      <c r="FK252" s="247"/>
      <c r="FL252" s="247"/>
      <c r="FM252" s="247"/>
      <c r="FN252" s="247"/>
      <c r="FO252" s="247"/>
      <c r="FP252" s="247"/>
      <c r="FQ252" s="247"/>
      <c r="FR252" s="247"/>
      <c r="FS252" s="247"/>
      <c r="FT252" s="247"/>
      <c r="FU252" s="247"/>
      <c r="FV252" s="247"/>
      <c r="FW252" s="247"/>
      <c r="FX252" s="247"/>
      <c r="FY252" s="247"/>
      <c r="FZ252" s="247"/>
      <c r="GA252" s="247"/>
      <c r="GB252" s="247"/>
      <c r="GC252" s="247"/>
      <c r="GD252" s="247"/>
      <c r="GE252" s="247"/>
      <c r="GF252" s="247"/>
      <c r="GG252" s="247"/>
    </row>
    <row r="262" spans="29:192">
      <c r="AF262" s="289"/>
      <c r="AG262" s="289"/>
      <c r="AH262" s="289"/>
      <c r="AI262" s="289"/>
      <c r="AJ262" s="289"/>
      <c r="AK262" s="289"/>
      <c r="AL262" s="289"/>
      <c r="AM262" s="289"/>
      <c r="AN262" s="289"/>
      <c r="AO262" s="289"/>
      <c r="AP262" s="289"/>
      <c r="AQ262" s="289"/>
      <c r="AR262" s="289"/>
      <c r="AS262" s="289"/>
      <c r="AT262" s="289"/>
      <c r="AU262" s="289"/>
      <c r="AV262" s="289"/>
      <c r="AW262" s="289"/>
      <c r="AX262" s="289"/>
      <c r="AY262" s="289"/>
      <c r="AZ262" s="289"/>
      <c r="BA262" s="289"/>
      <c r="BB262" s="289"/>
      <c r="BC262" s="289"/>
      <c r="BD262" s="289"/>
      <c r="BE262" s="289"/>
      <c r="BF262" s="289"/>
      <c r="BG262" s="289"/>
      <c r="BH262" s="289"/>
      <c r="BI262" s="289"/>
      <c r="BJ262" s="289"/>
      <c r="BK262" s="289"/>
      <c r="BL262" s="289"/>
      <c r="BM262" s="289"/>
      <c r="BN262" s="289"/>
      <c r="BO262" s="289"/>
      <c r="BP262" s="289"/>
      <c r="BQ262" s="289"/>
      <c r="BR262" s="289"/>
      <c r="BS262" s="289"/>
      <c r="BT262" s="289"/>
      <c r="BU262" s="289"/>
      <c r="BV262" s="289"/>
      <c r="BW262" s="289"/>
      <c r="BX262" s="289"/>
      <c r="BY262" s="289"/>
      <c r="BZ262" s="289"/>
      <c r="CA262" s="289"/>
      <c r="CB262" s="289"/>
      <c r="CC262" s="289"/>
      <c r="CD262" s="289"/>
      <c r="CE262" s="289"/>
      <c r="CF262" s="289"/>
      <c r="CG262" s="289"/>
      <c r="CH262" s="289"/>
      <c r="CI262" s="289"/>
      <c r="CJ262" s="289"/>
      <c r="CK262" s="289"/>
      <c r="CL262" s="289"/>
      <c r="CM262" s="289"/>
      <c r="CN262" s="289"/>
      <c r="CO262" s="289"/>
      <c r="CP262" s="289"/>
      <c r="CQ262" s="289"/>
      <c r="CR262" s="289"/>
      <c r="CS262" s="289"/>
      <c r="CT262" s="289"/>
      <c r="CU262" s="289"/>
      <c r="CV262" s="289"/>
      <c r="CW262" s="289"/>
      <c r="CX262" s="289"/>
      <c r="CY262" s="289"/>
      <c r="CZ262" s="289"/>
      <c r="DA262" s="289"/>
      <c r="DB262" s="289"/>
      <c r="DC262" s="289"/>
      <c r="DD262" s="289"/>
      <c r="DE262" s="289"/>
      <c r="DF262" s="289"/>
      <c r="DG262" s="289"/>
      <c r="DH262" s="289"/>
      <c r="DI262" s="289"/>
      <c r="DJ262" s="289"/>
      <c r="DK262" s="289"/>
      <c r="DL262" s="289"/>
      <c r="DM262" s="289"/>
      <c r="DN262" s="289"/>
      <c r="DO262" s="289"/>
      <c r="DP262" s="289"/>
      <c r="DQ262" s="289"/>
      <c r="DR262" s="289"/>
      <c r="DS262" s="289"/>
      <c r="DT262" s="289"/>
      <c r="DU262" s="289"/>
      <c r="DV262" s="289"/>
      <c r="DW262" s="289"/>
      <c r="DX262" s="289"/>
      <c r="DY262" s="289"/>
      <c r="DZ262" s="289"/>
      <c r="EA262" s="289"/>
      <c r="EB262" s="289"/>
      <c r="EC262" s="289"/>
      <c r="ED262" s="289"/>
      <c r="EE262" s="289"/>
      <c r="EF262" s="289"/>
      <c r="EG262" s="289"/>
      <c r="EH262" s="289"/>
      <c r="EI262" s="289"/>
      <c r="EJ262" s="289"/>
      <c r="EK262" s="289"/>
      <c r="EL262" s="289"/>
      <c r="EM262" s="289"/>
      <c r="EN262" s="289"/>
      <c r="EO262" s="289"/>
      <c r="EP262" s="289"/>
      <c r="EQ262" s="289"/>
      <c r="ER262" s="289"/>
      <c r="ES262" s="289"/>
      <c r="ET262" s="289"/>
      <c r="EU262" s="289"/>
      <c r="EV262" s="289"/>
      <c r="EW262" s="289"/>
      <c r="EX262" s="289"/>
      <c r="EY262" s="289"/>
      <c r="EZ262" s="289"/>
      <c r="FA262" s="289"/>
      <c r="FB262" s="289"/>
      <c r="FC262" s="289"/>
      <c r="FD262" s="289"/>
      <c r="FE262" s="289"/>
      <c r="FF262" s="289"/>
      <c r="FG262" s="289"/>
      <c r="FH262" s="289"/>
      <c r="FI262" s="289"/>
      <c r="FJ262" s="289"/>
      <c r="FK262" s="289"/>
      <c r="FL262" s="289"/>
      <c r="FM262" s="289"/>
      <c r="FN262" s="289"/>
      <c r="FO262" s="289"/>
      <c r="FP262" s="289"/>
      <c r="FQ262" s="289"/>
      <c r="FR262" s="289"/>
      <c r="FS262" s="289"/>
      <c r="FT262" s="289"/>
      <c r="FU262" s="289"/>
      <c r="FV262" s="289"/>
      <c r="FW262" s="289"/>
      <c r="FX262" s="289"/>
      <c r="FY262" s="289"/>
      <c r="FZ262" s="289"/>
      <c r="GA262" s="289"/>
      <c r="GB262" s="289"/>
      <c r="GC262" s="289"/>
      <c r="GD262" s="289"/>
      <c r="GE262" s="289"/>
      <c r="GF262" s="289"/>
      <c r="GG262" s="289"/>
      <c r="GH262" s="289"/>
      <c r="GI262" s="289"/>
      <c r="GJ262" s="289"/>
    </row>
    <row r="263" spans="29:192">
      <c r="AC263" s="289"/>
      <c r="AF263" s="247"/>
      <c r="AG263" s="247"/>
      <c r="AH263" s="247"/>
      <c r="AI263" s="247"/>
      <c r="AJ263" s="247"/>
      <c r="AK263" s="247"/>
      <c r="AL263" s="247"/>
      <c r="AM263" s="247"/>
      <c r="AN263" s="247"/>
      <c r="AO263" s="247"/>
      <c r="AP263" s="247"/>
      <c r="AQ263" s="247"/>
      <c r="AR263" s="247"/>
      <c r="AS263" s="247"/>
      <c r="AT263" s="247"/>
      <c r="AU263" s="247"/>
      <c r="AV263" s="247"/>
      <c r="AW263" s="247"/>
      <c r="AX263" s="247"/>
      <c r="AY263" s="247"/>
      <c r="AZ263" s="247"/>
      <c r="BA263" s="247"/>
      <c r="BB263" s="247"/>
      <c r="BC263" s="247"/>
      <c r="BD263" s="247"/>
      <c r="BE263" s="247"/>
      <c r="BF263" s="247"/>
      <c r="BG263" s="247"/>
      <c r="BH263" s="247"/>
      <c r="BI263" s="247"/>
      <c r="BJ263" s="247"/>
      <c r="BK263" s="247"/>
      <c r="BL263" s="247"/>
      <c r="BM263" s="247"/>
      <c r="BN263" s="247"/>
      <c r="BO263" s="247"/>
      <c r="BP263" s="247"/>
      <c r="BQ263" s="247"/>
      <c r="BR263" s="247"/>
      <c r="BS263" s="247"/>
      <c r="BT263" s="247"/>
      <c r="BU263" s="247"/>
      <c r="BV263" s="247"/>
      <c r="BW263" s="247"/>
      <c r="BX263" s="247"/>
      <c r="BY263" s="247"/>
      <c r="BZ263" s="247"/>
      <c r="CA263" s="247"/>
      <c r="CB263" s="247"/>
      <c r="CC263" s="247"/>
      <c r="CD263" s="247"/>
      <c r="CE263" s="247"/>
      <c r="CF263" s="247"/>
      <c r="CG263" s="247"/>
      <c r="CH263" s="247"/>
      <c r="CI263" s="247"/>
      <c r="CJ263" s="247"/>
      <c r="CK263" s="247"/>
      <c r="CL263" s="247"/>
      <c r="CM263" s="247"/>
      <c r="CN263" s="247"/>
      <c r="CO263" s="247"/>
      <c r="CP263" s="247"/>
      <c r="CQ263" s="247"/>
      <c r="CR263" s="247"/>
      <c r="CS263" s="247"/>
      <c r="CT263" s="247"/>
      <c r="CU263" s="247"/>
      <c r="CV263" s="247"/>
      <c r="CW263" s="247"/>
      <c r="CX263" s="247"/>
      <c r="CY263" s="247"/>
      <c r="CZ263" s="247"/>
      <c r="DA263" s="247"/>
      <c r="DB263" s="247"/>
      <c r="DC263" s="247"/>
      <c r="DD263" s="247"/>
      <c r="DE263" s="247"/>
      <c r="DF263" s="247"/>
      <c r="DG263" s="247"/>
      <c r="DH263" s="247"/>
      <c r="DI263" s="247"/>
      <c r="DJ263" s="247"/>
      <c r="DK263" s="247"/>
      <c r="DL263" s="247"/>
      <c r="DM263" s="247"/>
      <c r="DN263" s="247"/>
      <c r="DO263" s="247"/>
      <c r="DP263" s="247"/>
      <c r="DQ263" s="247"/>
      <c r="DR263" s="247"/>
      <c r="DS263" s="247"/>
      <c r="DT263" s="247"/>
      <c r="DU263" s="247"/>
      <c r="DV263" s="247"/>
      <c r="DW263" s="247"/>
      <c r="DX263" s="247"/>
      <c r="DY263" s="247"/>
      <c r="DZ263" s="247"/>
      <c r="EA263" s="247"/>
      <c r="EB263" s="247"/>
      <c r="EC263" s="247"/>
      <c r="ED263" s="247"/>
      <c r="EE263" s="247"/>
      <c r="EF263" s="247"/>
      <c r="EG263" s="247"/>
      <c r="EH263" s="247"/>
      <c r="EI263" s="247"/>
      <c r="EJ263" s="247"/>
      <c r="EK263" s="247"/>
      <c r="EL263" s="247"/>
      <c r="EM263" s="247"/>
      <c r="EN263" s="247"/>
      <c r="EO263" s="247"/>
      <c r="EP263" s="247"/>
      <c r="EQ263" s="247"/>
      <c r="ER263" s="247"/>
      <c r="ES263" s="247"/>
      <c r="ET263" s="247"/>
      <c r="EU263" s="247"/>
      <c r="EV263" s="247"/>
      <c r="EW263" s="247"/>
      <c r="EX263" s="247"/>
      <c r="EY263" s="247"/>
      <c r="EZ263" s="247"/>
      <c r="FA263" s="247"/>
      <c r="FB263" s="247"/>
      <c r="FC263" s="247"/>
      <c r="FD263" s="247"/>
      <c r="FE263" s="247"/>
      <c r="FF263" s="247"/>
      <c r="FG263" s="247"/>
      <c r="FH263" s="247"/>
      <c r="FI263" s="247"/>
      <c r="FJ263" s="247"/>
      <c r="FK263" s="247"/>
      <c r="FL263" s="247"/>
      <c r="FM263" s="247"/>
      <c r="FN263" s="247"/>
      <c r="FO263" s="247"/>
      <c r="FP263" s="247"/>
    </row>
    <row r="264" spans="29:192">
      <c r="AC264" s="289"/>
      <c r="AF264" s="247"/>
      <c r="AG264" s="247"/>
      <c r="AH264" s="247"/>
      <c r="AI264" s="247"/>
      <c r="AJ264" s="247"/>
      <c r="AK264" s="247"/>
      <c r="AL264" s="247"/>
      <c r="AM264" s="247"/>
      <c r="AN264" s="247"/>
      <c r="AO264" s="247"/>
      <c r="AP264" s="247"/>
      <c r="AQ264" s="247"/>
      <c r="AR264" s="247"/>
      <c r="AS264" s="247"/>
      <c r="AT264" s="247"/>
      <c r="AU264" s="247"/>
      <c r="AV264" s="247"/>
      <c r="AW264" s="247"/>
      <c r="AX264" s="247"/>
      <c r="AY264" s="247"/>
      <c r="AZ264" s="247"/>
      <c r="BA264" s="247"/>
      <c r="BB264" s="247"/>
      <c r="BC264" s="247"/>
      <c r="BD264" s="247"/>
      <c r="BE264" s="247"/>
      <c r="BF264" s="247"/>
      <c r="BG264" s="247"/>
      <c r="BH264" s="247"/>
      <c r="BI264" s="247"/>
      <c r="BJ264" s="247"/>
      <c r="BK264" s="247"/>
      <c r="BL264" s="247"/>
      <c r="BM264" s="247"/>
      <c r="BN264" s="247"/>
      <c r="BO264" s="247"/>
      <c r="BP264" s="247"/>
      <c r="BQ264" s="247"/>
      <c r="BR264" s="247"/>
      <c r="BS264" s="247"/>
      <c r="BT264" s="247"/>
      <c r="BU264" s="247"/>
      <c r="BV264" s="247"/>
      <c r="BW264" s="247"/>
      <c r="BX264" s="247"/>
      <c r="BY264" s="247"/>
      <c r="BZ264" s="247"/>
      <c r="CA264" s="247"/>
      <c r="CB264" s="247"/>
      <c r="CC264" s="247"/>
      <c r="CD264" s="247"/>
      <c r="CE264" s="247"/>
      <c r="CF264" s="247"/>
      <c r="CG264" s="247"/>
      <c r="CH264" s="247"/>
      <c r="CI264" s="247"/>
      <c r="CJ264" s="247"/>
      <c r="CK264" s="247"/>
      <c r="CL264" s="247"/>
      <c r="CM264" s="247"/>
      <c r="CN264" s="247"/>
      <c r="CO264" s="247"/>
      <c r="CP264" s="247"/>
      <c r="CQ264" s="247"/>
      <c r="CR264" s="247"/>
      <c r="CS264" s="247"/>
      <c r="CT264" s="247"/>
      <c r="CU264" s="247"/>
      <c r="CV264" s="247"/>
      <c r="CW264" s="247"/>
      <c r="CX264" s="247"/>
      <c r="CY264" s="247"/>
      <c r="CZ264" s="247"/>
      <c r="DA264" s="247"/>
      <c r="DB264" s="247"/>
      <c r="DC264" s="247"/>
      <c r="DD264" s="247"/>
      <c r="DE264" s="247"/>
      <c r="DF264" s="247"/>
      <c r="DG264" s="247"/>
      <c r="DH264" s="247"/>
      <c r="DI264" s="247"/>
      <c r="DJ264" s="247"/>
      <c r="DK264" s="247"/>
      <c r="DL264" s="247"/>
      <c r="DM264" s="247"/>
      <c r="DN264" s="247"/>
      <c r="DO264" s="247"/>
      <c r="DP264" s="247"/>
      <c r="DQ264" s="247"/>
      <c r="DR264" s="247"/>
      <c r="DS264" s="247"/>
      <c r="DT264" s="247"/>
      <c r="DU264" s="247"/>
      <c r="DV264" s="247"/>
      <c r="DW264" s="247"/>
      <c r="DX264" s="247"/>
      <c r="DY264" s="247"/>
      <c r="DZ264" s="247"/>
      <c r="EA264" s="247"/>
      <c r="EB264" s="247"/>
      <c r="EC264" s="247"/>
      <c r="ED264" s="247"/>
      <c r="EE264" s="247"/>
      <c r="EF264" s="247"/>
      <c r="EG264" s="247"/>
      <c r="EH264" s="247"/>
      <c r="EI264" s="247"/>
      <c r="EJ264" s="247"/>
      <c r="EK264" s="247"/>
      <c r="EL264" s="247"/>
      <c r="EM264" s="247"/>
      <c r="EN264" s="247"/>
      <c r="EO264" s="247"/>
      <c r="EP264" s="247"/>
      <c r="EQ264" s="247"/>
      <c r="ER264" s="247"/>
      <c r="ES264" s="247"/>
      <c r="ET264" s="247"/>
      <c r="EU264" s="247"/>
      <c r="EV264" s="247"/>
      <c r="EW264" s="247"/>
      <c r="EX264" s="247"/>
      <c r="EY264" s="247"/>
      <c r="EZ264" s="247"/>
      <c r="FA264" s="247"/>
      <c r="FB264" s="247"/>
      <c r="FC264" s="247"/>
      <c r="FD264" s="247"/>
      <c r="FE264" s="247"/>
      <c r="FF264" s="247"/>
      <c r="FG264" s="247"/>
      <c r="FH264" s="247"/>
      <c r="FI264" s="247"/>
      <c r="FJ264" s="247"/>
      <c r="FK264" s="247"/>
      <c r="FL264" s="247"/>
      <c r="FM264" s="247"/>
      <c r="FN264" s="247"/>
      <c r="FO264" s="247"/>
      <c r="FP264" s="247"/>
      <c r="FQ264" s="247"/>
      <c r="FR264" s="247"/>
      <c r="FS264" s="247"/>
      <c r="FT264" s="247"/>
      <c r="FU264" s="247"/>
      <c r="FV264" s="247"/>
      <c r="FW264" s="247"/>
      <c r="FX264" s="247"/>
      <c r="FY264" s="247"/>
      <c r="FZ264" s="247"/>
      <c r="GA264" s="247"/>
      <c r="GB264" s="247"/>
      <c r="GC264" s="247"/>
      <c r="GD264" s="247"/>
      <c r="GE264" s="247"/>
      <c r="GF264" s="247"/>
      <c r="GG264" s="247"/>
      <c r="GH264" s="247"/>
      <c r="GI264" s="247"/>
      <c r="GJ264" s="247"/>
    </row>
    <row r="266" spans="29:192">
      <c r="AF266" s="153"/>
      <c r="AG266" s="153"/>
      <c r="AH266" s="153"/>
      <c r="AI266" s="153"/>
      <c r="AJ266" s="153"/>
      <c r="AK266" s="153"/>
      <c r="AL266" s="153"/>
      <c r="AM266" s="153"/>
      <c r="AN266" s="153"/>
      <c r="AO266" s="153"/>
      <c r="AP266" s="153"/>
      <c r="AQ266" s="153"/>
      <c r="AR266" s="153"/>
      <c r="AS266" s="153"/>
      <c r="AT266" s="153"/>
      <c r="AU266" s="153"/>
      <c r="AV266" s="153"/>
      <c r="AW266" s="153"/>
      <c r="AX266" s="153"/>
      <c r="AY266" s="153"/>
      <c r="AZ266" s="153"/>
      <c r="BA266" s="153"/>
      <c r="BB266" s="153"/>
      <c r="BC266" s="153"/>
      <c r="BD266" s="153"/>
      <c r="BE266" s="153"/>
      <c r="BF266" s="153"/>
      <c r="BG266" s="153"/>
      <c r="BH266" s="153"/>
      <c r="BI266" s="153"/>
      <c r="BJ266" s="153"/>
      <c r="BK266" s="153"/>
      <c r="BL266" s="153"/>
      <c r="BM266" s="153"/>
      <c r="BN266" s="153"/>
      <c r="BO266" s="153"/>
      <c r="BP266" s="153"/>
      <c r="BQ266" s="153"/>
      <c r="BR266" s="153"/>
      <c r="BS266" s="153"/>
      <c r="BT266" s="153"/>
      <c r="BU266" s="153"/>
      <c r="BV266" s="153"/>
      <c r="BW266" s="153"/>
      <c r="BX266" s="153"/>
      <c r="BY266" s="153"/>
      <c r="BZ266" s="153"/>
      <c r="CA266" s="153"/>
      <c r="CB266" s="153"/>
      <c r="CC266" s="153"/>
      <c r="CD266" s="153"/>
      <c r="CE266" s="153"/>
      <c r="CF266" s="153"/>
      <c r="CG266" s="153"/>
      <c r="CH266" s="153"/>
      <c r="CI266" s="153"/>
      <c r="CJ266" s="153"/>
      <c r="CK266" s="153"/>
      <c r="CL266" s="153"/>
      <c r="CM266" s="153"/>
      <c r="CN266" s="153"/>
      <c r="CO266" s="153"/>
      <c r="CP266" s="153"/>
      <c r="CQ266" s="153"/>
      <c r="CR266" s="153"/>
      <c r="CS266" s="153"/>
      <c r="CT266" s="153"/>
      <c r="CU266" s="153"/>
      <c r="CV266" s="153"/>
      <c r="CW266" s="153"/>
      <c r="CX266" s="153"/>
      <c r="CY266" s="153"/>
      <c r="CZ266" s="153"/>
      <c r="DA266" s="153"/>
      <c r="DB266" s="153"/>
      <c r="DC266" s="153"/>
      <c r="DD266" s="153"/>
      <c r="DE266" s="153"/>
      <c r="DF266" s="153"/>
      <c r="DG266" s="153"/>
      <c r="DH266" s="153"/>
      <c r="DI266" s="153"/>
      <c r="DJ266" s="153"/>
      <c r="DK266" s="153"/>
      <c r="DL266" s="153"/>
      <c r="DM266" s="153"/>
      <c r="DN266" s="153"/>
      <c r="DO266" s="153"/>
      <c r="DP266" s="153"/>
      <c r="DQ266" s="153"/>
      <c r="DR266" s="153"/>
      <c r="DS266" s="153"/>
      <c r="DT266" s="153"/>
      <c r="DU266" s="153"/>
      <c r="DV266" s="153"/>
      <c r="DW266" s="153"/>
      <c r="DX266" s="153"/>
      <c r="DY266" s="153"/>
      <c r="DZ266" s="153"/>
      <c r="EA266" s="153"/>
      <c r="EB266" s="153"/>
      <c r="EC266" s="153"/>
      <c r="ED266" s="153"/>
      <c r="EE266" s="153"/>
      <c r="EF266" s="153"/>
      <c r="EG266" s="153"/>
      <c r="EH266" s="153"/>
      <c r="EI266" s="153"/>
      <c r="EJ266" s="153"/>
      <c r="EK266" s="153"/>
      <c r="EL266" s="153"/>
      <c r="EM266" s="153"/>
      <c r="EN266" s="153"/>
      <c r="EO266" s="153"/>
      <c r="EP266" s="153"/>
      <c r="EQ266" s="153"/>
      <c r="ER266" s="153"/>
      <c r="ES266" s="153"/>
      <c r="ET266" s="153"/>
      <c r="EU266" s="153"/>
      <c r="EV266" s="153"/>
      <c r="EW266" s="153"/>
      <c r="EX266" s="153"/>
      <c r="EY266" s="153"/>
      <c r="EZ266" s="153"/>
      <c r="FA266" s="153"/>
      <c r="FB266" s="153"/>
      <c r="FC266" s="153"/>
      <c r="FD266" s="153"/>
      <c r="FE266" s="153"/>
      <c r="FF266" s="153"/>
      <c r="FG266" s="153"/>
      <c r="FH266" s="153"/>
      <c r="FI266" s="153"/>
      <c r="FJ266" s="153"/>
      <c r="FK266" s="153"/>
      <c r="FL266" s="153"/>
      <c r="FM266" s="153"/>
      <c r="FN266" s="153"/>
      <c r="FO266" s="153"/>
      <c r="FP266" s="153"/>
    </row>
    <row r="267" spans="29:192">
      <c r="AF267" s="153"/>
      <c r="AG267" s="153"/>
      <c r="AH267" s="153"/>
      <c r="AI267" s="153"/>
      <c r="AJ267" s="153"/>
      <c r="AK267" s="153"/>
      <c r="AL267" s="153"/>
      <c r="AM267" s="153"/>
      <c r="AN267" s="153"/>
      <c r="AO267" s="153"/>
      <c r="AP267" s="153"/>
      <c r="AQ267" s="153"/>
      <c r="AR267" s="153"/>
      <c r="AS267" s="153"/>
      <c r="AT267" s="153"/>
      <c r="AU267" s="153"/>
      <c r="AV267" s="153"/>
      <c r="AW267" s="153"/>
      <c r="AX267" s="153"/>
      <c r="AY267" s="153"/>
      <c r="AZ267" s="153"/>
      <c r="BA267" s="153"/>
      <c r="BB267" s="153"/>
      <c r="BC267" s="153"/>
      <c r="BD267" s="153"/>
      <c r="BE267" s="153"/>
      <c r="BF267" s="153"/>
      <c r="BG267" s="153"/>
      <c r="BH267" s="153"/>
      <c r="BI267" s="153"/>
      <c r="BJ267" s="153"/>
      <c r="BK267" s="153"/>
      <c r="BL267" s="153"/>
      <c r="BM267" s="153"/>
      <c r="BN267" s="153"/>
      <c r="BO267" s="153"/>
      <c r="BP267" s="153"/>
      <c r="BQ267" s="153"/>
      <c r="BR267" s="153"/>
      <c r="BS267" s="153"/>
      <c r="BT267" s="153"/>
      <c r="BU267" s="153"/>
      <c r="BV267" s="153"/>
      <c r="BW267" s="153"/>
      <c r="BX267" s="153"/>
      <c r="BY267" s="153"/>
      <c r="BZ267" s="153"/>
      <c r="CA267" s="153"/>
      <c r="CB267" s="153"/>
      <c r="CC267" s="153"/>
      <c r="CD267" s="153"/>
      <c r="CE267" s="153"/>
      <c r="CF267" s="153"/>
      <c r="CG267" s="153"/>
      <c r="CH267" s="153"/>
      <c r="CI267" s="153"/>
      <c r="CJ267" s="153"/>
      <c r="CK267" s="153"/>
      <c r="CL267" s="153"/>
      <c r="CM267" s="153"/>
      <c r="CN267" s="153"/>
      <c r="CO267" s="153"/>
      <c r="CP267" s="153"/>
      <c r="CQ267" s="153"/>
      <c r="CR267" s="153"/>
      <c r="CS267" s="153"/>
      <c r="CT267" s="153"/>
      <c r="CU267" s="153"/>
      <c r="CV267" s="153"/>
      <c r="CW267" s="153"/>
      <c r="CX267" s="153"/>
      <c r="CY267" s="153"/>
      <c r="CZ267" s="153"/>
      <c r="DA267" s="153"/>
      <c r="DB267" s="153"/>
      <c r="DC267" s="153"/>
      <c r="DD267" s="153"/>
      <c r="DE267" s="153"/>
      <c r="DF267" s="153"/>
      <c r="DG267" s="153"/>
      <c r="DH267" s="153"/>
      <c r="DI267" s="153"/>
      <c r="DJ267" s="153"/>
      <c r="DK267" s="153"/>
      <c r="DL267" s="153"/>
      <c r="DM267" s="153"/>
      <c r="DN267" s="153"/>
      <c r="DO267" s="153"/>
      <c r="DP267" s="153"/>
      <c r="DQ267" s="153"/>
      <c r="DR267" s="153"/>
      <c r="DS267" s="153"/>
      <c r="DT267" s="153"/>
      <c r="DU267" s="153"/>
      <c r="DV267" s="153"/>
      <c r="DW267" s="153"/>
      <c r="DX267" s="153"/>
      <c r="DY267" s="153"/>
      <c r="DZ267" s="153"/>
      <c r="EA267" s="153"/>
      <c r="EB267" s="153"/>
      <c r="EC267" s="153"/>
      <c r="ED267" s="153"/>
      <c r="EE267" s="153"/>
      <c r="EF267" s="153"/>
      <c r="EG267" s="153"/>
      <c r="EH267" s="153"/>
      <c r="EI267" s="153"/>
      <c r="EJ267" s="153"/>
      <c r="EK267" s="153"/>
      <c r="EL267" s="153"/>
      <c r="EM267" s="153"/>
      <c r="EN267" s="153"/>
      <c r="EO267" s="153"/>
      <c r="EP267" s="153"/>
      <c r="EQ267" s="153"/>
      <c r="ER267" s="153"/>
      <c r="ES267" s="153"/>
      <c r="ET267" s="153"/>
      <c r="EU267" s="153"/>
      <c r="EV267" s="153"/>
      <c r="EW267" s="153"/>
      <c r="EX267" s="153"/>
      <c r="EY267" s="153"/>
      <c r="EZ267" s="153"/>
      <c r="FA267" s="153"/>
      <c r="FB267" s="153"/>
      <c r="FC267" s="153"/>
      <c r="FD267" s="153"/>
      <c r="FE267" s="153"/>
      <c r="FF267" s="153"/>
      <c r="FG267" s="153"/>
      <c r="FH267" s="153"/>
      <c r="FI267" s="153"/>
      <c r="FJ267" s="153"/>
      <c r="FK267" s="153"/>
      <c r="FL267" s="153"/>
      <c r="FM267" s="153"/>
      <c r="FN267" s="153"/>
      <c r="FO267" s="153"/>
      <c r="FP267" s="153"/>
    </row>
    <row r="269" spans="29:192">
      <c r="AF269" s="172"/>
      <c r="AG269" s="172"/>
      <c r="AH269" s="172"/>
      <c r="AI269" s="172"/>
      <c r="AJ269" s="172"/>
      <c r="AK269" s="172"/>
      <c r="AL269" s="172"/>
      <c r="AM269" s="172"/>
      <c r="AN269" s="172"/>
      <c r="AO269" s="172"/>
      <c r="AP269" s="172"/>
      <c r="AQ269" s="172"/>
      <c r="AR269" s="172"/>
      <c r="AS269" s="172"/>
      <c r="AT269" s="172"/>
      <c r="AU269" s="172"/>
      <c r="AV269" s="172"/>
      <c r="AW269" s="172"/>
      <c r="AX269" s="172"/>
      <c r="AY269" s="172"/>
      <c r="AZ269" s="172"/>
      <c r="BA269" s="172"/>
      <c r="BB269" s="172"/>
      <c r="BC269" s="172"/>
      <c r="BD269" s="172"/>
      <c r="BE269" s="172"/>
      <c r="BF269" s="172"/>
      <c r="BG269" s="172"/>
      <c r="BH269" s="172"/>
      <c r="BI269" s="172"/>
      <c r="BJ269" s="172"/>
      <c r="BK269" s="172"/>
      <c r="BL269" s="172"/>
      <c r="BM269" s="172"/>
      <c r="BN269" s="172"/>
      <c r="BO269" s="172"/>
      <c r="BP269" s="172"/>
      <c r="BQ269" s="172"/>
      <c r="BR269" s="172"/>
      <c r="BS269" s="172"/>
      <c r="BT269" s="172"/>
      <c r="BU269" s="172"/>
      <c r="BV269" s="172"/>
      <c r="BW269" s="172"/>
      <c r="BX269" s="172"/>
      <c r="BY269" s="172"/>
      <c r="BZ269" s="172"/>
      <c r="CA269" s="172"/>
      <c r="CB269" s="172"/>
      <c r="CC269" s="172"/>
      <c r="CD269" s="172"/>
      <c r="CE269" s="172"/>
      <c r="CF269" s="172"/>
      <c r="CG269" s="172"/>
      <c r="CH269" s="172"/>
      <c r="CI269" s="172"/>
      <c r="CJ269" s="172"/>
      <c r="CK269" s="172"/>
      <c r="CL269" s="172"/>
      <c r="CM269" s="172"/>
      <c r="CN269" s="172"/>
      <c r="CO269" s="172"/>
      <c r="CP269" s="172"/>
      <c r="CQ269" s="172"/>
      <c r="CR269" s="172"/>
      <c r="CS269" s="172"/>
      <c r="CT269" s="172"/>
      <c r="CU269" s="172"/>
      <c r="CV269" s="172"/>
      <c r="CW269" s="172"/>
      <c r="CX269" s="172"/>
      <c r="CY269" s="172"/>
      <c r="CZ269" s="172"/>
      <c r="DA269" s="172"/>
      <c r="DB269" s="172"/>
      <c r="DC269" s="172"/>
      <c r="DD269" s="172"/>
      <c r="DE269" s="172"/>
      <c r="DF269" s="172"/>
      <c r="DG269" s="172"/>
      <c r="DH269" s="172"/>
      <c r="DI269" s="172"/>
      <c r="DJ269" s="172"/>
      <c r="DK269" s="172"/>
      <c r="DL269" s="172"/>
      <c r="DM269" s="172"/>
      <c r="DN269" s="172"/>
      <c r="DO269" s="172"/>
      <c r="DP269" s="172"/>
      <c r="DQ269" s="172"/>
      <c r="DR269" s="172"/>
      <c r="DS269" s="172"/>
      <c r="DT269" s="172"/>
      <c r="DU269" s="172"/>
      <c r="DV269" s="172"/>
      <c r="DW269" s="172"/>
      <c r="DX269" s="172"/>
      <c r="DY269" s="172"/>
      <c r="DZ269" s="172"/>
      <c r="EA269" s="172"/>
      <c r="EB269" s="172"/>
      <c r="EC269" s="172"/>
      <c r="ED269" s="172"/>
      <c r="EE269" s="172"/>
      <c r="EF269" s="172"/>
      <c r="EG269" s="172"/>
      <c r="EH269" s="172"/>
      <c r="EI269" s="172"/>
      <c r="EJ269" s="172"/>
      <c r="EK269" s="172"/>
      <c r="EL269" s="172"/>
      <c r="EM269" s="172"/>
      <c r="EN269" s="172"/>
      <c r="EO269" s="172"/>
      <c r="EP269" s="172"/>
      <c r="EQ269" s="172"/>
      <c r="ER269" s="172"/>
      <c r="ES269" s="172"/>
      <c r="ET269" s="172"/>
      <c r="EU269" s="172"/>
      <c r="EV269" s="172"/>
      <c r="EW269" s="172"/>
      <c r="EX269" s="172"/>
      <c r="EY269" s="172"/>
      <c r="EZ269" s="172"/>
      <c r="FA269" s="172"/>
      <c r="FB269" s="172"/>
      <c r="FC269" s="172"/>
      <c r="FD269" s="172"/>
      <c r="FE269" s="172"/>
      <c r="FF269" s="172"/>
      <c r="FG269" s="172"/>
      <c r="FH269" s="172"/>
      <c r="FI269" s="172"/>
      <c r="FJ269" s="172"/>
      <c r="FK269" s="172"/>
      <c r="FL269" s="172"/>
      <c r="FM269" s="172"/>
      <c r="FN269" s="172"/>
      <c r="FO269" s="172"/>
      <c r="FP269" s="172"/>
    </row>
    <row r="270" spans="29:192">
      <c r="AF270" s="172"/>
      <c r="AG270" s="172"/>
      <c r="AH270" s="172"/>
      <c r="AI270" s="172"/>
      <c r="AJ270" s="172"/>
      <c r="AK270" s="172"/>
      <c r="AL270" s="172"/>
      <c r="AM270" s="172"/>
      <c r="AN270" s="172"/>
      <c r="AO270" s="172"/>
      <c r="AP270" s="172"/>
      <c r="AQ270" s="172"/>
      <c r="AR270" s="172"/>
      <c r="AS270" s="172"/>
      <c r="AT270" s="172"/>
      <c r="AU270" s="172"/>
      <c r="AV270" s="172"/>
      <c r="AW270" s="172"/>
      <c r="AX270" s="172"/>
      <c r="AY270" s="172"/>
      <c r="AZ270" s="172"/>
      <c r="BA270" s="172"/>
      <c r="BB270" s="172"/>
      <c r="BC270" s="172"/>
      <c r="BD270" s="172"/>
      <c r="BE270" s="172"/>
      <c r="BF270" s="172"/>
      <c r="BG270" s="172"/>
      <c r="BH270" s="172"/>
      <c r="BI270" s="172"/>
      <c r="BJ270" s="172"/>
      <c r="BK270" s="172"/>
      <c r="BL270" s="172"/>
      <c r="BM270" s="172"/>
      <c r="BN270" s="172"/>
      <c r="BO270" s="172"/>
      <c r="BP270" s="172"/>
      <c r="BQ270" s="172"/>
      <c r="BR270" s="172"/>
      <c r="BS270" s="172"/>
      <c r="BT270" s="172"/>
      <c r="BU270" s="172"/>
      <c r="BV270" s="172"/>
      <c r="BW270" s="172"/>
      <c r="BX270" s="172"/>
      <c r="BY270" s="172"/>
      <c r="BZ270" s="172"/>
      <c r="CA270" s="172"/>
      <c r="CB270" s="172"/>
      <c r="CC270" s="172"/>
      <c r="CD270" s="172"/>
      <c r="CE270" s="172"/>
      <c r="CF270" s="172"/>
      <c r="CG270" s="172"/>
      <c r="CH270" s="172"/>
      <c r="CI270" s="172"/>
      <c r="CJ270" s="172"/>
      <c r="CK270" s="172"/>
      <c r="CL270" s="172"/>
      <c r="CM270" s="172"/>
      <c r="CN270" s="172"/>
      <c r="CO270" s="172"/>
      <c r="CP270" s="172"/>
      <c r="CQ270" s="172"/>
      <c r="CR270" s="172"/>
      <c r="CS270" s="172"/>
      <c r="CT270" s="172"/>
      <c r="CU270" s="172"/>
      <c r="CV270" s="172"/>
      <c r="CW270" s="172"/>
      <c r="CX270" s="172"/>
      <c r="CY270" s="172"/>
      <c r="CZ270" s="172"/>
      <c r="DA270" s="172"/>
      <c r="DB270" s="172"/>
      <c r="DC270" s="172"/>
      <c r="DD270" s="172"/>
      <c r="DE270" s="172"/>
      <c r="DF270" s="172"/>
      <c r="DG270" s="172"/>
      <c r="DH270" s="172"/>
      <c r="DI270" s="172"/>
      <c r="DJ270" s="172"/>
      <c r="DK270" s="172"/>
      <c r="DL270" s="172"/>
      <c r="DM270" s="172"/>
      <c r="DN270" s="172"/>
      <c r="DO270" s="172"/>
      <c r="DP270" s="172"/>
      <c r="DQ270" s="172"/>
      <c r="DR270" s="172"/>
      <c r="DS270" s="172"/>
      <c r="DT270" s="172"/>
      <c r="DU270" s="172"/>
      <c r="DV270" s="172"/>
      <c r="DW270" s="172"/>
      <c r="DX270" s="172"/>
      <c r="DY270" s="172"/>
      <c r="DZ270" s="172"/>
      <c r="EA270" s="172"/>
      <c r="EB270" s="172"/>
      <c r="EC270" s="172"/>
      <c r="ED270" s="172"/>
      <c r="EE270" s="172"/>
      <c r="EF270" s="172"/>
      <c r="EG270" s="172"/>
      <c r="EH270" s="172"/>
      <c r="EI270" s="172"/>
      <c r="EJ270" s="172"/>
      <c r="EK270" s="172"/>
      <c r="EL270" s="172"/>
      <c r="EM270" s="172"/>
      <c r="EN270" s="172"/>
      <c r="EO270" s="172"/>
      <c r="EP270" s="172"/>
      <c r="EQ270" s="172"/>
      <c r="ER270" s="172"/>
      <c r="ES270" s="172"/>
      <c r="ET270" s="172"/>
      <c r="EU270" s="172"/>
      <c r="EV270" s="172"/>
      <c r="EW270" s="172"/>
      <c r="EX270" s="172"/>
      <c r="EY270" s="172"/>
      <c r="EZ270" s="172"/>
      <c r="FA270" s="172"/>
      <c r="FB270" s="172"/>
      <c r="FC270" s="172"/>
      <c r="FD270" s="172"/>
      <c r="FE270" s="172"/>
      <c r="FF270" s="172"/>
      <c r="FG270" s="172"/>
      <c r="FH270" s="172"/>
      <c r="FI270" s="172"/>
      <c r="FJ270" s="172"/>
      <c r="FK270" s="172"/>
      <c r="FL270" s="172"/>
      <c r="FM270" s="172"/>
      <c r="FN270" s="172"/>
      <c r="FO270" s="172"/>
      <c r="FP270" s="172"/>
    </row>
    <row r="273" spans="29:76">
      <c r="AF273" s="289"/>
      <c r="AG273" s="289"/>
      <c r="AH273" s="289"/>
      <c r="AI273" s="289"/>
      <c r="AJ273" s="289"/>
      <c r="AK273" s="289"/>
      <c r="AL273" s="289"/>
      <c r="AM273" s="289"/>
      <c r="AN273" s="289"/>
      <c r="AO273" s="289"/>
      <c r="AP273" s="289"/>
      <c r="AQ273" s="289"/>
      <c r="AR273" s="289"/>
      <c r="AS273" s="289"/>
      <c r="AT273" s="289"/>
      <c r="AU273" s="289"/>
      <c r="AV273" s="289"/>
      <c r="AW273" s="289"/>
      <c r="AX273" s="289"/>
      <c r="AY273" s="289"/>
      <c r="AZ273" s="289"/>
      <c r="BA273" s="289"/>
      <c r="BB273" s="289"/>
      <c r="BC273" s="289"/>
      <c r="BD273" s="289"/>
      <c r="BE273" s="289"/>
      <c r="BF273" s="289"/>
      <c r="BG273" s="289"/>
      <c r="BH273" s="289"/>
      <c r="BI273" s="289"/>
      <c r="BJ273" s="289"/>
      <c r="BK273" s="289"/>
      <c r="BL273" s="289"/>
      <c r="BM273" s="289"/>
      <c r="BN273" s="289"/>
      <c r="BO273" s="289"/>
      <c r="BP273" s="289"/>
      <c r="BQ273" s="289"/>
    </row>
    <row r="274" spans="29:76">
      <c r="AC274" s="289"/>
      <c r="AF274" s="247"/>
      <c r="AG274" s="247"/>
      <c r="AH274" s="247"/>
      <c r="AI274" s="247"/>
      <c r="AJ274" s="247"/>
      <c r="AK274" s="247"/>
      <c r="AL274" s="247"/>
      <c r="AM274" s="247"/>
      <c r="AN274" s="247"/>
      <c r="AO274" s="247"/>
      <c r="AP274" s="247"/>
      <c r="AQ274" s="247"/>
      <c r="AR274" s="247"/>
      <c r="AS274" s="247"/>
      <c r="AT274" s="247"/>
      <c r="AU274" s="247"/>
      <c r="AV274" s="247"/>
      <c r="AW274" s="247"/>
      <c r="AX274" s="247"/>
      <c r="AY274" s="247"/>
      <c r="AZ274" s="247"/>
      <c r="BA274" s="247"/>
      <c r="BB274" s="247"/>
      <c r="BC274" s="247"/>
      <c r="BD274" s="247"/>
      <c r="BE274" s="247"/>
      <c r="BF274" s="247"/>
      <c r="BG274" s="247"/>
      <c r="BH274" s="247"/>
      <c r="BI274" s="247"/>
      <c r="BJ274" s="247"/>
      <c r="BK274" s="247"/>
      <c r="BL274" s="247"/>
      <c r="BM274" s="247"/>
    </row>
    <row r="275" spans="29:76">
      <c r="AC275" s="289"/>
      <c r="AF275" s="247"/>
      <c r="AG275" s="247"/>
      <c r="AH275" s="247"/>
      <c r="AI275" s="247"/>
      <c r="AJ275" s="247"/>
      <c r="AK275" s="247"/>
      <c r="AL275" s="247"/>
      <c r="AM275" s="247"/>
      <c r="AN275" s="247"/>
      <c r="AO275" s="247"/>
      <c r="AP275" s="247"/>
      <c r="AQ275" s="247"/>
      <c r="AR275" s="247"/>
      <c r="AS275" s="247"/>
      <c r="AT275" s="247"/>
      <c r="AU275" s="247"/>
      <c r="AV275" s="247"/>
      <c r="AW275" s="247"/>
      <c r="AX275" s="247"/>
      <c r="AY275" s="247"/>
      <c r="AZ275" s="247"/>
      <c r="BA275" s="247"/>
      <c r="BB275" s="247"/>
      <c r="BC275" s="247"/>
      <c r="BD275" s="247"/>
      <c r="BE275" s="247"/>
      <c r="BF275" s="247"/>
      <c r="BG275" s="247"/>
      <c r="BH275" s="247"/>
      <c r="BI275" s="247"/>
      <c r="BJ275" s="247"/>
      <c r="BK275" s="247"/>
      <c r="BL275" s="247"/>
      <c r="BM275" s="247"/>
      <c r="BN275" s="247"/>
      <c r="BO275" s="247"/>
      <c r="BP275" s="247"/>
      <c r="BQ275" s="247"/>
    </row>
    <row r="277" spans="29:76">
      <c r="AF277" s="153"/>
      <c r="AG277" s="153"/>
      <c r="AH277" s="153"/>
      <c r="AI277" s="153"/>
      <c r="AJ277" s="153"/>
      <c r="AK277" s="153"/>
      <c r="AL277" s="153"/>
      <c r="AM277" s="153"/>
      <c r="AN277" s="153"/>
      <c r="AO277" s="153"/>
      <c r="AP277" s="153"/>
      <c r="AQ277" s="153"/>
      <c r="AR277" s="153"/>
      <c r="AS277" s="153"/>
      <c r="AT277" s="153"/>
      <c r="AU277" s="153"/>
      <c r="AV277" s="153"/>
      <c r="AW277" s="153"/>
      <c r="AX277" s="153"/>
      <c r="AY277" s="153"/>
      <c r="AZ277" s="153"/>
      <c r="BA277" s="153"/>
      <c r="BB277" s="153"/>
      <c r="BC277" s="153"/>
      <c r="BD277" s="153"/>
      <c r="BE277" s="153"/>
      <c r="BF277" s="153"/>
      <c r="BG277" s="153"/>
      <c r="BH277" s="153"/>
      <c r="BI277" s="153"/>
      <c r="BJ277" s="153"/>
      <c r="BK277" s="153"/>
      <c r="BL277" s="153"/>
      <c r="BM277" s="153"/>
    </row>
    <row r="278" spans="29:76">
      <c r="AF278" s="153"/>
      <c r="AG278" s="153"/>
      <c r="AH278" s="153"/>
      <c r="AI278" s="153"/>
      <c r="AJ278" s="153"/>
      <c r="AK278" s="153"/>
      <c r="AL278" s="153"/>
      <c r="AM278" s="153"/>
      <c r="AN278" s="153"/>
      <c r="AO278" s="153"/>
      <c r="AP278" s="153"/>
      <c r="AQ278" s="153"/>
      <c r="AR278" s="153"/>
      <c r="AS278" s="153"/>
      <c r="AT278" s="153"/>
      <c r="AU278" s="153"/>
      <c r="AV278" s="153"/>
      <c r="AW278" s="153"/>
      <c r="AX278" s="153"/>
      <c r="AY278" s="153"/>
      <c r="AZ278" s="153"/>
      <c r="BA278" s="153"/>
      <c r="BB278" s="153"/>
      <c r="BC278" s="153"/>
      <c r="BD278" s="153"/>
      <c r="BE278" s="153"/>
      <c r="BF278" s="153"/>
      <c r="BG278" s="153"/>
      <c r="BH278" s="153"/>
      <c r="BI278" s="153"/>
      <c r="BJ278" s="153"/>
      <c r="BK278" s="153"/>
      <c r="BL278" s="153"/>
      <c r="BM278" s="153"/>
    </row>
    <row r="280" spans="29:76"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2"/>
      <c r="AQ280" s="172"/>
      <c r="AR280" s="172"/>
      <c r="AS280" s="172"/>
      <c r="AT280" s="172"/>
      <c r="AU280" s="172"/>
      <c r="AV280" s="172"/>
      <c r="AW280" s="172"/>
      <c r="AX280" s="172"/>
      <c r="AY280" s="172"/>
      <c r="AZ280" s="172"/>
      <c r="BA280" s="172"/>
      <c r="BB280" s="172"/>
      <c r="BC280" s="172"/>
      <c r="BD280" s="172"/>
      <c r="BE280" s="172"/>
      <c r="BF280" s="172"/>
      <c r="BG280" s="172"/>
      <c r="BH280" s="172"/>
      <c r="BI280" s="172"/>
      <c r="BJ280" s="172"/>
      <c r="BK280" s="172"/>
      <c r="BL280" s="172"/>
      <c r="BM280" s="172"/>
    </row>
    <row r="281" spans="29:76"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  <c r="AP281" s="172"/>
      <c r="AQ281" s="172"/>
      <c r="AR281" s="172"/>
      <c r="AS281" s="172"/>
      <c r="AT281" s="172"/>
      <c r="AU281" s="172"/>
      <c r="AV281" s="172"/>
      <c r="AW281" s="172"/>
      <c r="AX281" s="172"/>
      <c r="AY281" s="172"/>
      <c r="AZ281" s="172"/>
      <c r="BA281" s="172"/>
      <c r="BB281" s="172"/>
      <c r="BC281" s="172"/>
      <c r="BD281" s="172"/>
      <c r="BE281" s="172"/>
      <c r="BF281" s="172"/>
      <c r="BG281" s="172"/>
      <c r="BH281" s="172"/>
      <c r="BI281" s="172"/>
      <c r="BJ281" s="172"/>
      <c r="BK281" s="172"/>
      <c r="BL281" s="172"/>
      <c r="BM281" s="172"/>
    </row>
    <row r="283" spans="29:76">
      <c r="AM283" s="289"/>
      <c r="AN283" s="289"/>
      <c r="AO283" s="289"/>
      <c r="AP283" s="289"/>
      <c r="AQ283" s="289"/>
      <c r="AR283" s="289"/>
      <c r="AS283" s="289"/>
      <c r="AT283" s="289"/>
      <c r="AU283" s="289"/>
      <c r="AV283" s="289"/>
      <c r="AW283" s="289"/>
      <c r="AX283" s="289"/>
      <c r="AY283" s="289"/>
      <c r="AZ283" s="289"/>
      <c r="BA283" s="289"/>
      <c r="BB283" s="289"/>
      <c r="BC283" s="289"/>
      <c r="BD283" s="289"/>
      <c r="BE283" s="289"/>
      <c r="BF283" s="289"/>
      <c r="BG283" s="289"/>
      <c r="BH283" s="289"/>
      <c r="BI283" s="289"/>
      <c r="BJ283" s="289"/>
      <c r="BK283" s="289"/>
      <c r="BL283" s="289"/>
      <c r="BM283" s="289"/>
      <c r="BN283" s="289"/>
      <c r="BO283" s="289"/>
      <c r="BP283" s="289"/>
      <c r="BQ283" s="289"/>
      <c r="BR283" s="289"/>
      <c r="BS283" s="289"/>
      <c r="BT283" s="289"/>
      <c r="BU283" s="289"/>
      <c r="BV283" s="289"/>
      <c r="BW283" s="289"/>
      <c r="BX283" s="289"/>
    </row>
    <row r="284" spans="29:76">
      <c r="AC284" s="247"/>
      <c r="AD284" s="247"/>
      <c r="AE284" s="247"/>
      <c r="AG284" s="289"/>
      <c r="AJ284" s="247"/>
      <c r="AM284" s="247"/>
      <c r="AN284" s="247"/>
      <c r="AO284" s="247"/>
      <c r="AP284" s="247"/>
      <c r="AQ284" s="247"/>
      <c r="AR284" s="247"/>
      <c r="AS284" s="247"/>
      <c r="AT284" s="247"/>
      <c r="AU284" s="247"/>
      <c r="AV284" s="247"/>
      <c r="AW284" s="247"/>
      <c r="AX284" s="247"/>
      <c r="AY284" s="247"/>
      <c r="AZ284" s="247"/>
      <c r="BA284" s="247"/>
      <c r="BB284" s="247"/>
      <c r="BC284" s="247"/>
      <c r="BD284" s="247"/>
      <c r="BE284" s="247"/>
      <c r="BF284" s="247"/>
      <c r="BG284" s="247"/>
      <c r="BH284" s="247"/>
      <c r="BI284" s="247"/>
      <c r="BJ284" s="247"/>
      <c r="BK284" s="247"/>
      <c r="BL284" s="247"/>
      <c r="BM284" s="247"/>
      <c r="BN284" s="247"/>
      <c r="BO284" s="247"/>
      <c r="BP284" s="247"/>
      <c r="BQ284" s="247"/>
      <c r="BR284" s="247"/>
      <c r="BS284" s="247"/>
      <c r="BT284" s="247"/>
      <c r="BU284" s="247"/>
      <c r="BV284" s="247"/>
      <c r="BW284" s="247"/>
      <c r="BX284" s="247"/>
    </row>
    <row r="285" spans="29:76">
      <c r="AC285" s="247"/>
      <c r="AD285" s="247"/>
      <c r="AE285" s="247"/>
      <c r="AG285" s="289"/>
      <c r="AJ285" s="247"/>
      <c r="AM285" s="247"/>
      <c r="AN285" s="247"/>
      <c r="AO285" s="247"/>
      <c r="AP285" s="247"/>
      <c r="AQ285" s="247"/>
      <c r="AR285" s="247"/>
      <c r="AS285" s="247"/>
      <c r="AT285" s="247"/>
      <c r="AU285" s="247"/>
      <c r="AV285" s="247"/>
      <c r="AW285" s="247"/>
      <c r="AX285" s="247"/>
      <c r="AY285" s="247"/>
      <c r="AZ285" s="247"/>
      <c r="BA285" s="247"/>
      <c r="BB285" s="247"/>
      <c r="BC285" s="247"/>
      <c r="BD285" s="247"/>
      <c r="BE285" s="247"/>
      <c r="BF285" s="247"/>
      <c r="BG285" s="247"/>
      <c r="BH285" s="247"/>
      <c r="BI285" s="247"/>
      <c r="BJ285" s="247"/>
      <c r="BK285" s="247"/>
      <c r="BL285" s="247"/>
      <c r="BM285" s="247"/>
      <c r="BN285" s="247"/>
      <c r="BO285" s="247"/>
      <c r="BP285" s="247"/>
      <c r="BQ285" s="247"/>
      <c r="BR285" s="247"/>
      <c r="BS285" s="247"/>
      <c r="BT285" s="247"/>
      <c r="BU285" s="247"/>
      <c r="BV285" s="247"/>
      <c r="BW285" s="247"/>
      <c r="BX285" s="247"/>
    </row>
    <row r="286" spans="29:76">
      <c r="AC286" s="247"/>
      <c r="AD286" s="247"/>
      <c r="AE286" s="247"/>
      <c r="AG286" s="289"/>
      <c r="AJ286" s="247"/>
      <c r="AM286" s="247"/>
      <c r="AN286" s="247"/>
      <c r="AO286" s="247"/>
      <c r="AP286" s="247"/>
      <c r="AQ286" s="247"/>
      <c r="AR286" s="247"/>
      <c r="AS286" s="247"/>
      <c r="AT286" s="247"/>
      <c r="AU286" s="247"/>
      <c r="AV286" s="247"/>
      <c r="AW286" s="247"/>
      <c r="AX286" s="247"/>
      <c r="AY286" s="247"/>
      <c r="AZ286" s="247"/>
      <c r="BA286" s="247"/>
      <c r="BB286" s="247"/>
      <c r="BC286" s="247"/>
      <c r="BD286" s="247"/>
      <c r="BE286" s="247"/>
      <c r="BF286" s="247"/>
      <c r="BG286" s="247"/>
      <c r="BH286" s="247"/>
      <c r="BI286" s="247"/>
      <c r="BJ286" s="247"/>
      <c r="BK286" s="247"/>
      <c r="BL286" s="247"/>
      <c r="BM286" s="247"/>
      <c r="BN286" s="247"/>
      <c r="BO286" s="247"/>
      <c r="BP286" s="247"/>
      <c r="BQ286" s="247"/>
      <c r="BR286" s="247"/>
      <c r="BS286" s="247"/>
      <c r="BT286" s="247"/>
    </row>
    <row r="287" spans="29:76">
      <c r="AC287" s="247"/>
      <c r="AD287" s="247"/>
      <c r="AE287" s="247"/>
      <c r="AG287" s="289"/>
      <c r="AJ287" s="247"/>
      <c r="AM287" s="247"/>
      <c r="AN287" s="247"/>
      <c r="AO287" s="247"/>
      <c r="AP287" s="247"/>
      <c r="AQ287" s="247"/>
      <c r="AR287" s="247"/>
      <c r="AS287" s="247"/>
      <c r="AT287" s="247"/>
      <c r="AU287" s="247"/>
      <c r="AV287" s="247"/>
      <c r="AW287" s="247"/>
      <c r="AX287" s="247"/>
      <c r="AY287" s="247"/>
      <c r="AZ287" s="247"/>
      <c r="BA287" s="247"/>
      <c r="BB287" s="247"/>
      <c r="BC287" s="247"/>
      <c r="BD287" s="247"/>
      <c r="BE287" s="247"/>
      <c r="BF287" s="247"/>
      <c r="BG287" s="247"/>
      <c r="BH287" s="247"/>
      <c r="BI287" s="247"/>
      <c r="BJ287" s="247"/>
      <c r="BK287" s="247"/>
      <c r="BL287" s="247"/>
      <c r="BM287" s="247"/>
      <c r="BN287" s="247"/>
      <c r="BO287" s="247"/>
      <c r="BP287" s="247"/>
      <c r="BQ287" s="247"/>
      <c r="BR287" s="247"/>
      <c r="BS287" s="247"/>
      <c r="BT287" s="247"/>
      <c r="BU287" s="247"/>
      <c r="BV287" s="247"/>
      <c r="BW287" s="247"/>
      <c r="BX287" s="247"/>
    </row>
    <row r="289" spans="29:192">
      <c r="AM289" s="172"/>
      <c r="AN289" s="172"/>
      <c r="AO289" s="172"/>
      <c r="AP289" s="172"/>
      <c r="AQ289" s="172"/>
      <c r="AR289" s="172"/>
      <c r="AS289" s="172"/>
      <c r="AT289" s="172"/>
      <c r="AU289" s="172"/>
      <c r="AV289" s="172"/>
      <c r="AW289" s="172"/>
      <c r="AX289" s="172"/>
      <c r="AY289" s="172"/>
      <c r="AZ289" s="172"/>
      <c r="BA289" s="172"/>
      <c r="BB289" s="172"/>
      <c r="BC289" s="172"/>
      <c r="BD289" s="172"/>
      <c r="BE289" s="172"/>
      <c r="BF289" s="172"/>
      <c r="BG289" s="172"/>
      <c r="BH289" s="172"/>
      <c r="BI289" s="172"/>
      <c r="BJ289" s="172"/>
      <c r="BK289" s="172"/>
      <c r="BL289" s="172"/>
      <c r="BM289" s="172"/>
      <c r="BN289" s="172"/>
      <c r="BO289" s="172"/>
      <c r="BP289" s="172"/>
      <c r="BQ289" s="172"/>
      <c r="BR289" s="172"/>
      <c r="BS289" s="172"/>
      <c r="BT289" s="172"/>
    </row>
    <row r="290" spans="29:192">
      <c r="AM290" s="172"/>
      <c r="AN290" s="172"/>
      <c r="AO290" s="172"/>
      <c r="AP290" s="172"/>
      <c r="AQ290" s="172"/>
      <c r="AR290" s="172"/>
      <c r="AS290" s="172"/>
      <c r="AT290" s="172"/>
      <c r="AU290" s="172"/>
      <c r="AV290" s="172"/>
      <c r="AW290" s="172"/>
      <c r="AX290" s="172"/>
      <c r="AY290" s="172"/>
      <c r="AZ290" s="172"/>
      <c r="BA290" s="172"/>
      <c r="BB290" s="172"/>
      <c r="BC290" s="172"/>
      <c r="BD290" s="172"/>
      <c r="BE290" s="172"/>
      <c r="BF290" s="172"/>
      <c r="BG290" s="172"/>
      <c r="BH290" s="172"/>
      <c r="BI290" s="172"/>
      <c r="BJ290" s="172"/>
      <c r="BK290" s="172"/>
      <c r="BL290" s="172"/>
      <c r="BM290" s="172"/>
      <c r="BN290" s="172"/>
      <c r="BO290" s="172"/>
      <c r="BP290" s="172"/>
      <c r="BQ290" s="172"/>
      <c r="BR290" s="172"/>
      <c r="BS290" s="172"/>
      <c r="BT290" s="172"/>
    </row>
    <row r="291" spans="29:192"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</row>
    <row r="292" spans="29:192"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</row>
    <row r="294" spans="29:192">
      <c r="AM294" s="304"/>
      <c r="AN294" s="304"/>
      <c r="AO294" s="304"/>
      <c r="AP294" s="304"/>
      <c r="AQ294" s="304"/>
      <c r="AR294" s="304"/>
      <c r="AS294" s="304"/>
      <c r="AT294" s="304"/>
      <c r="AU294" s="304"/>
      <c r="AV294" s="304"/>
      <c r="AW294" s="304"/>
      <c r="AX294" s="304"/>
      <c r="AY294" s="304"/>
      <c r="AZ294" s="304"/>
      <c r="BA294" s="304"/>
      <c r="BB294" s="304"/>
      <c r="BC294" s="304"/>
      <c r="BD294" s="304"/>
      <c r="BE294" s="304"/>
      <c r="BF294" s="304"/>
      <c r="BG294" s="304"/>
      <c r="BH294" s="304"/>
      <c r="BI294" s="304"/>
      <c r="BJ294" s="304"/>
      <c r="BK294" s="304"/>
      <c r="BL294" s="304"/>
      <c r="BM294" s="304"/>
      <c r="BN294" s="304"/>
      <c r="BO294" s="304"/>
      <c r="BP294" s="304"/>
      <c r="BQ294" s="304"/>
      <c r="BR294" s="304"/>
      <c r="BS294" s="304"/>
      <c r="BT294" s="304"/>
      <c r="BU294" s="304"/>
      <c r="BV294" s="304"/>
      <c r="BW294" s="304"/>
      <c r="BX294" s="153"/>
    </row>
    <row r="295" spans="29:192">
      <c r="AM295" s="304"/>
      <c r="AN295" s="304"/>
      <c r="AO295" s="304"/>
      <c r="AP295" s="304"/>
      <c r="AQ295" s="304"/>
      <c r="AR295" s="304"/>
      <c r="AS295" s="304"/>
      <c r="AT295" s="304"/>
      <c r="AU295" s="304"/>
      <c r="AV295" s="304"/>
      <c r="AW295" s="304"/>
      <c r="AX295" s="304"/>
      <c r="AY295" s="304"/>
      <c r="AZ295" s="304"/>
      <c r="BA295" s="304"/>
      <c r="BB295" s="304"/>
      <c r="BC295" s="304"/>
      <c r="BD295" s="304"/>
      <c r="BE295" s="304"/>
      <c r="BF295" s="304"/>
      <c r="BG295" s="304"/>
      <c r="BH295" s="304"/>
      <c r="BI295" s="304"/>
      <c r="BJ295" s="304"/>
      <c r="BK295" s="304"/>
      <c r="BL295" s="304"/>
      <c r="BM295" s="304"/>
      <c r="BN295" s="304"/>
      <c r="BO295" s="304"/>
      <c r="BP295" s="304"/>
      <c r="BQ295" s="304"/>
      <c r="BR295" s="304"/>
      <c r="BS295" s="304"/>
      <c r="BT295" s="304"/>
      <c r="BU295" s="304"/>
      <c r="BV295" s="304"/>
      <c r="BW295" s="304"/>
      <c r="BX295" s="304"/>
    </row>
    <row r="296" spans="29:192">
      <c r="AM296" s="304"/>
      <c r="AN296" s="304"/>
      <c r="AO296" s="304"/>
      <c r="AP296" s="304"/>
      <c r="AQ296" s="304"/>
      <c r="AR296" s="304"/>
      <c r="AS296" s="304"/>
      <c r="AT296" s="304"/>
      <c r="AU296" s="304"/>
      <c r="AV296" s="304"/>
      <c r="AW296" s="304"/>
      <c r="AX296" s="304"/>
      <c r="AY296" s="304"/>
      <c r="AZ296" s="304"/>
      <c r="BA296" s="304"/>
      <c r="BB296" s="304"/>
      <c r="BC296" s="304"/>
      <c r="BD296" s="304"/>
      <c r="BE296" s="304"/>
      <c r="BF296" s="304"/>
      <c r="BG296" s="304"/>
      <c r="BH296" s="304"/>
      <c r="BI296" s="304"/>
      <c r="BJ296" s="304"/>
      <c r="BK296" s="304"/>
      <c r="BL296" s="304"/>
      <c r="BM296" s="304"/>
      <c r="BN296" s="304"/>
      <c r="BO296" s="304"/>
      <c r="BP296" s="304"/>
      <c r="BQ296" s="304"/>
      <c r="BR296" s="304"/>
      <c r="BS296" s="304"/>
      <c r="BT296" s="304"/>
    </row>
    <row r="297" spans="29:192">
      <c r="AM297" s="304"/>
      <c r="AN297" s="304"/>
      <c r="AO297" s="304"/>
      <c r="AP297" s="304"/>
      <c r="AQ297" s="304"/>
      <c r="AR297" s="304"/>
      <c r="AS297" s="304"/>
      <c r="AT297" s="304"/>
      <c r="AU297" s="304"/>
      <c r="AV297" s="304"/>
      <c r="AW297" s="304"/>
      <c r="AX297" s="304"/>
      <c r="AY297" s="304"/>
      <c r="AZ297" s="304"/>
      <c r="BA297" s="304"/>
      <c r="BB297" s="304"/>
      <c r="BC297" s="304"/>
      <c r="BD297" s="304"/>
      <c r="BE297" s="304"/>
      <c r="BF297" s="304"/>
      <c r="BG297" s="304"/>
      <c r="BH297" s="304"/>
      <c r="BI297" s="304"/>
      <c r="BJ297" s="304"/>
      <c r="BK297" s="304"/>
      <c r="BL297" s="304"/>
      <c r="BM297" s="304"/>
      <c r="BN297" s="304"/>
      <c r="BO297" s="304"/>
      <c r="BP297" s="304"/>
      <c r="BQ297" s="304"/>
      <c r="BR297" s="304"/>
      <c r="BS297" s="304"/>
      <c r="BT297" s="304"/>
    </row>
    <row r="300" spans="29:192">
      <c r="AM300" s="289"/>
      <c r="AN300" s="289"/>
      <c r="AO300" s="289"/>
      <c r="AP300" s="289"/>
      <c r="AQ300" s="289"/>
      <c r="AR300" s="289"/>
      <c r="AS300" s="289"/>
      <c r="AT300" s="289"/>
      <c r="AU300" s="289"/>
      <c r="AV300" s="289"/>
      <c r="AW300" s="289"/>
      <c r="AX300" s="289"/>
      <c r="AY300" s="289"/>
      <c r="AZ300" s="289"/>
      <c r="BA300" s="289"/>
      <c r="BB300" s="289"/>
      <c r="BC300" s="289"/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/>
      <c r="CJ300" s="289"/>
      <c r="CK300" s="289"/>
      <c r="CL300" s="289"/>
      <c r="CM300" s="289"/>
      <c r="CN300" s="289"/>
      <c r="CO300" s="289"/>
      <c r="CP300" s="289"/>
      <c r="CQ300" s="289"/>
      <c r="CR300" s="289"/>
      <c r="CS300" s="289"/>
      <c r="CT300" s="289"/>
      <c r="CU300" s="289"/>
      <c r="CV300" s="289"/>
      <c r="CW300" s="289"/>
      <c r="CX300" s="289">
        <v>44079</v>
      </c>
      <c r="CY300" s="289">
        <v>44086</v>
      </c>
      <c r="CZ300" s="289">
        <v>44093</v>
      </c>
      <c r="DA300" s="289">
        <v>44100</v>
      </c>
      <c r="DB300" s="289">
        <v>44107</v>
      </c>
      <c r="DC300" s="289">
        <v>44114</v>
      </c>
      <c r="DD300" s="289">
        <v>44121</v>
      </c>
      <c r="DE300" s="289">
        <v>44128</v>
      </c>
      <c r="DF300" s="289">
        <v>44135</v>
      </c>
      <c r="DG300" s="289">
        <v>44142</v>
      </c>
      <c r="DH300" s="289">
        <v>44149</v>
      </c>
      <c r="DI300" s="289">
        <v>44156</v>
      </c>
      <c r="DJ300" s="289">
        <v>44163</v>
      </c>
      <c r="DK300" s="289">
        <v>44170</v>
      </c>
      <c r="DL300" s="289">
        <v>44177</v>
      </c>
      <c r="DM300" s="289">
        <v>44184</v>
      </c>
      <c r="DN300" s="289">
        <v>44191</v>
      </c>
      <c r="DO300" s="289">
        <v>44198</v>
      </c>
      <c r="DP300" s="289">
        <v>44205</v>
      </c>
      <c r="DQ300" s="289">
        <v>44212</v>
      </c>
      <c r="DR300" s="289">
        <v>44219</v>
      </c>
      <c r="DS300" s="289">
        <v>44226</v>
      </c>
      <c r="DT300" s="289">
        <v>44233</v>
      </c>
      <c r="DU300" s="289">
        <v>44240</v>
      </c>
      <c r="DV300" s="289">
        <v>44247</v>
      </c>
      <c r="DW300" s="289">
        <v>44254</v>
      </c>
      <c r="DX300" s="289">
        <v>44261</v>
      </c>
      <c r="DY300" s="289">
        <v>44268</v>
      </c>
      <c r="DZ300" s="289">
        <v>44275</v>
      </c>
      <c r="EA300" s="289">
        <v>44282</v>
      </c>
      <c r="EB300" s="289">
        <v>44289</v>
      </c>
      <c r="EC300" s="289">
        <v>44296</v>
      </c>
      <c r="ED300" s="289">
        <v>44303</v>
      </c>
      <c r="EE300" s="289">
        <v>44310</v>
      </c>
      <c r="EF300" s="289">
        <v>44317</v>
      </c>
      <c r="EG300" s="289">
        <v>44324</v>
      </c>
      <c r="EH300" s="289">
        <v>44331</v>
      </c>
      <c r="EI300" s="289">
        <v>44338</v>
      </c>
      <c r="EJ300" s="289">
        <v>44345</v>
      </c>
      <c r="EK300" s="289">
        <v>44352</v>
      </c>
      <c r="EL300" s="289">
        <v>44359</v>
      </c>
      <c r="EM300" s="289">
        <v>44366</v>
      </c>
      <c r="EN300" s="289">
        <v>44373</v>
      </c>
      <c r="EO300" s="289">
        <v>44380</v>
      </c>
      <c r="EP300" s="289">
        <v>44387</v>
      </c>
      <c r="EQ300" s="289">
        <v>44394</v>
      </c>
      <c r="ER300" s="289">
        <v>44401</v>
      </c>
      <c r="ES300" s="289">
        <v>44408</v>
      </c>
      <c r="ET300" s="289">
        <v>44415</v>
      </c>
      <c r="EU300" s="289">
        <v>44422</v>
      </c>
      <c r="EV300" s="289">
        <v>44429</v>
      </c>
      <c r="EW300" s="289">
        <v>44436</v>
      </c>
      <c r="EX300" s="289">
        <v>44443</v>
      </c>
      <c r="EY300" s="289">
        <v>44450</v>
      </c>
      <c r="EZ300" s="289">
        <v>44457</v>
      </c>
      <c r="FA300" s="289">
        <v>44464</v>
      </c>
      <c r="FB300" s="289">
        <v>44471</v>
      </c>
      <c r="FC300" s="289">
        <v>44478</v>
      </c>
      <c r="FD300" s="289">
        <v>44485</v>
      </c>
      <c r="FE300" s="289">
        <v>44492</v>
      </c>
      <c r="FF300" s="289">
        <v>44499</v>
      </c>
      <c r="FG300" s="289">
        <v>44506</v>
      </c>
      <c r="FH300" s="289">
        <v>44513</v>
      </c>
      <c r="FI300" s="289">
        <v>44520</v>
      </c>
      <c r="FJ300" s="289">
        <v>44527</v>
      </c>
      <c r="FK300" s="289">
        <v>44534</v>
      </c>
      <c r="FL300" s="289">
        <v>44541</v>
      </c>
      <c r="FM300" s="289">
        <v>44548</v>
      </c>
      <c r="FN300" s="289">
        <v>44555</v>
      </c>
      <c r="FO300" s="289">
        <v>44562</v>
      </c>
      <c r="FP300" s="289">
        <v>44569</v>
      </c>
      <c r="FQ300" s="289">
        <v>44576</v>
      </c>
      <c r="FR300" s="289">
        <v>44583</v>
      </c>
      <c r="FS300" s="289">
        <v>44590</v>
      </c>
      <c r="FT300" s="289">
        <v>44597</v>
      </c>
      <c r="FU300" s="289">
        <v>44604</v>
      </c>
      <c r="FV300" s="289">
        <v>44611</v>
      </c>
      <c r="FW300" s="289">
        <v>44618</v>
      </c>
      <c r="FX300" s="289">
        <v>44625</v>
      </c>
      <c r="FY300" s="289">
        <v>44632</v>
      </c>
      <c r="FZ300" s="289">
        <v>44639</v>
      </c>
      <c r="GA300" s="289">
        <v>44646</v>
      </c>
      <c r="GB300" s="289">
        <v>44653</v>
      </c>
      <c r="GC300" s="289">
        <v>44660</v>
      </c>
      <c r="GD300" s="289">
        <v>44667</v>
      </c>
      <c r="GE300" s="289">
        <v>44674</v>
      </c>
      <c r="GF300" s="289">
        <v>44681</v>
      </c>
      <c r="GG300" s="289">
        <v>44688</v>
      </c>
      <c r="GH300" s="289">
        <v>44695</v>
      </c>
      <c r="GI300" s="289">
        <v>44702</v>
      </c>
      <c r="GJ300" s="289">
        <v>44709</v>
      </c>
    </row>
    <row r="301" spans="29:192">
      <c r="AC301" s="247"/>
      <c r="AD301" s="247"/>
      <c r="AE301" s="247"/>
      <c r="AG301" s="289"/>
      <c r="AH301" s="247"/>
      <c r="AJ301" s="247"/>
      <c r="AM301" s="247"/>
      <c r="AN301" s="247"/>
      <c r="AO301" s="247"/>
      <c r="AP301" s="247"/>
      <c r="AQ301" s="247"/>
      <c r="AR301" s="247"/>
      <c r="AS301" s="247"/>
      <c r="AT301" s="247"/>
      <c r="AU301" s="247"/>
      <c r="AV301" s="247"/>
      <c r="AW301" s="247"/>
      <c r="AX301" s="247"/>
      <c r="AY301" s="247"/>
      <c r="AZ301" s="247"/>
      <c r="BA301" s="247"/>
      <c r="BB301" s="247"/>
      <c r="BC301" s="247"/>
      <c r="BD301" s="247"/>
      <c r="BE301" s="247"/>
      <c r="BF301" s="247"/>
      <c r="BG301" s="247"/>
      <c r="BH301" s="247"/>
      <c r="BI301" s="247"/>
      <c r="BJ301" s="247"/>
      <c r="BK301" s="247"/>
      <c r="BL301" s="247"/>
      <c r="BM301" s="247"/>
      <c r="BN301" s="247"/>
      <c r="BO301" s="247"/>
      <c r="BP301" s="247"/>
      <c r="BQ301" s="247"/>
      <c r="BR301" s="247"/>
      <c r="BS301" s="247"/>
      <c r="BT301" s="247"/>
      <c r="BU301" s="247"/>
      <c r="BV301" s="247"/>
      <c r="BW301" s="247"/>
      <c r="BX301" s="247"/>
      <c r="BY301" s="247"/>
      <c r="BZ301" s="247"/>
      <c r="CA301" s="247"/>
      <c r="CB301" s="247"/>
      <c r="CC301" s="247"/>
      <c r="CD301" s="247"/>
      <c r="CE301" s="247"/>
      <c r="CF301" s="247"/>
      <c r="CG301" s="247"/>
      <c r="CH301" s="247"/>
      <c r="CI301" s="247"/>
      <c r="CJ301" s="247"/>
      <c r="CK301" s="247"/>
      <c r="CL301" s="247"/>
      <c r="CM301" s="247"/>
      <c r="CN301" s="247"/>
      <c r="CO301" s="247"/>
      <c r="CP301" s="247"/>
      <c r="CQ301" s="247"/>
      <c r="CR301" s="247"/>
      <c r="CS301" s="247"/>
      <c r="CT301" s="247"/>
      <c r="CU301" s="247"/>
      <c r="CV301" s="247"/>
      <c r="CW301" s="247"/>
      <c r="CX301" s="247">
        <v>675601.26</v>
      </c>
      <c r="CY301" s="247">
        <v>538475.55000000005</v>
      </c>
      <c r="CZ301" s="247">
        <v>654168.61</v>
      </c>
      <c r="DA301" s="247">
        <v>1180852.0900000001</v>
      </c>
      <c r="DB301" s="247">
        <v>532396.55000000005</v>
      </c>
      <c r="DC301" s="247">
        <v>465880.28</v>
      </c>
      <c r="DD301" s="247">
        <v>405397.43</v>
      </c>
      <c r="DE301" s="247">
        <v>104664.95</v>
      </c>
      <c r="DF301" s="247">
        <v>14250.32</v>
      </c>
      <c r="DG301" s="247">
        <v>14176.54</v>
      </c>
      <c r="DH301" s="247">
        <v>50115.92</v>
      </c>
      <c r="DI301" s="247">
        <v>50538.36</v>
      </c>
      <c r="DJ301" s="247">
        <v>50538.36</v>
      </c>
      <c r="DK301" s="247">
        <v>50538.36</v>
      </c>
      <c r="DL301" s="247">
        <v>50538.36</v>
      </c>
      <c r="DM301" s="247">
        <v>50538.36</v>
      </c>
      <c r="DN301" s="247">
        <v>43838.61</v>
      </c>
      <c r="DO301" s="247">
        <v>13994.24</v>
      </c>
      <c r="DP301" s="247">
        <v>13994.24</v>
      </c>
      <c r="DQ301" s="247">
        <v>13994.24</v>
      </c>
      <c r="DR301" s="247">
        <v>13994.24</v>
      </c>
      <c r="DS301" s="247">
        <v>13994.24</v>
      </c>
      <c r="DT301" s="247">
        <v>13994.24</v>
      </c>
      <c r="DU301" s="247">
        <v>13994.24</v>
      </c>
      <c r="DV301" s="247">
        <v>13994.24</v>
      </c>
      <c r="DW301" s="247">
        <v>13994.24</v>
      </c>
      <c r="DX301" s="247">
        <v>13994.24</v>
      </c>
      <c r="DY301" s="247">
        <v>13994.24</v>
      </c>
      <c r="DZ301" s="247">
        <v>13994.24</v>
      </c>
      <c r="EA301" s="247">
        <v>13994.24</v>
      </c>
      <c r="EB301" s="247">
        <v>13994.24</v>
      </c>
      <c r="EC301" s="247">
        <v>13994.24</v>
      </c>
      <c r="ED301" s="247">
        <v>13994.24</v>
      </c>
      <c r="EE301" s="247">
        <v>75693.820000000007</v>
      </c>
      <c r="EF301" s="247">
        <v>364910.91</v>
      </c>
      <c r="EG301" s="247">
        <v>409826.63</v>
      </c>
      <c r="EH301" s="247">
        <v>165723.9</v>
      </c>
      <c r="EI301" s="247">
        <v>13994.24</v>
      </c>
      <c r="EJ301" s="247">
        <v>13994.24</v>
      </c>
      <c r="EK301" s="247">
        <v>13994.24</v>
      </c>
      <c r="EL301" s="247">
        <v>13994.24</v>
      </c>
      <c r="EM301" s="247">
        <v>13994.24</v>
      </c>
      <c r="EN301" s="247">
        <v>13994.24</v>
      </c>
      <c r="EO301" s="247">
        <v>13994.24</v>
      </c>
      <c r="EP301" s="247">
        <v>13994.24</v>
      </c>
      <c r="EQ301" s="247">
        <v>4664.75</v>
      </c>
      <c r="ER301" s="247">
        <v>13994.24</v>
      </c>
      <c r="ES301" s="247">
        <v>152967.87</v>
      </c>
      <c r="ET301" s="247">
        <v>213830.09</v>
      </c>
      <c r="EU301" s="247">
        <v>213830.09</v>
      </c>
      <c r="EV301" s="247">
        <v>213830.09</v>
      </c>
      <c r="EW301" s="247">
        <v>111957.83</v>
      </c>
      <c r="EX301" s="247">
        <v>13994.24</v>
      </c>
      <c r="EY301" s="247">
        <v>13994.24</v>
      </c>
      <c r="EZ301" s="247">
        <v>11661.87</v>
      </c>
      <c r="FA301" s="247">
        <v>13994.24</v>
      </c>
      <c r="FB301" s="247">
        <v>13994.24</v>
      </c>
      <c r="FC301" s="247">
        <v>13994.24</v>
      </c>
      <c r="FD301" s="247">
        <v>13994.24</v>
      </c>
      <c r="FE301" s="247">
        <v>5177.87</v>
      </c>
      <c r="FJ301" s="247">
        <v>189368.19</v>
      </c>
      <c r="FK301" s="247">
        <v>598004.81999999995</v>
      </c>
      <c r="FL301" s="247">
        <v>568104.57999999996</v>
      </c>
      <c r="FW301" s="247">
        <v>183734.46</v>
      </c>
      <c r="FX301" s="247">
        <v>244968.1</v>
      </c>
      <c r="FY301" s="247">
        <v>717236.84</v>
      </c>
      <c r="FZ301" s="247">
        <v>903178.45</v>
      </c>
      <c r="GA301" s="247">
        <v>695312.01</v>
      </c>
      <c r="GB301" s="247">
        <v>461968.56</v>
      </c>
      <c r="GC301" s="247">
        <v>372978.38</v>
      </c>
      <c r="GD301" s="247">
        <v>323094.21000000002</v>
      </c>
      <c r="GE301" s="247">
        <v>361019.94</v>
      </c>
      <c r="GF301" s="247">
        <v>168523.4</v>
      </c>
      <c r="GG301" s="247">
        <v>545685.21</v>
      </c>
      <c r="GH301" s="247">
        <v>495564.05</v>
      </c>
      <c r="GI301" s="247">
        <v>41525.03</v>
      </c>
      <c r="GJ301" s="247">
        <v>12085.1</v>
      </c>
    </row>
    <row r="302" spans="29:192">
      <c r="AC302" s="247"/>
      <c r="AD302" s="247"/>
      <c r="AE302" s="247"/>
      <c r="AG302" s="289"/>
      <c r="AH302" s="247"/>
      <c r="AJ302" s="247"/>
      <c r="AM302" s="247"/>
      <c r="AN302" s="247"/>
      <c r="AO302" s="247"/>
      <c r="AP302" s="247"/>
      <c r="AQ302" s="247"/>
      <c r="AR302" s="247"/>
      <c r="AS302" s="247"/>
      <c r="AT302" s="247"/>
      <c r="AU302" s="247"/>
      <c r="AV302" s="247"/>
      <c r="AW302" s="247"/>
      <c r="AX302" s="247"/>
      <c r="AY302" s="247"/>
      <c r="AZ302" s="247"/>
      <c r="BA302" s="247"/>
      <c r="BB302" s="247"/>
      <c r="BC302" s="247"/>
      <c r="BD302" s="247"/>
      <c r="BE302" s="247"/>
      <c r="BF302" s="247"/>
      <c r="BG302" s="247"/>
      <c r="BH302" s="247"/>
      <c r="BI302" s="247"/>
      <c r="BJ302" s="247"/>
      <c r="BK302" s="247"/>
      <c r="BL302" s="247"/>
      <c r="BM302" s="247"/>
      <c r="BN302" s="247"/>
      <c r="BO302" s="247"/>
      <c r="BP302" s="247"/>
      <c r="BQ302" s="247"/>
      <c r="BR302" s="247"/>
      <c r="BS302" s="247"/>
      <c r="BT302" s="247"/>
      <c r="BU302" s="247"/>
      <c r="BV302" s="247"/>
      <c r="BW302" s="247"/>
      <c r="BX302" s="247"/>
      <c r="BY302" s="247"/>
      <c r="BZ302" s="247"/>
      <c r="CA302" s="247"/>
      <c r="CB302" s="247"/>
      <c r="CC302" s="247"/>
      <c r="CD302" s="247"/>
      <c r="CE302" s="247"/>
      <c r="CF302" s="247"/>
      <c r="CG302" s="247"/>
      <c r="CH302" s="247"/>
      <c r="CI302" s="247"/>
      <c r="CJ302" s="247"/>
      <c r="CK302" s="247"/>
      <c r="CL302" s="247"/>
      <c r="CM302" s="247"/>
      <c r="CN302" s="247"/>
      <c r="CO302" s="247"/>
      <c r="CP302" s="247"/>
      <c r="CQ302" s="247"/>
      <c r="CR302" s="247"/>
      <c r="CS302" s="247"/>
      <c r="CT302" s="247"/>
      <c r="CU302" s="247"/>
      <c r="CV302" s="247"/>
      <c r="CW302" s="247"/>
      <c r="CX302" s="247">
        <v>26355383.050000001</v>
      </c>
      <c r="CY302" s="247">
        <v>26893858.600000001</v>
      </c>
      <c r="CZ302" s="247">
        <v>27548027.199999999</v>
      </c>
      <c r="DA302" s="247">
        <v>28728879.289999999</v>
      </c>
      <c r="DB302" s="247">
        <v>29261275.84</v>
      </c>
      <c r="DC302" s="247">
        <v>29727156.109999999</v>
      </c>
      <c r="DD302" s="247">
        <v>30132553.539999999</v>
      </c>
      <c r="DE302" s="247">
        <v>30237218.489999998</v>
      </c>
      <c r="DF302" s="247">
        <v>30251468.809999999</v>
      </c>
      <c r="DG302" s="247">
        <v>30265645.34</v>
      </c>
      <c r="DH302" s="247">
        <v>30315761.27</v>
      </c>
      <c r="DI302" s="247">
        <v>30366299.629999999</v>
      </c>
      <c r="DJ302" s="247">
        <v>30416837.989999998</v>
      </c>
      <c r="DK302" s="247">
        <v>30467376.350000001</v>
      </c>
      <c r="DL302" s="247">
        <v>30517914.719999999</v>
      </c>
      <c r="DM302" s="247">
        <v>30568453.079999998</v>
      </c>
      <c r="DN302" s="247">
        <v>30612291.68</v>
      </c>
      <c r="DO302" s="247">
        <v>30626285.93</v>
      </c>
      <c r="DP302" s="247">
        <v>30640280.170000002</v>
      </c>
      <c r="DQ302" s="247">
        <v>30654274.420000002</v>
      </c>
      <c r="DR302" s="247">
        <v>30668268.66</v>
      </c>
      <c r="DS302" s="247">
        <v>30682262.899999999</v>
      </c>
      <c r="DT302" s="247">
        <v>30696257.149999999</v>
      </c>
      <c r="DU302" s="247">
        <v>30710251.390000001</v>
      </c>
      <c r="DV302" s="247">
        <v>30724245.640000001</v>
      </c>
      <c r="DW302" s="247">
        <v>30738239.879999999</v>
      </c>
      <c r="DX302" s="247">
        <v>30752234.129999999</v>
      </c>
      <c r="DY302" s="247">
        <v>30766228.370000001</v>
      </c>
      <c r="DZ302" s="247">
        <v>30780222.609999999</v>
      </c>
      <c r="EA302" s="247">
        <v>30794216.859999999</v>
      </c>
      <c r="EB302" s="247">
        <v>30808211.100000001</v>
      </c>
      <c r="EC302" s="247">
        <v>30822205.350000001</v>
      </c>
      <c r="ED302" s="247">
        <v>30836199.59</v>
      </c>
      <c r="EE302" s="247">
        <v>30911893.41</v>
      </c>
      <c r="EF302" s="247">
        <v>31276804.32</v>
      </c>
      <c r="EG302" s="247">
        <v>31686630.949999999</v>
      </c>
      <c r="EH302" s="247">
        <v>31852354.850000001</v>
      </c>
      <c r="EI302" s="247">
        <v>31866349.09</v>
      </c>
      <c r="EJ302" s="247">
        <v>31880343.34</v>
      </c>
      <c r="EK302" s="247">
        <v>31894337.579999998</v>
      </c>
      <c r="EL302" s="247">
        <v>31908331.82</v>
      </c>
      <c r="EM302" s="247">
        <v>31922326.07</v>
      </c>
      <c r="EN302" s="247">
        <v>31936320.309999999</v>
      </c>
      <c r="EO302" s="247">
        <v>31950314.559999999</v>
      </c>
      <c r="EP302" s="247">
        <v>31964308.800000001</v>
      </c>
      <c r="EQ302" s="247">
        <v>31968973.550000001</v>
      </c>
      <c r="ER302" s="247">
        <v>31982967.789999999</v>
      </c>
      <c r="ES302" s="247">
        <v>32135935.66</v>
      </c>
      <c r="ET302" s="247">
        <v>32349765.75</v>
      </c>
      <c r="EU302" s="247">
        <v>32563595.84</v>
      </c>
      <c r="EV302" s="247">
        <v>32777425.93</v>
      </c>
      <c r="EW302" s="247">
        <v>32889383.760000002</v>
      </c>
      <c r="EX302" s="247">
        <v>32903378.010000002</v>
      </c>
      <c r="EY302" s="247">
        <v>32917372.25</v>
      </c>
      <c r="EZ302" s="247">
        <v>32929034.120000001</v>
      </c>
      <c r="FA302" s="247">
        <v>32943028.370000001</v>
      </c>
      <c r="FB302" s="247">
        <v>32957022.609999999</v>
      </c>
      <c r="FC302" s="247">
        <v>32971016.850000001</v>
      </c>
      <c r="FD302" s="247">
        <v>32985011.100000001</v>
      </c>
      <c r="FE302" s="247">
        <v>32990188.969999999</v>
      </c>
      <c r="FF302" s="247">
        <v>32990188.969999999</v>
      </c>
      <c r="FG302" s="247">
        <v>32990188.969999999</v>
      </c>
      <c r="FH302" s="247">
        <v>32990188.969999999</v>
      </c>
      <c r="FI302" s="247">
        <v>32990188.969999999</v>
      </c>
      <c r="FJ302" s="247">
        <v>33179557.16</v>
      </c>
      <c r="FK302" s="247">
        <v>33777561.990000002</v>
      </c>
      <c r="FL302" s="247">
        <v>34345666.57</v>
      </c>
      <c r="FM302" s="247">
        <v>34345666.57</v>
      </c>
      <c r="FN302" s="247">
        <v>34345666.57</v>
      </c>
      <c r="FO302" s="247">
        <v>34345666.57</v>
      </c>
      <c r="FP302" s="247">
        <v>34345666.57</v>
      </c>
      <c r="FQ302" s="247">
        <v>34345666.57</v>
      </c>
      <c r="FR302" s="247">
        <v>34345666.57</v>
      </c>
      <c r="FS302" s="247">
        <v>34345666.57</v>
      </c>
      <c r="FT302" s="247">
        <v>34345666.57</v>
      </c>
      <c r="FU302" s="247">
        <v>34345666.57</v>
      </c>
      <c r="FV302" s="247">
        <v>34345666.57</v>
      </c>
      <c r="FW302" s="247">
        <v>34529401.030000001</v>
      </c>
      <c r="FX302" s="247">
        <v>34774369.119999997</v>
      </c>
      <c r="FY302" s="247">
        <v>35491605.960000001</v>
      </c>
      <c r="FZ302" s="247">
        <v>36394784.409999996</v>
      </c>
      <c r="GA302" s="247">
        <v>37090096.420000002</v>
      </c>
      <c r="GB302" s="247">
        <v>37552064.979999997</v>
      </c>
      <c r="GC302" s="247">
        <v>37925043.359999999</v>
      </c>
      <c r="GD302" s="247">
        <v>38248137.57</v>
      </c>
      <c r="GE302" s="247">
        <v>38609157.509999998</v>
      </c>
      <c r="GF302" s="247">
        <v>38777680.909999996</v>
      </c>
      <c r="GG302" s="247">
        <v>39323366.119999997</v>
      </c>
      <c r="GH302" s="247">
        <v>39818930.18</v>
      </c>
      <c r="GI302" s="247">
        <v>39860455.210000001</v>
      </c>
      <c r="GJ302" s="247">
        <v>39872540.310000002</v>
      </c>
    </row>
    <row r="305" spans="31:192">
      <c r="AM305" s="304"/>
      <c r="AN305" s="304"/>
      <c r="AO305" s="304"/>
      <c r="AP305" s="304"/>
      <c r="AQ305" s="304"/>
      <c r="AR305" s="304"/>
      <c r="AS305" s="304"/>
      <c r="AT305" s="304"/>
      <c r="AU305" s="304"/>
      <c r="AV305" s="304"/>
      <c r="AW305" s="304"/>
      <c r="AX305" s="304"/>
      <c r="AY305" s="304"/>
      <c r="AZ305" s="304"/>
      <c r="BA305" s="304"/>
      <c r="BB305" s="304"/>
      <c r="BC305" s="304"/>
      <c r="BD305" s="304"/>
      <c r="BE305" s="304"/>
      <c r="BF305" s="304"/>
      <c r="BG305" s="304"/>
      <c r="BH305" s="304"/>
      <c r="BI305" s="304"/>
      <c r="BJ305" s="304"/>
      <c r="BK305" s="304"/>
      <c r="BL305" s="304"/>
      <c r="BM305" s="304"/>
      <c r="BN305" s="304"/>
      <c r="BO305" s="304"/>
      <c r="BP305" s="304"/>
      <c r="BQ305" s="304"/>
      <c r="BR305" s="304"/>
      <c r="BS305" s="304"/>
      <c r="BT305" s="304"/>
      <c r="BU305" s="304"/>
      <c r="BV305" s="304"/>
      <c r="BW305" s="304"/>
      <c r="BX305" s="304"/>
      <c r="BY305" s="304"/>
      <c r="BZ305" s="304"/>
      <c r="CA305" s="304"/>
      <c r="CB305" s="304"/>
      <c r="CC305" s="304"/>
      <c r="CD305" s="304"/>
      <c r="CE305" s="304"/>
      <c r="CF305" s="304"/>
      <c r="CG305" s="304"/>
      <c r="CH305" s="304"/>
      <c r="CI305" s="304"/>
      <c r="CJ305" s="304"/>
      <c r="CK305" s="304"/>
      <c r="CL305" s="304"/>
      <c r="CM305" s="304"/>
      <c r="CN305" s="304"/>
      <c r="CO305" s="304"/>
      <c r="CP305" s="304"/>
      <c r="CQ305" s="304"/>
      <c r="CR305" s="304"/>
      <c r="CS305" s="304"/>
      <c r="CT305" s="304"/>
      <c r="CU305" s="304"/>
      <c r="CV305" s="304"/>
      <c r="CW305" s="304"/>
      <c r="CX305" s="304">
        <f t="shared" ref="CX305:CY305" si="21">CX302/1000000</f>
        <v>26.35538305</v>
      </c>
      <c r="CY305" s="304">
        <f t="shared" si="21"/>
        <v>26.893858600000002</v>
      </c>
      <c r="CZ305" s="304">
        <f t="shared" ref="CZ305:FK305" si="22">CZ302/1000000</f>
        <v>27.5480272</v>
      </c>
      <c r="DA305" s="304">
        <f t="shared" si="22"/>
        <v>28.728879289999998</v>
      </c>
      <c r="DB305" s="304">
        <f t="shared" si="22"/>
        <v>29.26127584</v>
      </c>
      <c r="DC305" s="304">
        <f t="shared" si="22"/>
        <v>29.727156109999999</v>
      </c>
      <c r="DD305" s="304">
        <f t="shared" si="22"/>
        <v>30.13255354</v>
      </c>
      <c r="DE305" s="304">
        <f t="shared" si="22"/>
        <v>30.23721849</v>
      </c>
      <c r="DF305" s="304">
        <f t="shared" si="22"/>
        <v>30.251468809999999</v>
      </c>
      <c r="DG305" s="304">
        <f t="shared" si="22"/>
        <v>30.265645339999999</v>
      </c>
      <c r="DH305" s="304">
        <f t="shared" si="22"/>
        <v>30.315761269999999</v>
      </c>
      <c r="DI305" s="304">
        <f t="shared" si="22"/>
        <v>30.36629963</v>
      </c>
      <c r="DJ305" s="304">
        <f t="shared" si="22"/>
        <v>30.416837989999998</v>
      </c>
      <c r="DK305" s="304">
        <f t="shared" si="22"/>
        <v>30.467376350000002</v>
      </c>
      <c r="DL305" s="304">
        <f t="shared" si="22"/>
        <v>30.51791472</v>
      </c>
      <c r="DM305" s="304">
        <f t="shared" si="22"/>
        <v>30.568453079999998</v>
      </c>
      <c r="DN305" s="304">
        <f t="shared" si="22"/>
        <v>30.612291679999998</v>
      </c>
      <c r="DO305" s="304">
        <f t="shared" si="22"/>
        <v>30.626285929999998</v>
      </c>
      <c r="DP305" s="304">
        <f t="shared" si="22"/>
        <v>30.64028017</v>
      </c>
      <c r="DQ305" s="304">
        <f t="shared" si="22"/>
        <v>30.65427442</v>
      </c>
      <c r="DR305" s="304">
        <f t="shared" si="22"/>
        <v>30.668268659999999</v>
      </c>
      <c r="DS305" s="304">
        <f t="shared" si="22"/>
        <v>30.682262899999998</v>
      </c>
      <c r="DT305" s="304">
        <f t="shared" si="22"/>
        <v>30.696257149999997</v>
      </c>
      <c r="DU305" s="304">
        <f t="shared" si="22"/>
        <v>30.71025139</v>
      </c>
      <c r="DV305" s="304">
        <f t="shared" si="22"/>
        <v>30.724245639999999</v>
      </c>
      <c r="DW305" s="304">
        <f t="shared" si="22"/>
        <v>30.738239879999998</v>
      </c>
      <c r="DX305" s="304">
        <f t="shared" si="22"/>
        <v>30.752234129999998</v>
      </c>
      <c r="DY305" s="304">
        <f t="shared" si="22"/>
        <v>30.76622837</v>
      </c>
      <c r="DZ305" s="304">
        <f t="shared" si="22"/>
        <v>30.780222609999999</v>
      </c>
      <c r="EA305" s="304">
        <f t="shared" si="22"/>
        <v>30.794216859999999</v>
      </c>
      <c r="EB305" s="304">
        <f t="shared" si="22"/>
        <v>30.808211100000001</v>
      </c>
      <c r="EC305" s="304">
        <f t="shared" si="22"/>
        <v>30.822205350000001</v>
      </c>
      <c r="ED305" s="304">
        <f t="shared" si="22"/>
        <v>30.83619959</v>
      </c>
      <c r="EE305" s="304">
        <f t="shared" si="22"/>
        <v>30.911893410000001</v>
      </c>
      <c r="EF305" s="304">
        <f t="shared" si="22"/>
        <v>31.27680432</v>
      </c>
      <c r="EG305" s="304">
        <f t="shared" si="22"/>
        <v>31.686630949999998</v>
      </c>
      <c r="EH305" s="304">
        <f t="shared" si="22"/>
        <v>31.852354850000001</v>
      </c>
      <c r="EI305" s="304">
        <f t="shared" si="22"/>
        <v>31.86634909</v>
      </c>
      <c r="EJ305" s="304">
        <f t="shared" si="22"/>
        <v>31.88034334</v>
      </c>
      <c r="EK305" s="304">
        <f t="shared" si="22"/>
        <v>31.894337579999998</v>
      </c>
      <c r="EL305" s="304">
        <f t="shared" si="22"/>
        <v>31.908331820000001</v>
      </c>
      <c r="EM305" s="304">
        <f t="shared" si="22"/>
        <v>31.92232607</v>
      </c>
      <c r="EN305" s="304">
        <f t="shared" si="22"/>
        <v>31.936320309999999</v>
      </c>
      <c r="EO305" s="304">
        <f t="shared" si="22"/>
        <v>31.950314559999999</v>
      </c>
      <c r="EP305" s="304">
        <f t="shared" si="22"/>
        <v>31.964308800000001</v>
      </c>
      <c r="EQ305" s="304">
        <f t="shared" si="22"/>
        <v>31.968973550000001</v>
      </c>
      <c r="ER305" s="304">
        <f t="shared" si="22"/>
        <v>31.98296779</v>
      </c>
      <c r="ES305" s="304">
        <f t="shared" si="22"/>
        <v>32.135935660000001</v>
      </c>
      <c r="ET305" s="304">
        <f t="shared" si="22"/>
        <v>32.349765750000003</v>
      </c>
      <c r="EU305" s="304">
        <f t="shared" si="22"/>
        <v>32.563595839999998</v>
      </c>
      <c r="EV305" s="304">
        <f t="shared" si="22"/>
        <v>32.77742593</v>
      </c>
      <c r="EW305" s="304">
        <f t="shared" si="22"/>
        <v>32.889383760000001</v>
      </c>
      <c r="EX305" s="304">
        <f t="shared" si="22"/>
        <v>32.903378010000004</v>
      </c>
      <c r="EY305" s="304">
        <f t="shared" si="22"/>
        <v>32.91737225</v>
      </c>
      <c r="EZ305" s="304">
        <f t="shared" si="22"/>
        <v>32.929034120000004</v>
      </c>
      <c r="FA305" s="304">
        <f t="shared" si="22"/>
        <v>32.94302837</v>
      </c>
      <c r="FB305" s="304">
        <f t="shared" si="22"/>
        <v>32.957022610000003</v>
      </c>
      <c r="FC305" s="304">
        <f t="shared" si="22"/>
        <v>32.971016849999998</v>
      </c>
      <c r="FD305" s="304">
        <f t="shared" si="22"/>
        <v>32.985011100000001</v>
      </c>
      <c r="FE305" s="304">
        <f t="shared" si="22"/>
        <v>32.990188969999998</v>
      </c>
      <c r="FF305" s="304">
        <f t="shared" si="22"/>
        <v>32.990188969999998</v>
      </c>
      <c r="FG305" s="304">
        <f t="shared" si="22"/>
        <v>32.990188969999998</v>
      </c>
      <c r="FH305" s="304">
        <f t="shared" si="22"/>
        <v>32.990188969999998</v>
      </c>
      <c r="FI305" s="304">
        <f t="shared" si="22"/>
        <v>32.990188969999998</v>
      </c>
      <c r="FJ305" s="304">
        <f t="shared" si="22"/>
        <v>33.179557160000002</v>
      </c>
      <c r="FK305" s="304">
        <f t="shared" si="22"/>
        <v>33.777561990000002</v>
      </c>
      <c r="FL305" s="304">
        <f t="shared" ref="FL305:GJ305" si="23">FL302/1000000</f>
        <v>34.345666569999999</v>
      </c>
      <c r="FM305" s="304">
        <f t="shared" si="23"/>
        <v>34.345666569999999</v>
      </c>
      <c r="FN305" s="304">
        <f t="shared" si="23"/>
        <v>34.345666569999999</v>
      </c>
      <c r="FO305" s="304">
        <f t="shared" si="23"/>
        <v>34.345666569999999</v>
      </c>
      <c r="FP305" s="304">
        <f t="shared" si="23"/>
        <v>34.345666569999999</v>
      </c>
      <c r="FQ305" s="304">
        <f t="shared" si="23"/>
        <v>34.345666569999999</v>
      </c>
      <c r="FR305" s="304">
        <f t="shared" si="23"/>
        <v>34.345666569999999</v>
      </c>
      <c r="FS305" s="304">
        <f t="shared" si="23"/>
        <v>34.345666569999999</v>
      </c>
      <c r="FT305" s="304">
        <f t="shared" si="23"/>
        <v>34.345666569999999</v>
      </c>
      <c r="FU305" s="304">
        <f t="shared" si="23"/>
        <v>34.345666569999999</v>
      </c>
      <c r="FV305" s="304">
        <f t="shared" si="23"/>
        <v>34.345666569999999</v>
      </c>
      <c r="FW305" s="304">
        <f t="shared" si="23"/>
        <v>34.529401030000002</v>
      </c>
      <c r="FX305" s="304">
        <f t="shared" si="23"/>
        <v>34.774369119999996</v>
      </c>
      <c r="FY305" s="304">
        <f t="shared" si="23"/>
        <v>35.491605960000001</v>
      </c>
      <c r="FZ305" s="304">
        <f t="shared" si="23"/>
        <v>36.39478441</v>
      </c>
      <c r="GA305" s="304">
        <f t="shared" si="23"/>
        <v>37.090096420000002</v>
      </c>
      <c r="GB305" s="304">
        <f t="shared" si="23"/>
        <v>37.552064979999997</v>
      </c>
      <c r="GC305" s="304">
        <f t="shared" si="23"/>
        <v>37.925043359999997</v>
      </c>
      <c r="GD305" s="304">
        <f t="shared" si="23"/>
        <v>38.248137569999997</v>
      </c>
      <c r="GE305" s="304">
        <f t="shared" si="23"/>
        <v>38.609157509999996</v>
      </c>
      <c r="GF305" s="304">
        <f t="shared" si="23"/>
        <v>38.777680909999994</v>
      </c>
      <c r="GG305" s="304">
        <f t="shared" si="23"/>
        <v>39.323366119999996</v>
      </c>
      <c r="GH305" s="304">
        <f t="shared" si="23"/>
        <v>39.818930180000002</v>
      </c>
      <c r="GI305" s="304">
        <f t="shared" si="23"/>
        <v>39.860455209999998</v>
      </c>
      <c r="GJ305" s="304">
        <f t="shared" si="23"/>
        <v>39.872540310000005</v>
      </c>
    </row>
    <row r="306" spans="31:192">
      <c r="AM306" s="304"/>
      <c r="AN306" s="304"/>
      <c r="AO306" s="304"/>
      <c r="AP306" s="304"/>
      <c r="AQ306" s="304"/>
      <c r="AR306" s="304"/>
      <c r="AS306" s="304"/>
      <c r="AT306" s="304"/>
      <c r="AU306" s="304"/>
      <c r="AV306" s="304"/>
      <c r="AW306" s="304"/>
      <c r="AX306" s="304"/>
      <c r="AY306" s="304"/>
      <c r="AZ306" s="304"/>
      <c r="BA306" s="304"/>
      <c r="BB306" s="304"/>
      <c r="BC306" s="304"/>
      <c r="BD306" s="304"/>
      <c r="BE306" s="304"/>
      <c r="BF306" s="304"/>
      <c r="BG306" s="304"/>
      <c r="BH306" s="304"/>
      <c r="BI306" s="304"/>
      <c r="BJ306" s="304"/>
      <c r="BK306" s="304"/>
      <c r="BL306" s="304"/>
      <c r="BM306" s="304"/>
      <c r="BN306" s="304"/>
      <c r="BO306" s="304"/>
      <c r="BP306" s="304"/>
      <c r="BQ306" s="304"/>
      <c r="BR306" s="304"/>
      <c r="BS306" s="304"/>
      <c r="BT306" s="304"/>
      <c r="BU306" s="304"/>
      <c r="BV306" s="304"/>
      <c r="BW306" s="304"/>
      <c r="BX306" s="304"/>
      <c r="BY306" s="304"/>
      <c r="BZ306" s="304"/>
      <c r="CA306" s="304"/>
      <c r="CB306" s="304"/>
      <c r="CC306" s="304"/>
      <c r="CD306" s="304"/>
      <c r="CE306" s="304"/>
      <c r="CF306" s="304"/>
      <c r="CG306" s="304"/>
      <c r="CH306" s="304"/>
      <c r="CI306" s="304"/>
      <c r="CJ306" s="304"/>
      <c r="CK306" s="304"/>
      <c r="CL306" s="304"/>
      <c r="CM306" s="304"/>
      <c r="CN306" s="304"/>
      <c r="CO306" s="304"/>
      <c r="CP306" s="304"/>
      <c r="CQ306" s="304"/>
      <c r="CR306" s="304"/>
      <c r="CS306" s="304"/>
      <c r="CT306" s="304"/>
      <c r="CU306" s="304"/>
      <c r="CV306" s="304"/>
      <c r="CW306" s="304"/>
      <c r="CX306" s="304">
        <f t="shared" ref="CX306:CY306" si="24">CX302/1000000</f>
        <v>26.35538305</v>
      </c>
      <c r="CY306" s="304">
        <f t="shared" si="24"/>
        <v>26.893858600000002</v>
      </c>
      <c r="CZ306" s="304">
        <f t="shared" ref="CZ306:FK306" si="25">CZ302/1000000</f>
        <v>27.5480272</v>
      </c>
      <c r="DA306" s="304">
        <f t="shared" si="25"/>
        <v>28.728879289999998</v>
      </c>
      <c r="DB306" s="304">
        <f t="shared" si="25"/>
        <v>29.26127584</v>
      </c>
      <c r="DC306" s="304">
        <f t="shared" si="25"/>
        <v>29.727156109999999</v>
      </c>
      <c r="DD306" s="304">
        <f t="shared" si="25"/>
        <v>30.13255354</v>
      </c>
      <c r="DE306" s="304">
        <f t="shared" si="25"/>
        <v>30.23721849</v>
      </c>
      <c r="DF306" s="304">
        <f t="shared" si="25"/>
        <v>30.251468809999999</v>
      </c>
      <c r="DG306" s="304">
        <f t="shared" si="25"/>
        <v>30.265645339999999</v>
      </c>
      <c r="DH306" s="304">
        <f t="shared" si="25"/>
        <v>30.315761269999999</v>
      </c>
      <c r="DI306" s="304">
        <f t="shared" si="25"/>
        <v>30.36629963</v>
      </c>
      <c r="DJ306" s="304">
        <f t="shared" si="25"/>
        <v>30.416837989999998</v>
      </c>
      <c r="DK306" s="304">
        <f t="shared" si="25"/>
        <v>30.467376350000002</v>
      </c>
      <c r="DL306" s="304">
        <f t="shared" si="25"/>
        <v>30.51791472</v>
      </c>
      <c r="DM306" s="304">
        <f t="shared" si="25"/>
        <v>30.568453079999998</v>
      </c>
      <c r="DN306" s="304">
        <f t="shared" si="25"/>
        <v>30.612291679999998</v>
      </c>
      <c r="DO306" s="304">
        <f t="shared" si="25"/>
        <v>30.626285929999998</v>
      </c>
      <c r="DP306" s="304">
        <f t="shared" si="25"/>
        <v>30.64028017</v>
      </c>
      <c r="DQ306" s="304">
        <f t="shared" si="25"/>
        <v>30.65427442</v>
      </c>
      <c r="DR306" s="304">
        <f t="shared" si="25"/>
        <v>30.668268659999999</v>
      </c>
      <c r="DS306" s="304">
        <f t="shared" si="25"/>
        <v>30.682262899999998</v>
      </c>
      <c r="DT306" s="304">
        <f t="shared" si="25"/>
        <v>30.696257149999997</v>
      </c>
      <c r="DU306" s="304">
        <f t="shared" si="25"/>
        <v>30.71025139</v>
      </c>
      <c r="DV306" s="304">
        <f t="shared" si="25"/>
        <v>30.724245639999999</v>
      </c>
      <c r="DW306" s="304">
        <f t="shared" si="25"/>
        <v>30.738239879999998</v>
      </c>
      <c r="DX306" s="304">
        <f t="shared" si="25"/>
        <v>30.752234129999998</v>
      </c>
      <c r="DY306" s="304">
        <f t="shared" si="25"/>
        <v>30.76622837</v>
      </c>
      <c r="DZ306" s="304">
        <f t="shared" si="25"/>
        <v>30.780222609999999</v>
      </c>
      <c r="EA306" s="304">
        <f t="shared" si="25"/>
        <v>30.794216859999999</v>
      </c>
      <c r="EB306" s="304">
        <f t="shared" si="25"/>
        <v>30.808211100000001</v>
      </c>
      <c r="EC306" s="304">
        <f t="shared" si="25"/>
        <v>30.822205350000001</v>
      </c>
      <c r="ED306" s="304">
        <f t="shared" si="25"/>
        <v>30.83619959</v>
      </c>
      <c r="EE306" s="304">
        <f t="shared" si="25"/>
        <v>30.911893410000001</v>
      </c>
      <c r="EF306" s="304">
        <f t="shared" si="25"/>
        <v>31.27680432</v>
      </c>
      <c r="EG306" s="304">
        <f t="shared" si="25"/>
        <v>31.686630949999998</v>
      </c>
      <c r="EH306" s="304">
        <f t="shared" si="25"/>
        <v>31.852354850000001</v>
      </c>
      <c r="EI306" s="304">
        <f t="shared" si="25"/>
        <v>31.86634909</v>
      </c>
      <c r="EJ306" s="304">
        <f t="shared" si="25"/>
        <v>31.88034334</v>
      </c>
      <c r="EK306" s="304">
        <f t="shared" si="25"/>
        <v>31.894337579999998</v>
      </c>
      <c r="EL306" s="304">
        <f t="shared" si="25"/>
        <v>31.908331820000001</v>
      </c>
      <c r="EM306" s="304">
        <f t="shared" si="25"/>
        <v>31.92232607</v>
      </c>
      <c r="EN306" s="304">
        <f t="shared" si="25"/>
        <v>31.936320309999999</v>
      </c>
      <c r="EO306" s="304">
        <f t="shared" si="25"/>
        <v>31.950314559999999</v>
      </c>
      <c r="EP306" s="304">
        <f t="shared" si="25"/>
        <v>31.964308800000001</v>
      </c>
      <c r="EQ306" s="304">
        <f t="shared" si="25"/>
        <v>31.968973550000001</v>
      </c>
      <c r="ER306" s="304">
        <f t="shared" si="25"/>
        <v>31.98296779</v>
      </c>
      <c r="ES306" s="304">
        <f t="shared" si="25"/>
        <v>32.135935660000001</v>
      </c>
      <c r="ET306" s="304">
        <f t="shared" si="25"/>
        <v>32.349765750000003</v>
      </c>
      <c r="EU306" s="304">
        <f t="shared" si="25"/>
        <v>32.563595839999998</v>
      </c>
      <c r="EV306" s="304">
        <f t="shared" si="25"/>
        <v>32.77742593</v>
      </c>
      <c r="EW306" s="304">
        <f t="shared" si="25"/>
        <v>32.889383760000001</v>
      </c>
      <c r="EX306" s="304">
        <f t="shared" si="25"/>
        <v>32.903378010000004</v>
      </c>
      <c r="EY306" s="304">
        <f t="shared" si="25"/>
        <v>32.91737225</v>
      </c>
      <c r="EZ306" s="304">
        <f t="shared" si="25"/>
        <v>32.929034120000004</v>
      </c>
      <c r="FA306" s="304">
        <f t="shared" si="25"/>
        <v>32.94302837</v>
      </c>
      <c r="FB306" s="304">
        <f t="shared" si="25"/>
        <v>32.957022610000003</v>
      </c>
      <c r="FC306" s="304">
        <f t="shared" si="25"/>
        <v>32.971016849999998</v>
      </c>
      <c r="FD306" s="304">
        <f t="shared" si="25"/>
        <v>32.985011100000001</v>
      </c>
      <c r="FE306" s="304">
        <f t="shared" si="25"/>
        <v>32.990188969999998</v>
      </c>
      <c r="FF306" s="304">
        <f t="shared" si="25"/>
        <v>32.990188969999998</v>
      </c>
      <c r="FG306" s="304">
        <f t="shared" si="25"/>
        <v>32.990188969999998</v>
      </c>
      <c r="FH306" s="304">
        <f t="shared" si="25"/>
        <v>32.990188969999998</v>
      </c>
      <c r="FI306" s="304">
        <f t="shared" si="25"/>
        <v>32.990188969999998</v>
      </c>
      <c r="FJ306" s="304">
        <f t="shared" si="25"/>
        <v>33.179557160000002</v>
      </c>
      <c r="FK306" s="304">
        <f t="shared" si="25"/>
        <v>33.777561990000002</v>
      </c>
      <c r="FL306" s="304">
        <f t="shared" ref="FL306:GJ306" si="26">FL302/1000000</f>
        <v>34.345666569999999</v>
      </c>
      <c r="FM306" s="304">
        <f t="shared" si="26"/>
        <v>34.345666569999999</v>
      </c>
      <c r="FN306" s="304">
        <f t="shared" si="26"/>
        <v>34.345666569999999</v>
      </c>
      <c r="FO306" s="304">
        <f t="shared" si="26"/>
        <v>34.345666569999999</v>
      </c>
      <c r="FP306" s="304">
        <f t="shared" si="26"/>
        <v>34.345666569999999</v>
      </c>
      <c r="FQ306" s="304">
        <f t="shared" si="26"/>
        <v>34.345666569999999</v>
      </c>
      <c r="FR306" s="304">
        <f t="shared" si="26"/>
        <v>34.345666569999999</v>
      </c>
      <c r="FS306" s="304">
        <f t="shared" si="26"/>
        <v>34.345666569999999</v>
      </c>
      <c r="FT306" s="304">
        <f t="shared" si="26"/>
        <v>34.345666569999999</v>
      </c>
      <c r="FU306" s="304">
        <f t="shared" si="26"/>
        <v>34.345666569999999</v>
      </c>
      <c r="FV306" s="304">
        <f t="shared" si="26"/>
        <v>34.345666569999999</v>
      </c>
      <c r="FW306" s="304">
        <f t="shared" si="26"/>
        <v>34.529401030000002</v>
      </c>
      <c r="FX306" s="304">
        <f t="shared" si="26"/>
        <v>34.774369119999996</v>
      </c>
      <c r="FY306" s="304">
        <f t="shared" si="26"/>
        <v>35.491605960000001</v>
      </c>
      <c r="FZ306" s="304">
        <f t="shared" si="26"/>
        <v>36.39478441</v>
      </c>
      <c r="GA306" s="304">
        <f t="shared" si="26"/>
        <v>37.090096420000002</v>
      </c>
      <c r="GB306" s="304">
        <f t="shared" si="26"/>
        <v>37.552064979999997</v>
      </c>
      <c r="GC306" s="304">
        <f t="shared" si="26"/>
        <v>37.925043359999997</v>
      </c>
      <c r="GD306" s="304">
        <f t="shared" si="26"/>
        <v>38.248137569999997</v>
      </c>
      <c r="GE306" s="304">
        <f t="shared" si="26"/>
        <v>38.609157509999996</v>
      </c>
      <c r="GF306" s="304">
        <f t="shared" si="26"/>
        <v>38.777680909999994</v>
      </c>
      <c r="GG306" s="304">
        <f t="shared" si="26"/>
        <v>39.323366119999996</v>
      </c>
      <c r="GH306" s="304">
        <f t="shared" si="26"/>
        <v>39.818930180000002</v>
      </c>
      <c r="GI306" s="304">
        <f t="shared" si="26"/>
        <v>39.860455209999998</v>
      </c>
      <c r="GJ306" s="304">
        <f t="shared" si="26"/>
        <v>39.872540310000005</v>
      </c>
    </row>
    <row r="313" spans="31:192">
      <c r="AN313" s="289"/>
      <c r="AO313" s="289"/>
      <c r="AP313" s="289"/>
      <c r="AQ313" s="289"/>
      <c r="AR313" s="289"/>
      <c r="AS313" s="289"/>
      <c r="AT313" s="289"/>
      <c r="AU313" s="289"/>
      <c r="AV313" s="289"/>
      <c r="AW313" s="289"/>
      <c r="AX313" s="289"/>
      <c r="AY313" s="289"/>
      <c r="AZ313" s="289"/>
      <c r="BA313" s="289"/>
      <c r="BB313" s="289"/>
      <c r="BC313" s="289"/>
      <c r="BD313" s="289"/>
      <c r="BE313" s="289"/>
      <c r="BF313" s="289"/>
      <c r="BG313" s="289"/>
      <c r="BH313" s="289"/>
      <c r="BI313" s="289"/>
      <c r="BJ313" s="289"/>
      <c r="BK313" s="289"/>
      <c r="BL313" s="289"/>
      <c r="BM313" s="289"/>
      <c r="BN313" s="289"/>
      <c r="BO313" s="289"/>
      <c r="BP313" s="289"/>
      <c r="BQ313" s="289"/>
      <c r="BR313" s="289"/>
      <c r="BS313" s="289"/>
      <c r="BT313" s="289"/>
      <c r="BU313" s="289"/>
      <c r="BV313" s="289"/>
      <c r="BW313" s="289"/>
      <c r="BX313" s="289"/>
      <c r="BY313" s="289"/>
    </row>
    <row r="314" spans="31:192">
      <c r="AE314" s="247"/>
      <c r="AF314" s="247"/>
      <c r="AG314" s="247"/>
      <c r="AI314" s="289"/>
      <c r="AJ314" s="289"/>
      <c r="AK314" s="289"/>
      <c r="AN314" s="247"/>
      <c r="AO314" s="247"/>
      <c r="AP314" s="247"/>
      <c r="AQ314" s="247"/>
      <c r="AR314" s="247"/>
      <c r="AS314" s="247"/>
      <c r="AT314" s="247"/>
      <c r="AU314" s="247"/>
      <c r="AV314" s="247"/>
      <c r="AW314" s="247"/>
      <c r="AX314" s="247"/>
      <c r="AY314" s="247"/>
      <c r="AZ314" s="247"/>
      <c r="BA314" s="247"/>
      <c r="BB314" s="247"/>
      <c r="BC314" s="247"/>
      <c r="BD314" s="247"/>
      <c r="BE314" s="247"/>
      <c r="BF314" s="247"/>
      <c r="BG314" s="247"/>
      <c r="BH314" s="247"/>
      <c r="BI314" s="247"/>
      <c r="BJ314" s="247"/>
      <c r="BK314" s="247"/>
      <c r="BL314" s="247"/>
      <c r="BM314" s="247"/>
      <c r="BN314" s="247"/>
      <c r="BO314" s="247"/>
      <c r="BP314" s="247"/>
      <c r="BQ314" s="247"/>
      <c r="BR314" s="247"/>
      <c r="BS314" s="247"/>
      <c r="BT314" s="247"/>
      <c r="BU314" s="247"/>
    </row>
    <row r="315" spans="31:192">
      <c r="AE315" s="247"/>
      <c r="AF315" s="247"/>
      <c r="AG315" s="247"/>
      <c r="AI315" s="289"/>
      <c r="AJ315" s="289"/>
      <c r="AK315" s="289"/>
      <c r="AN315" s="247"/>
      <c r="AO315" s="247"/>
      <c r="AP315" s="247"/>
      <c r="AQ315" s="247"/>
      <c r="AR315" s="247"/>
      <c r="AS315" s="247"/>
      <c r="AT315" s="247"/>
      <c r="AU315" s="247"/>
      <c r="AV315" s="247"/>
      <c r="AW315" s="247"/>
      <c r="AX315" s="247"/>
      <c r="AY315" s="247"/>
      <c r="AZ315" s="247"/>
      <c r="BA315" s="247"/>
      <c r="BB315" s="247"/>
      <c r="BC315" s="247"/>
      <c r="BD315" s="247"/>
      <c r="BE315" s="247"/>
      <c r="BF315" s="247"/>
      <c r="BG315" s="247"/>
      <c r="BH315" s="247"/>
      <c r="BI315" s="247"/>
      <c r="BJ315" s="247"/>
      <c r="BK315" s="247"/>
      <c r="BL315" s="247"/>
      <c r="BM315" s="247"/>
      <c r="BN315" s="247"/>
      <c r="BO315" s="247"/>
      <c r="BP315" s="247"/>
      <c r="BQ315" s="247"/>
      <c r="BR315" s="247"/>
      <c r="BS315" s="247"/>
      <c r="BT315" s="247"/>
      <c r="BU315" s="247"/>
      <c r="BV315" s="247"/>
      <c r="BW315" s="247"/>
      <c r="BX315" s="247"/>
      <c r="BY315" s="247"/>
    </row>
    <row r="317" spans="31:192">
      <c r="AN317" s="153"/>
      <c r="AO317" s="153"/>
      <c r="AP317" s="153"/>
      <c r="AQ317" s="153"/>
      <c r="AR317" s="153"/>
      <c r="AS317" s="153"/>
      <c r="AT317" s="153"/>
      <c r="AU317" s="153"/>
      <c r="AV317" s="153"/>
      <c r="AW317" s="153"/>
      <c r="AX317" s="153"/>
      <c r="AY317" s="153"/>
      <c r="AZ317" s="153"/>
      <c r="BA317" s="153"/>
      <c r="BB317" s="153"/>
      <c r="BC317" s="153"/>
      <c r="BD317" s="153"/>
      <c r="BE317" s="153"/>
      <c r="BF317" s="153"/>
      <c r="BG317" s="153"/>
      <c r="BH317" s="153"/>
      <c r="BI317" s="153"/>
      <c r="BJ317" s="153"/>
      <c r="BK317" s="153"/>
      <c r="BL317" s="153"/>
      <c r="BM317" s="153"/>
      <c r="BN317" s="153"/>
      <c r="BO317" s="153"/>
      <c r="BP317" s="153"/>
      <c r="BQ317" s="153"/>
      <c r="BR317" s="153"/>
      <c r="BS317" s="153"/>
      <c r="BT317" s="153"/>
      <c r="BU317" s="153"/>
    </row>
    <row r="318" spans="31:192">
      <c r="AN318" s="153"/>
      <c r="AO318" s="153"/>
      <c r="AP318" s="153"/>
      <c r="AQ318" s="153"/>
      <c r="AR318" s="153"/>
      <c r="AS318" s="153"/>
      <c r="AT318" s="153"/>
      <c r="AU318" s="153"/>
      <c r="AV318" s="153"/>
      <c r="AW318" s="153"/>
      <c r="AX318" s="153"/>
      <c r="AY318" s="153"/>
      <c r="AZ318" s="153"/>
      <c r="BA318" s="153"/>
      <c r="BB318" s="153"/>
      <c r="BC318" s="153"/>
      <c r="BD318" s="153"/>
      <c r="BE318" s="153"/>
      <c r="BF318" s="153"/>
      <c r="BG318" s="153"/>
      <c r="BH318" s="153"/>
      <c r="BI318" s="153"/>
      <c r="BJ318" s="153"/>
      <c r="BK318" s="153"/>
      <c r="BL318" s="153"/>
      <c r="BM318" s="153"/>
      <c r="BN318" s="153"/>
      <c r="BO318" s="153"/>
      <c r="BP318" s="153"/>
      <c r="BQ318" s="153"/>
      <c r="BR318" s="153"/>
      <c r="BS318" s="153"/>
      <c r="BT318" s="153"/>
      <c r="BU318" s="153"/>
    </row>
    <row r="322" spans="31:76">
      <c r="AN322" s="289"/>
      <c r="AO322" s="289"/>
      <c r="AP322" s="289"/>
      <c r="AQ322" s="289"/>
      <c r="AR322" s="289"/>
      <c r="AS322" s="289"/>
      <c r="AT322" s="289"/>
      <c r="AU322" s="289"/>
      <c r="AV322" s="289"/>
      <c r="AW322" s="289"/>
      <c r="AX322" s="289"/>
      <c r="AY322" s="289"/>
      <c r="AZ322" s="289"/>
      <c r="BA322" s="289"/>
      <c r="BB322" s="289"/>
      <c r="BC322" s="289"/>
      <c r="BD322" s="289"/>
      <c r="BE322" s="289"/>
      <c r="BF322" s="289"/>
      <c r="BG322" s="289"/>
      <c r="BH322" s="289"/>
      <c r="BI322" s="289"/>
      <c r="BJ322" s="289"/>
      <c r="BK322" s="289"/>
      <c r="BL322" s="289"/>
      <c r="BM322" s="289"/>
      <c r="BN322" s="289"/>
      <c r="BO322" s="289"/>
      <c r="BP322" s="289"/>
      <c r="BQ322" s="289"/>
      <c r="BR322" s="289"/>
      <c r="BS322" s="289"/>
      <c r="BT322" s="289"/>
      <c r="BU322" s="289"/>
      <c r="BV322" s="289"/>
      <c r="BW322" s="289"/>
      <c r="BX322" s="289"/>
    </row>
    <row r="323" spans="31:76">
      <c r="AE323" s="247"/>
      <c r="AF323" s="247"/>
      <c r="AG323" s="247"/>
      <c r="AI323" s="289"/>
      <c r="AJ323" s="289"/>
      <c r="AK323" s="289"/>
      <c r="AN323" s="247"/>
      <c r="AO323" s="247"/>
      <c r="AP323" s="247"/>
      <c r="AQ323" s="247"/>
      <c r="AR323" s="247"/>
      <c r="AS323" s="247"/>
      <c r="AT323" s="247"/>
      <c r="AU323" s="247"/>
      <c r="AV323" s="247"/>
      <c r="AW323" s="247"/>
      <c r="AX323" s="247"/>
      <c r="AY323" s="247"/>
      <c r="AZ323" s="247"/>
      <c r="BA323" s="247"/>
      <c r="BB323" s="247"/>
      <c r="BC323" s="247"/>
      <c r="BD323" s="247"/>
      <c r="BE323" s="247"/>
      <c r="BF323" s="247"/>
      <c r="BG323" s="247"/>
      <c r="BH323" s="247"/>
      <c r="BI323" s="247"/>
      <c r="BJ323" s="247"/>
      <c r="BK323" s="247"/>
      <c r="BL323" s="247"/>
      <c r="BM323" s="247"/>
      <c r="BN323" s="247"/>
      <c r="BO323" s="247"/>
      <c r="BR323" s="247"/>
      <c r="BT323" s="247"/>
      <c r="BU323" s="247"/>
      <c r="BV323" s="247"/>
      <c r="BW323" s="247"/>
    </row>
    <row r="324" spans="31:76">
      <c r="AE324" s="247"/>
      <c r="AF324" s="247"/>
      <c r="AG324" s="247"/>
      <c r="AI324" s="289"/>
      <c r="AJ324" s="289"/>
      <c r="AK324" s="289"/>
      <c r="AN324" s="247"/>
      <c r="AO324" s="247"/>
      <c r="AP324" s="247"/>
      <c r="AQ324" s="247"/>
      <c r="AR324" s="247"/>
      <c r="AS324" s="247"/>
      <c r="AT324" s="247"/>
      <c r="AU324" s="247"/>
      <c r="AV324" s="247"/>
      <c r="AW324" s="247"/>
      <c r="AX324" s="247"/>
      <c r="AY324" s="247"/>
      <c r="AZ324" s="247"/>
      <c r="BA324" s="247"/>
      <c r="BB324" s="247"/>
      <c r="BC324" s="247"/>
      <c r="BD324" s="247"/>
      <c r="BE324" s="247"/>
      <c r="BF324" s="247"/>
      <c r="BG324" s="247"/>
      <c r="BH324" s="247"/>
      <c r="BI324" s="247"/>
      <c r="BJ324" s="247"/>
      <c r="BK324" s="247"/>
      <c r="BL324" s="247"/>
      <c r="BM324" s="247"/>
      <c r="BN324" s="247"/>
      <c r="BO324" s="247"/>
      <c r="BP324" s="247"/>
      <c r="BQ324" s="247"/>
      <c r="BR324" s="247"/>
      <c r="BS324" s="247"/>
      <c r="BT324" s="247"/>
      <c r="BU324" s="247"/>
      <c r="BV324" s="247"/>
      <c r="BW324" s="247"/>
      <c r="BX324" s="247"/>
    </row>
    <row r="326" spans="31:76">
      <c r="AN326" s="153"/>
      <c r="AO326" s="153"/>
      <c r="AP326" s="153"/>
      <c r="AQ326" s="153"/>
      <c r="AR326" s="153"/>
      <c r="AS326" s="153"/>
      <c r="AT326" s="153"/>
      <c r="AU326" s="153"/>
      <c r="AV326" s="153"/>
      <c r="AW326" s="153"/>
      <c r="AX326" s="153"/>
      <c r="AY326" s="153"/>
      <c r="AZ326" s="153"/>
      <c r="BA326" s="153"/>
      <c r="BB326" s="153"/>
      <c r="BC326" s="153"/>
      <c r="BD326" s="153"/>
      <c r="BE326" s="153"/>
      <c r="BF326" s="153"/>
      <c r="BG326" s="153"/>
      <c r="BH326" s="153"/>
      <c r="BI326" s="153"/>
      <c r="BJ326" s="153"/>
      <c r="BK326" s="153"/>
      <c r="BL326" s="153"/>
      <c r="BM326" s="153"/>
      <c r="BN326" s="153"/>
      <c r="BO326" s="153"/>
      <c r="BP326" s="153"/>
      <c r="BQ326" s="153"/>
      <c r="BR326" s="153"/>
      <c r="BS326" s="153"/>
      <c r="BT326" s="153"/>
      <c r="BU326" s="153"/>
      <c r="BV326" s="153"/>
      <c r="BW326" s="153"/>
      <c r="BX326" s="153"/>
    </row>
    <row r="327" spans="31:76">
      <c r="AN327" s="153"/>
      <c r="AO327" s="153"/>
      <c r="AP327" s="153"/>
      <c r="AQ327" s="153"/>
      <c r="AR327" s="153"/>
      <c r="AS327" s="153"/>
      <c r="AT327" s="153"/>
      <c r="AU327" s="153"/>
      <c r="AV327" s="153"/>
      <c r="AW327" s="153"/>
      <c r="AX327" s="153"/>
      <c r="AY327" s="153"/>
      <c r="AZ327" s="153"/>
      <c r="BA327" s="153"/>
      <c r="BB327" s="153"/>
      <c r="BC327" s="153"/>
      <c r="BD327" s="153"/>
      <c r="BE327" s="153"/>
      <c r="BF327" s="153"/>
      <c r="BG327" s="153"/>
      <c r="BH327" s="153"/>
      <c r="BI327" s="153"/>
      <c r="BJ327" s="153"/>
      <c r="BK327" s="153"/>
      <c r="BL327" s="153"/>
      <c r="BM327" s="153"/>
      <c r="BN327" s="153"/>
      <c r="BO327" s="153"/>
      <c r="BP327" s="153"/>
      <c r="BQ327" s="153"/>
      <c r="BR327" s="153"/>
      <c r="BS327" s="153"/>
      <c r="BT327" s="153"/>
      <c r="BU327" s="153"/>
      <c r="BV327" s="153"/>
      <c r="BW327" s="153"/>
      <c r="BX327" s="153"/>
    </row>
  </sheetData>
  <mergeCells count="6">
    <mergeCell ref="AE7:AG7"/>
    <mergeCell ref="AH10:AJ10"/>
    <mergeCell ref="AH7:AJ7"/>
    <mergeCell ref="B3:E3"/>
    <mergeCell ref="AE8:AG8"/>
    <mergeCell ref="AH8:AJ8"/>
  </mergeCells>
  <conditionalFormatting sqref="K8">
    <cfRule type="iconSet" priority="14">
      <iconSet>
        <cfvo type="percent" val="0"/>
        <cfvo type="num" val="0.85"/>
        <cfvo type="num" val="0.94" gte="0"/>
      </iconSet>
    </cfRule>
  </conditionalFormatting>
  <conditionalFormatting sqref="A8:A205">
    <cfRule type="cellIs" dxfId="43" priority="7" operator="equal">
      <formula>"Current"</formula>
    </cfRule>
  </conditionalFormatting>
  <conditionalFormatting sqref="L8 L141:L142 K159:L205 L100:L138 K9:L99 K100:K158">
    <cfRule type="iconSet" priority="67">
      <iconSet>
        <cfvo type="percent" val="0"/>
        <cfvo type="num" val="0.85"/>
        <cfvo type="num" val="0.94" gte="0"/>
      </iconSet>
    </cfRule>
  </conditionalFormatting>
  <conditionalFormatting sqref="L139">
    <cfRule type="iconSet" priority="5">
      <iconSet>
        <cfvo type="percent" val="0"/>
        <cfvo type="num" val="0.85"/>
        <cfvo type="num" val="0.94" gte="0"/>
      </iconSet>
    </cfRule>
  </conditionalFormatting>
  <conditionalFormatting sqref="L140">
    <cfRule type="iconSet" priority="3">
      <iconSet>
        <cfvo type="percent" val="0"/>
        <cfvo type="num" val="0.85"/>
        <cfvo type="num" val="0.94" gte="0"/>
      </iconSet>
    </cfRule>
  </conditionalFormatting>
  <conditionalFormatting sqref="L143:L158">
    <cfRule type="iconSet" priority="1">
      <iconSet>
        <cfvo type="percent" val="0"/>
        <cfvo type="num" val="0.85"/>
        <cfvo type="num" val="0.94" gte="0"/>
      </iconSet>
    </cfRule>
  </conditionalFormatting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  <oddFooter>&amp;R&amp;1#&amp;"Calibri"&amp;10&amp;K000000CLASSIFICATION: INTERNAL &amp; SENSITIVE</oddFooter>
  </headerFooter>
  <drawing r:id="rId2"/>
  <legacyDrawing r:id="rId3"/>
  <tableParts count="3"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5BD3ECE-3162-4D1C-8FBE-B89BD0F1ACE0}">
            <x14:iconSet showValue="0"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0.19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K5:N5</xm:sqref>
        </x14:conditionalFormatting>
        <x14:conditionalFormatting xmlns:xm="http://schemas.microsoft.com/office/excel/2006/main">
          <x14:cfRule type="iconSet" priority="70" id="{5789334B-997E-467A-8EA6-6B34E4586BFF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0.19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M8:N205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AB206"/>
  <sheetViews>
    <sheetView showGridLines="0" zoomScale="70" zoomScaleNormal="70" workbookViewId="0">
      <pane xSplit="2" ySplit="13" topLeftCell="C98" activePane="bottomRight" state="frozen"/>
      <selection pane="topRight" activeCell="C1" sqref="C1"/>
      <selection pane="bottomLeft" activeCell="A14" sqref="A14"/>
      <selection pane="bottomRight" activeCell="D113" sqref="D113"/>
    </sheetView>
  </sheetViews>
  <sheetFormatPr defaultColWidth="9.140625" defaultRowHeight="15"/>
  <cols>
    <col min="2" max="2" width="7.7109375" customWidth="1"/>
    <col min="3" max="3" width="38.28515625" customWidth="1"/>
    <col min="4" max="4" width="21.140625" customWidth="1"/>
    <col min="5" max="5" width="21.5703125" customWidth="1"/>
    <col min="6" max="6" width="20.7109375" customWidth="1"/>
    <col min="7" max="7" width="17.140625" customWidth="1"/>
    <col min="8" max="9" width="17.28515625" customWidth="1"/>
    <col min="10" max="10" width="17" customWidth="1"/>
  </cols>
  <sheetData>
    <row r="1" spans="1:18">
      <c r="D1" s="88">
        <f>1+G7</f>
        <v>0.85676809750589078</v>
      </c>
      <c r="E1" s="88">
        <f>1+F7</f>
        <v>0.86865641483315348</v>
      </c>
    </row>
    <row r="2" spans="1:18" ht="24" thickBot="1">
      <c r="C2" s="80" t="s">
        <v>21</v>
      </c>
      <c r="D2" s="88">
        <f>1+F6</f>
        <v>1</v>
      </c>
      <c r="E2" s="88">
        <f>1+G6</f>
        <v>1</v>
      </c>
    </row>
    <row r="3" spans="1:18" ht="26.45" customHeight="1">
      <c r="A3">
        <v>0.28339999999999999</v>
      </c>
      <c r="B3">
        <f>A3-1</f>
        <v>-0.71660000000000001</v>
      </c>
      <c r="C3" s="81">
        <f>Overall!B2</f>
        <v>44693</v>
      </c>
      <c r="F3" s="73" t="s">
        <v>44</v>
      </c>
      <c r="G3" s="74" t="s">
        <v>43</v>
      </c>
    </row>
    <row r="4" spans="1:18">
      <c r="A4">
        <v>0.29049999999999998</v>
      </c>
      <c r="B4">
        <f>A4-1</f>
        <v>-0.70950000000000002</v>
      </c>
      <c r="E4" s="206" t="s">
        <v>24</v>
      </c>
      <c r="F4" s="239">
        <f>VLOOKUP(($C$3-7),Table210[],2)</f>
        <v>-8.7838965007491776E-2</v>
      </c>
      <c r="G4" s="239">
        <f>VLOOKUP($C$3,C14:J237,2,)</f>
        <v>-9.4372630065705287E-2</v>
      </c>
    </row>
    <row r="5" spans="1:18">
      <c r="A5">
        <v>0.29749999999999999</v>
      </c>
      <c r="B5">
        <f>A5-1</f>
        <v>-0.70250000000000001</v>
      </c>
      <c r="E5" s="206" t="s">
        <v>25</v>
      </c>
      <c r="F5" s="239">
        <f>VLOOKUP(($C$3-7),Table210[],3)</f>
        <v>0</v>
      </c>
      <c r="G5" s="239">
        <f>VLOOKUP($C$3,C15:J238,3,)</f>
        <v>0</v>
      </c>
    </row>
    <row r="6" spans="1:18">
      <c r="E6" s="206" t="s">
        <v>26</v>
      </c>
      <c r="F6" s="239">
        <f>VLOOKUP(($C$3-7),Table210[],4)</f>
        <v>0</v>
      </c>
      <c r="G6" s="239">
        <f>VLOOKUP($C$3,C16:J239,4,)</f>
        <v>0</v>
      </c>
    </row>
    <row r="7" spans="1:18">
      <c r="C7">
        <f>7*16</f>
        <v>112</v>
      </c>
      <c r="E7" s="206" t="s">
        <v>27</v>
      </c>
      <c r="F7" s="239">
        <f>VLOOKUP(($C$3-7),Table210[],5)</f>
        <v>-0.13134358516684652</v>
      </c>
      <c r="G7" s="239">
        <f>VLOOKUP($C$3,C17:J240,5,)</f>
        <v>-0.14323190249410922</v>
      </c>
    </row>
    <row r="8" spans="1:18">
      <c r="E8" s="240" t="s">
        <v>28</v>
      </c>
      <c r="F8" s="239">
        <f>VLOOKUP(($C$3-7),Table210[],8)</f>
        <v>-1</v>
      </c>
      <c r="G8" s="239">
        <f>VLOOKUP($C$3,C18:J241,8,)</f>
        <v>-1</v>
      </c>
    </row>
    <row r="11" spans="1:18">
      <c r="Q11">
        <f>1-0.393</f>
        <v>0.60699999999999998</v>
      </c>
      <c r="R11">
        <v>0.60699999999999998</v>
      </c>
    </row>
    <row r="13" spans="1:18" s="128" customFormat="1" ht="37.5" customHeight="1" thickBot="1">
      <c r="C13" s="173" t="s">
        <v>1</v>
      </c>
      <c r="D13" s="75" t="s">
        <v>37</v>
      </c>
      <c r="E13" s="76" t="s">
        <v>38</v>
      </c>
      <c r="F13" s="77" t="s">
        <v>39</v>
      </c>
      <c r="G13" s="156" t="s">
        <v>41</v>
      </c>
      <c r="H13" s="174" t="s">
        <v>36</v>
      </c>
      <c r="I13" s="174" t="s">
        <v>42</v>
      </c>
      <c r="J13" s="175" t="s">
        <v>28</v>
      </c>
    </row>
    <row r="14" spans="1:18" ht="15.75">
      <c r="B14" s="87">
        <f>IF(Table210[[#This Row],[Date]]=$C$3,"Current",0)</f>
        <v>0</v>
      </c>
      <c r="C14" s="160">
        <f>'Variance Analysis'!C8</f>
        <v>43639</v>
      </c>
      <c r="D14" s="161">
        <f>'Variance Analysis'!E8-'Variance Analysis'!D8</f>
        <v>0</v>
      </c>
      <c r="E14" s="158">
        <f>'Variance Analysis'!G8-'Variance Analysis'!F8</f>
        <v>-5.9999999081512691E-2</v>
      </c>
      <c r="F14" s="162">
        <f>'Variance Analysis'!I8-'Variance Analysis'!H8</f>
        <v>-8.6771800852867564E-3</v>
      </c>
      <c r="G14" s="158">
        <f>'Variance Analysis'!K8-'Variance Analysis'!J8</f>
        <v>-5.3781180059776215E-3</v>
      </c>
      <c r="H14" s="163">
        <v>0</v>
      </c>
      <c r="I14" s="163">
        <v>0</v>
      </c>
      <c r="J14" s="164">
        <f>Table210[[#This Row],[Overall Actual]]-Table210[[#This Row],[Overall Planned]]</f>
        <v>0</v>
      </c>
    </row>
    <row r="15" spans="1:18" ht="15.75">
      <c r="B15" s="87">
        <f>IF(Table210[[#This Row],[Date]]=$C$3,"Current",0)</f>
        <v>0</v>
      </c>
      <c r="C15" s="165">
        <f>'Variance Analysis'!C9</f>
        <v>43643</v>
      </c>
      <c r="D15" s="166">
        <f>'Variance Analysis'!E9-'Variance Analysis'!D9</f>
        <v>-1.6344657578293864E-5</v>
      </c>
      <c r="E15" s="157">
        <f>'Variance Analysis'!G9-'Variance Analysis'!F9</f>
        <v>-0.15999999973757503</v>
      </c>
      <c r="F15" s="167">
        <f>'Variance Analysis'!I9-'Variance Analysis'!H9</f>
        <v>-1.403519474411455E-2</v>
      </c>
      <c r="G15" s="157">
        <f>'Variance Analysis'!K9-'Variance Analysis'!J9</f>
        <v>-2.2547278495179107E-3</v>
      </c>
      <c r="H15" s="168">
        <f>'OverAll S-Curve'!F6</f>
        <v>3.9340655364005807E-3</v>
      </c>
      <c r="I15" s="168">
        <f>'OverAll S-Curve'!G6</f>
        <v>6.1574672821300826E-4</v>
      </c>
      <c r="J15" s="169">
        <f>Table210[[#This Row],[Overall Actual]]-Table210[[#This Row],[Overall Planned]]</f>
        <v>-3.3183188081875722E-3</v>
      </c>
    </row>
    <row r="16" spans="1:18" ht="15.75">
      <c r="B16" s="87">
        <f>IF(Table210[[#This Row],[Date]]=$C$3,"Current",0)</f>
        <v>0</v>
      </c>
      <c r="C16" s="165">
        <f>'Variance Analysis'!C10</f>
        <v>43650</v>
      </c>
      <c r="D16" s="166">
        <f>'Variance Analysis'!E10-'Variance Analysis'!D10</f>
        <v>-3.5915188926102353E-5</v>
      </c>
      <c r="E16" s="157">
        <f>'Variance Analysis'!G10-'Variance Analysis'!F10</f>
        <v>-0.26000000039363735</v>
      </c>
      <c r="F16" s="167">
        <f>'Variance Analysis'!I10-'Variance Analysis'!H10</f>
        <v>-1.403519474411455E-2</v>
      </c>
      <c r="G16" s="157">
        <f>'Variance Analysis'!K10-'Variance Analysis'!J10</f>
        <v>-5.7790319004301146E-3</v>
      </c>
      <c r="H16" s="168">
        <f>'OverAll S-Curve'!F7</f>
        <v>8.7512068186370133E-3</v>
      </c>
      <c r="I16" s="168">
        <f>'OverAll S-Curve'!G7</f>
        <v>1.3699942995519594E-3</v>
      </c>
      <c r="J16" s="169">
        <f>Table210[[#This Row],[Overall Actual]]-Table210[[#This Row],[Overall Planned]]</f>
        <v>-7.3812125190850543E-3</v>
      </c>
    </row>
    <row r="17" spans="2:28" ht="16.5" thickBot="1">
      <c r="B17" s="87">
        <f>IF(Table210[[#This Row],[Date]]=$C$3,"Current",0)</f>
        <v>0</v>
      </c>
      <c r="C17" s="165">
        <f>'Variance Analysis'!C11</f>
        <v>43657</v>
      </c>
      <c r="D17" s="166">
        <f>'Variance Analysis'!E11-'Variance Analysis'!D11</f>
        <v>-5.542946234281742E-5</v>
      </c>
      <c r="E17" s="157">
        <f>'Variance Analysis'!G11-'Variance Analysis'!F11</f>
        <v>-0.3600000010496997</v>
      </c>
      <c r="F17" s="167">
        <f>'Variance Analysis'!I11-'Variance Analysis'!H11</f>
        <v>-1.3941838791727399E-2</v>
      </c>
      <c r="G17" s="157">
        <f>'Variance Analysis'!K11-'Variance Analysis'!J11</f>
        <v>-8.4915093756325055E-3</v>
      </c>
      <c r="H17" s="168">
        <f>'OverAll S-Curve'!F8</f>
        <v>1.3567087494809799E-2</v>
      </c>
      <c r="I17" s="168">
        <f>'OverAll S-Curve'!G8</f>
        <v>2.1230261700061104E-3</v>
      </c>
      <c r="J17" s="169">
        <f>Table210[[#This Row],[Overall Actual]]-Table210[[#This Row],[Overall Planned]]</f>
        <v>-1.1444061324803689E-2</v>
      </c>
    </row>
    <row r="18" spans="2:28" ht="15.75">
      <c r="B18" s="87">
        <f>IF(Table210[[#This Row],[Date]]=$C$3,"Current",0)</f>
        <v>0</v>
      </c>
      <c r="C18" s="165">
        <f>'Variance Analysis'!C12</f>
        <v>43664</v>
      </c>
      <c r="D18" s="166">
        <f>'Variance Analysis'!E12-'Variance Analysis'!D12</f>
        <v>-7.7413427505522924E-5</v>
      </c>
      <c r="E18" s="157">
        <f>'Variance Analysis'!G12-'Variance Analysis'!F12</f>
        <v>-0.46000000170576205</v>
      </c>
      <c r="F18" s="167">
        <f>'Variance Analysis'!I12-'Variance Analysis'!H12</f>
        <v>-6.192459111570698E-3</v>
      </c>
      <c r="G18" s="157">
        <f>'Variance Analysis'!K12-'Variance Analysis'!J12</f>
        <v>-1.3456522184947577E-2</v>
      </c>
      <c r="H18" s="168">
        <f>'OverAll S-Curve'!F9</f>
        <v>1.8860295590798243E-2</v>
      </c>
      <c r="I18" s="168">
        <f>'OverAll S-Curve'!G9</f>
        <v>3.2615400832963323E-3</v>
      </c>
      <c r="J18" s="169">
        <f>Table210[[#This Row],[Overall Actual]]-Table210[[#This Row],[Overall Planned]]</f>
        <v>-1.5598755507501911E-2</v>
      </c>
      <c r="M18" s="549">
        <v>-0.61693789651086517</v>
      </c>
      <c r="N18" s="550"/>
      <c r="O18" s="550"/>
      <c r="P18" s="550"/>
      <c r="Q18" s="550"/>
      <c r="R18" s="550"/>
      <c r="S18" s="550"/>
      <c r="T18" s="550"/>
      <c r="U18" s="550"/>
      <c r="V18" s="550"/>
      <c r="W18" s="550"/>
      <c r="X18" s="550"/>
      <c r="Y18" s="550"/>
      <c r="Z18" s="550"/>
      <c r="AA18" s="550"/>
      <c r="AB18" s="551"/>
    </row>
    <row r="19" spans="2:28" ht="15.75">
      <c r="B19" s="87">
        <f>IF(Table210[[#This Row],[Date]]=$C$3,"Current",0)</f>
        <v>0</v>
      </c>
      <c r="C19" s="165">
        <f>'Variance Analysis'!C13</f>
        <v>43671</v>
      </c>
      <c r="D19" s="166">
        <f>'Variance Analysis'!E13-'Variance Analysis'!D13</f>
        <v>-9.9200018474224563E-5</v>
      </c>
      <c r="E19" s="157">
        <f>'Variance Analysis'!G13-'Variance Analysis'!F13</f>
        <v>-0.56000000236182434</v>
      </c>
      <c r="F19" s="167">
        <f>'Variance Analysis'!I13-'Variance Analysis'!H13</f>
        <v>7.5934495261717229E-3</v>
      </c>
      <c r="G19" s="157">
        <f>'Variance Analysis'!K13-'Variance Analysis'!J13</f>
        <v>-1.8280162724243751E-2</v>
      </c>
      <c r="H19" s="168">
        <f>'OverAll S-Curve'!F10</f>
        <v>2.4671183294849831E-2</v>
      </c>
      <c r="I19" s="168">
        <f>'OverAll S-Curve'!G10</f>
        <v>4.821631267385231E-3</v>
      </c>
      <c r="J19" s="169">
        <f>Table210[[#This Row],[Overall Actual]]-Table210[[#This Row],[Overall Planned]]</f>
        <v>-1.98495520274646E-2</v>
      </c>
      <c r="M19" s="552"/>
      <c r="N19" s="553"/>
      <c r="O19" s="553"/>
      <c r="P19" s="553"/>
      <c r="Q19" s="553"/>
      <c r="R19" s="553"/>
      <c r="S19" s="553"/>
      <c r="T19" s="553"/>
      <c r="U19" s="553"/>
      <c r="V19" s="553"/>
      <c r="W19" s="553"/>
      <c r="X19" s="553"/>
      <c r="Y19" s="553"/>
      <c r="Z19" s="553"/>
      <c r="AA19" s="553"/>
      <c r="AB19" s="554"/>
    </row>
    <row r="20" spans="2:28" ht="16.5" thickBot="1">
      <c r="B20" s="87">
        <f>IF(Table210[[#This Row],[Date]]=$C$3,"Current",0)</f>
        <v>0</v>
      </c>
      <c r="C20" s="165">
        <f>'Variance Analysis'!C14</f>
        <v>43678</v>
      </c>
      <c r="D20" s="166">
        <f>'Variance Analysis'!E14-'Variance Analysis'!D14</f>
        <v>-1.4842947966240273E-4</v>
      </c>
      <c r="E20" s="157">
        <f>'Variance Analysis'!G14-'Variance Analysis'!F14</f>
        <v>-0.66000000301788675</v>
      </c>
      <c r="F20" s="167">
        <f>'Variance Analysis'!I14-'Variance Analysis'!H14</f>
        <v>2.1132977104435659E-2</v>
      </c>
      <c r="G20" s="157">
        <f>'Variance Analysis'!K14-'Variance Analysis'!J14</f>
        <v>-2.334677239899146E-2</v>
      </c>
      <c r="H20" s="168">
        <f>'OverAll S-Curve'!F11</f>
        <v>3.0430327698309247E-2</v>
      </c>
      <c r="I20" s="168">
        <f>'OverAll S-Curve'!G11</f>
        <v>6.6075274763828275E-3</v>
      </c>
      <c r="J20" s="169">
        <f>Table210[[#This Row],[Overall Actual]]-Table210[[#This Row],[Overall Planned]]</f>
        <v>-2.382280022192642E-2</v>
      </c>
      <c r="M20" s="552"/>
      <c r="N20" s="553"/>
      <c r="O20" s="553"/>
      <c r="P20" s="553"/>
      <c r="Q20" s="553"/>
      <c r="R20" s="553"/>
      <c r="S20" s="553"/>
      <c r="T20" s="553"/>
      <c r="U20" s="553"/>
      <c r="V20" s="553"/>
      <c r="W20" s="553"/>
      <c r="X20" s="553"/>
      <c r="Y20" s="553"/>
      <c r="Z20" s="553"/>
      <c r="AA20" s="553"/>
      <c r="AB20" s="554"/>
    </row>
    <row r="21" spans="2:28" ht="15.75">
      <c r="B21" s="87">
        <f>IF(Table210[[#This Row],[Date]]=$C$3,"Current",0)</f>
        <v>0</v>
      </c>
      <c r="C21" s="165">
        <f>'Variance Analysis'!C15</f>
        <v>43685</v>
      </c>
      <c r="D21" s="166">
        <f>'Variance Analysis'!E15-'Variance Analysis'!D15</f>
        <v>-2.0470438242221108E-4</v>
      </c>
      <c r="E21" s="157">
        <f>'Variance Analysis'!G15-'Variance Analysis'!F15</f>
        <v>-0.76000000367394915</v>
      </c>
      <c r="F21" s="167">
        <f>'Variance Analysis'!I15-'Variance Analysis'!H15</f>
        <v>3.085430984933555E-2</v>
      </c>
      <c r="G21" s="157">
        <f>'Variance Analysis'!K15-'Variance Analysis'!J15</f>
        <v>-3.3608406508394112E-2</v>
      </c>
      <c r="H21" s="168">
        <f>'OverAll S-Curve'!F12</f>
        <v>3.5706163764706561E-2</v>
      </c>
      <c r="I21" s="168">
        <f>'OverAll S-Curve'!G12</f>
        <v>7.908201738813514E-3</v>
      </c>
      <c r="J21" s="169">
        <f>Table210[[#This Row],[Overall Actual]]-Table210[[#This Row],[Overall Planned]]</f>
        <v>-2.7797962025893047E-2</v>
      </c>
      <c r="M21" s="549">
        <v>0</v>
      </c>
      <c r="N21" s="550"/>
      <c r="O21" s="550"/>
      <c r="P21" s="550"/>
      <c r="Q21" s="550"/>
      <c r="R21" s="550"/>
      <c r="S21" s="550"/>
      <c r="T21" s="550"/>
      <c r="U21" s="550"/>
      <c r="V21" s="550"/>
      <c r="W21" s="550"/>
      <c r="X21" s="550"/>
      <c r="Y21" s="550"/>
      <c r="Z21" s="550"/>
      <c r="AA21" s="550"/>
      <c r="AB21" s="551"/>
    </row>
    <row r="22" spans="2:28" ht="15.75">
      <c r="B22" s="87">
        <f>IF(Table210[[#This Row],[Date]]=$C$3,"Current",0)</f>
        <v>0</v>
      </c>
      <c r="C22" s="165">
        <f>'Variance Analysis'!C16</f>
        <v>43692</v>
      </c>
      <c r="D22" s="166">
        <f>'Variance Analysis'!E16-'Variance Analysis'!D16</f>
        <v>-2.1725744401887765E-4</v>
      </c>
      <c r="E22" s="157">
        <f>'Variance Analysis'!G16-'Variance Analysis'!F16</f>
        <v>-0.85533963559419657</v>
      </c>
      <c r="F22" s="167">
        <f>'Variance Analysis'!I16-'Variance Analysis'!H16</f>
        <v>3.1156444987920397E-2</v>
      </c>
      <c r="G22" s="157">
        <f>'Variance Analysis'!K16-'Variance Analysis'!J16</f>
        <v>-4.954806381382916E-2</v>
      </c>
      <c r="H22" s="168">
        <f>'OverAll S-Curve'!F13</f>
        <v>3.6985381892924184E-2</v>
      </c>
      <c r="I22" s="168">
        <f>'OverAll S-Curve'!G13</f>
        <v>8.1407618561128436E-3</v>
      </c>
      <c r="J22" s="169">
        <f>Table210[[#This Row],[Overall Actual]]-Table210[[#This Row],[Overall Planned]]</f>
        <v>-2.884462003681134E-2</v>
      </c>
      <c r="M22" s="552"/>
      <c r="N22" s="553"/>
      <c r="O22" s="553"/>
      <c r="P22" s="553"/>
      <c r="Q22" s="553"/>
      <c r="R22" s="553"/>
      <c r="S22" s="553"/>
      <c r="T22" s="553"/>
      <c r="U22" s="553"/>
      <c r="V22" s="553"/>
      <c r="W22" s="553"/>
      <c r="X22" s="553"/>
      <c r="Y22" s="553"/>
      <c r="Z22" s="553"/>
      <c r="AA22" s="553"/>
      <c r="AB22" s="554"/>
    </row>
    <row r="23" spans="2:28" ht="16.5" thickBot="1">
      <c r="B23" s="87">
        <f>IF(Table210[[#This Row],[Date]]=$C$3,"Current",0)</f>
        <v>0</v>
      </c>
      <c r="C23" s="165">
        <f>'Variance Analysis'!C17</f>
        <v>43699</v>
      </c>
      <c r="D23" s="166">
        <f>'Variance Analysis'!E17-'Variance Analysis'!D17</f>
        <v>-3.5266714125962127E-4</v>
      </c>
      <c r="E23" s="157">
        <f>'Variance Analysis'!G17-'Variance Analysis'!F17</f>
        <v>-0.9413585521875929</v>
      </c>
      <c r="F23" s="167">
        <f>'Variance Analysis'!I17-'Variance Analysis'!H17</f>
        <v>2.7869089568930003E-2</v>
      </c>
      <c r="G23" s="157">
        <f>'Variance Analysis'!K17-'Variance Analysis'!J17</f>
        <v>-6.0886506271497318E-2</v>
      </c>
      <c r="H23" s="168">
        <f>'OverAll S-Curve'!F14</f>
        <v>4.5205980678922918E-2</v>
      </c>
      <c r="I23" s="168">
        <f>'OverAll S-Curve'!G14</f>
        <v>1.0004689454527356E-2</v>
      </c>
      <c r="J23" s="169">
        <f>Table210[[#This Row],[Overall Actual]]-Table210[[#This Row],[Overall Planned]]</f>
        <v>-3.520129122439556E-2</v>
      </c>
      <c r="M23" s="552"/>
      <c r="N23" s="553"/>
      <c r="O23" s="553"/>
      <c r="P23" s="553"/>
      <c r="Q23" s="553"/>
      <c r="R23" s="553"/>
      <c r="S23" s="553"/>
      <c r="T23" s="553"/>
      <c r="U23" s="553"/>
      <c r="V23" s="553"/>
      <c r="W23" s="553"/>
      <c r="X23" s="553"/>
      <c r="Y23" s="553"/>
      <c r="Z23" s="553"/>
      <c r="AA23" s="553"/>
      <c r="AB23" s="554"/>
    </row>
    <row r="24" spans="2:28" ht="15.75">
      <c r="B24" s="87">
        <f>IF(Table210[[#This Row],[Date]]=$C$3,"Current",0)</f>
        <v>0</v>
      </c>
      <c r="C24" s="165">
        <f>'Variance Analysis'!C18</f>
        <v>43706</v>
      </c>
      <c r="D24" s="166">
        <f>'Variance Analysis'!E18-'Variance Analysis'!D18</f>
        <v>-5.8525440006628598E-4</v>
      </c>
      <c r="E24" s="157">
        <f>'Variance Analysis'!G18-'Variance Analysis'!F18</f>
        <v>-0.96744323750616512</v>
      </c>
      <c r="F24" s="167">
        <f>'Variance Analysis'!I18-'Variance Analysis'!H18</f>
        <v>9.9941832198117697E-3</v>
      </c>
      <c r="G24" s="157">
        <f>'Variance Analysis'!K18-'Variance Analysis'!J18</f>
        <v>-6.8634633697272032E-2</v>
      </c>
      <c r="H24" s="168">
        <f>'OverAll S-Curve'!F15</f>
        <v>5.4199102693077893E-2</v>
      </c>
      <c r="I24" s="168">
        <f>'OverAll S-Curve'!G15</f>
        <v>1.2518782716646942E-2</v>
      </c>
      <c r="J24" s="169">
        <f>Table210[[#This Row],[Overall Actual]]-Table210[[#This Row],[Overall Planned]]</f>
        <v>-4.168031997643095E-2</v>
      </c>
      <c r="M24" s="549">
        <v>-0.32299999999999995</v>
      </c>
      <c r="N24" s="550"/>
      <c r="O24" s="550"/>
      <c r="P24" s="550"/>
      <c r="Q24" s="550"/>
      <c r="R24" s="550"/>
      <c r="S24" s="550"/>
      <c r="T24" s="550"/>
      <c r="U24" s="550"/>
      <c r="V24" s="550"/>
      <c r="W24" s="550"/>
      <c r="X24" s="550"/>
      <c r="Y24" s="550"/>
      <c r="Z24" s="550"/>
      <c r="AA24" s="550"/>
      <c r="AB24" s="551"/>
    </row>
    <row r="25" spans="2:28" ht="15.75">
      <c r="B25" s="87">
        <f>IF(Table210[[#This Row],[Date]]=$C$3,"Current",0)</f>
        <v>0</v>
      </c>
      <c r="C25" s="165">
        <f>'Variance Analysis'!C19</f>
        <v>43713</v>
      </c>
      <c r="D25" s="166">
        <f>'Variance Analysis'!E19-'Variance Analysis'!D19</f>
        <v>-1.8831478135706622E-3</v>
      </c>
      <c r="E25" s="157">
        <f>'Variance Analysis'!G19-'Variance Analysis'!F19</f>
        <v>4.6143341692765946E-2</v>
      </c>
      <c r="F25" s="167">
        <f>'Variance Analysis'!I19-'Variance Analysis'!H19</f>
        <v>1.1352122199193786E-2</v>
      </c>
      <c r="G25" s="157">
        <f>'Variance Analysis'!K19-'Variance Analysis'!J19</f>
        <v>-0.11279591476282061</v>
      </c>
      <c r="H25" s="168">
        <f>'OverAll S-Curve'!F16</f>
        <v>6.747552453363613E-2</v>
      </c>
      <c r="I25" s="168">
        <f>'OverAll S-Curve'!G16</f>
        <v>1.8504542659774418E-2</v>
      </c>
      <c r="J25" s="169">
        <f>Table210[[#This Row],[Overall Actual]]-Table210[[#This Row],[Overall Planned]]</f>
        <v>-4.8970981873861716E-2</v>
      </c>
      <c r="M25" s="552"/>
      <c r="N25" s="553"/>
      <c r="O25" s="553"/>
      <c r="P25" s="553"/>
      <c r="Q25" s="553"/>
      <c r="R25" s="553"/>
      <c r="S25" s="553"/>
      <c r="T25" s="553"/>
      <c r="U25" s="553"/>
      <c r="V25" s="553"/>
      <c r="W25" s="553"/>
      <c r="X25" s="553"/>
      <c r="Y25" s="553"/>
      <c r="Z25" s="553"/>
      <c r="AA25" s="553"/>
      <c r="AB25" s="554"/>
    </row>
    <row r="26" spans="2:28" ht="16.5" thickBot="1">
      <c r="B26" s="87">
        <f>IF(Table210[[#This Row],[Date]]=$C$3,"Current",0)</f>
        <v>0</v>
      </c>
      <c r="C26" s="165">
        <f>'Variance Analysis'!C20</f>
        <v>43720</v>
      </c>
      <c r="D26" s="166">
        <f>'Variance Analysis'!E20-'Variance Analysis'!D20</f>
        <v>-3.9126655636615125E-3</v>
      </c>
      <c r="E26" s="157">
        <f>'Variance Analysis'!G20-'Variance Analysis'!F20</f>
        <v>6.1789779568877025E-2</v>
      </c>
      <c r="F26" s="167">
        <f>'Variance Analysis'!I20-'Variance Analysis'!H20</f>
        <v>1.2083938163387827E-2</v>
      </c>
      <c r="G26" s="157">
        <f>'Variance Analysis'!K20-'Variance Analysis'!J20</f>
        <v>-0.18348606981929527</v>
      </c>
      <c r="H26" s="168">
        <f>'OverAll S-Curve'!F17</f>
        <v>8.2546002290477316E-2</v>
      </c>
      <c r="I26" s="168">
        <f>'OverAll S-Curve'!G17</f>
        <v>2.6108627264227219E-2</v>
      </c>
      <c r="J26" s="169">
        <f>Table210[[#This Row],[Overall Actual]]-Table210[[#This Row],[Overall Planned]]</f>
        <v>-5.6437375026250097E-2</v>
      </c>
      <c r="M26" s="552"/>
      <c r="N26" s="553"/>
      <c r="O26" s="553"/>
      <c r="P26" s="553"/>
      <c r="Q26" s="553"/>
      <c r="R26" s="553"/>
      <c r="S26" s="553"/>
      <c r="T26" s="553"/>
      <c r="U26" s="553"/>
      <c r="V26" s="553"/>
      <c r="W26" s="553"/>
      <c r="X26" s="553"/>
      <c r="Y26" s="553"/>
      <c r="Z26" s="553"/>
      <c r="AA26" s="553"/>
      <c r="AB26" s="554"/>
    </row>
    <row r="27" spans="2:28" ht="15.75">
      <c r="B27" s="87">
        <f>IF(Table210[[#This Row],[Date]]=$C$3,"Current",0)</f>
        <v>0</v>
      </c>
      <c r="C27" s="165">
        <f>'Variance Analysis'!C21</f>
        <v>43727</v>
      </c>
      <c r="D27" s="166">
        <f>'Variance Analysis'!E21-'Variance Analysis'!D21</f>
        <v>-3.7443506339532306E-3</v>
      </c>
      <c r="E27" s="157">
        <f>'Variance Analysis'!G21-'Variance Analysis'!F21</f>
        <v>7.8466126825673707E-2</v>
      </c>
      <c r="F27" s="167">
        <f>'Variance Analysis'!I21-'Variance Analysis'!H21</f>
        <v>1.2815754127581881E-2</v>
      </c>
      <c r="G27" s="157">
        <f>'Variance Analysis'!K21-'Variance Analysis'!J21</f>
        <v>-0.2518030454577459</v>
      </c>
      <c r="H27" s="168">
        <f>'OverAll S-Curve'!F18</f>
        <v>9.4813435539426352E-2</v>
      </c>
      <c r="I27" s="168">
        <f>'OverAll S-Curve'!G18</f>
        <v>3.414615740055154E-2</v>
      </c>
      <c r="J27" s="169">
        <f>Table210[[#This Row],[Overall Actual]]-Table210[[#This Row],[Overall Planned]]</f>
        <v>-6.0667278138874813E-2</v>
      </c>
      <c r="M27" s="549">
        <v>-4.3E-3</v>
      </c>
      <c r="N27" s="550"/>
      <c r="O27" s="550"/>
      <c r="P27" s="550"/>
      <c r="Q27" s="550"/>
      <c r="R27" s="550"/>
      <c r="S27" s="550"/>
      <c r="T27" s="550"/>
      <c r="U27" s="550"/>
      <c r="V27" s="550"/>
      <c r="W27" s="550"/>
      <c r="X27" s="550"/>
      <c r="Y27" s="550"/>
      <c r="Z27" s="550"/>
      <c r="AA27" s="550"/>
      <c r="AB27" s="551"/>
    </row>
    <row r="28" spans="2:28" ht="15.75">
      <c r="B28" s="87">
        <f>IF(Table210[[#This Row],[Date]]=$C$3,"Current",0)</f>
        <v>0</v>
      </c>
      <c r="C28" s="165">
        <f>'Variance Analysis'!C22</f>
        <v>43734</v>
      </c>
      <c r="D28" s="166">
        <f>'Variance Analysis'!E22-'Variance Analysis'!D22</f>
        <v>-1.6254927749650427E-3</v>
      </c>
      <c r="E28" s="157">
        <f>'Variance Analysis'!G22-'Variance Analysis'!F22</f>
        <v>9.2363105017783248E-2</v>
      </c>
      <c r="F28" s="167">
        <f>'Variance Analysis'!I22-'Variance Analysis'!H22</f>
        <v>1.8206516111877055E-2</v>
      </c>
      <c r="G28" s="157">
        <f>'Variance Analysis'!K22-'Variance Analysis'!J22</f>
        <v>-0.31843862365037112</v>
      </c>
      <c r="H28" s="168">
        <f>'OverAll S-Curve'!F19</f>
        <v>0.10128214963312444</v>
      </c>
      <c r="I28" s="168">
        <f>'OverAll S-Curve'!G19</f>
        <v>3.8503281551984923E-2</v>
      </c>
      <c r="J28" s="169">
        <f>Table210[[#This Row],[Overall Actual]]-Table210[[#This Row],[Overall Planned]]</f>
        <v>-6.2778868081139527E-2</v>
      </c>
      <c r="M28" s="552"/>
      <c r="N28" s="553"/>
      <c r="O28" s="553"/>
      <c r="P28" s="553"/>
      <c r="Q28" s="553"/>
      <c r="R28" s="553"/>
      <c r="S28" s="553"/>
      <c r="T28" s="553"/>
      <c r="U28" s="553"/>
      <c r="V28" s="553"/>
      <c r="W28" s="553"/>
      <c r="X28" s="553"/>
      <c r="Y28" s="553"/>
      <c r="Z28" s="553"/>
      <c r="AA28" s="553"/>
      <c r="AB28" s="554"/>
    </row>
    <row r="29" spans="2:28" ht="15.75">
      <c r="B29" s="87">
        <f>IF(Table210[[#This Row],[Date]]=$C$3,"Current",0)</f>
        <v>0</v>
      </c>
      <c r="C29" s="165">
        <f>'Variance Analysis'!C23</f>
        <v>43741</v>
      </c>
      <c r="D29" s="166">
        <f>'Variance Analysis'!E23-'Variance Analysis'!D23</f>
        <v>-1.8978364765180507E-3</v>
      </c>
      <c r="E29" s="157">
        <f>'Variance Analysis'!G23-'Variance Analysis'!F23</f>
        <v>0.10903947441935891</v>
      </c>
      <c r="F29" s="167">
        <f>'Variance Analysis'!I23-'Variance Analysis'!H23</f>
        <v>2.4570092620720418E-2</v>
      </c>
      <c r="G29" s="157">
        <f>'Variance Analysis'!K23-'Variance Analysis'!J23</f>
        <v>-0.38261424856326048</v>
      </c>
      <c r="H29" s="168">
        <f>'OverAll S-Curve'!F20</f>
        <v>0.10904789239993461</v>
      </c>
      <c r="I29" s="168">
        <f>'OverAll S-Curve'!G20</f>
        <v>4.1488124752284639E-2</v>
      </c>
      <c r="J29" s="169">
        <f>Table210[[#This Row],[Overall Actual]]-Table210[[#This Row],[Overall Planned]]</f>
        <v>-6.7559767647649968E-2</v>
      </c>
      <c r="M29" s="552"/>
      <c r="N29" s="553"/>
      <c r="O29" s="553"/>
      <c r="P29" s="553"/>
      <c r="Q29" s="553"/>
      <c r="R29" s="553"/>
      <c r="S29" s="553"/>
      <c r="T29" s="553"/>
      <c r="U29" s="553"/>
      <c r="V29" s="553"/>
      <c r="W29" s="553"/>
      <c r="X29" s="553"/>
      <c r="Y29" s="553"/>
      <c r="Z29" s="553"/>
      <c r="AA29" s="553"/>
      <c r="AB29" s="554"/>
    </row>
    <row r="30" spans="2:28" ht="15.75">
      <c r="B30" s="87">
        <f>IF(Table210[[#This Row],[Date]]=$C$3,"Current",0)</f>
        <v>0</v>
      </c>
      <c r="C30" s="165">
        <f>'Variance Analysis'!C24</f>
        <v>43748</v>
      </c>
      <c r="D30" s="166">
        <f>'Variance Analysis'!E24-'Variance Analysis'!D24</f>
        <v>-2.1681398066260432E-3</v>
      </c>
      <c r="E30" s="157">
        <f>'Variance Analysis'!G24-'Variance Analysis'!F24</f>
        <v>0.12571582167615558</v>
      </c>
      <c r="F30" s="167">
        <f>'Variance Analysis'!I24-'Variance Analysis'!H24</f>
        <v>5.2397505084146423E-2</v>
      </c>
      <c r="G30" s="157">
        <f>'Variance Analysis'!K24-'Variance Analysis'!J24</f>
        <v>-0.44370350076160447</v>
      </c>
      <c r="H30" s="168">
        <f>'OverAll S-Curve'!F21</f>
        <v>0.11681901927168768</v>
      </c>
      <c r="I30" s="168">
        <f>'OverAll S-Curve'!G21</f>
        <v>4.4477948914422506E-2</v>
      </c>
      <c r="J30" s="169">
        <f>Table210[[#This Row],[Overall Actual]]-Table210[[#This Row],[Overall Planned]]</f>
        <v>-7.2341070357265169E-2</v>
      </c>
    </row>
    <row r="31" spans="2:28" ht="15.75">
      <c r="B31" s="87">
        <f>IF(Table210[[#This Row],[Date]]=$C$3,"Current",0)</f>
        <v>0</v>
      </c>
      <c r="C31" s="165">
        <f>'Variance Analysis'!C25</f>
        <v>43755</v>
      </c>
      <c r="D31" s="166">
        <f>'Variance Analysis'!E25-'Variance Analysis'!D25</f>
        <v>-2.4401142172906023E-3</v>
      </c>
      <c r="E31" s="157">
        <f>'Variance Analysis'!G25-'Variance Analysis'!F25</f>
        <v>0.14239219107773124</v>
      </c>
      <c r="F31" s="167">
        <f>'Variance Analysis'!I25-'Variance Analysis'!H25</f>
        <v>6.252342959901383E-2</v>
      </c>
      <c r="G31" s="157">
        <f>'Variance Analysis'!K25-'Variance Analysis'!J25</f>
        <v>-0.46234616040882071</v>
      </c>
      <c r="H31" s="168">
        <f>'OverAll S-Curve'!F22</f>
        <v>0.12460311044197947</v>
      </c>
      <c r="I31" s="168">
        <f>'OverAll S-Curve'!G22</f>
        <v>4.7477083248090857E-2</v>
      </c>
      <c r="J31" s="169">
        <f>Table210[[#This Row],[Overall Actual]]-Table210[[#This Row],[Overall Planned]]</f>
        <v>-7.7126027193888613E-2</v>
      </c>
    </row>
    <row r="32" spans="2:28" ht="15.75">
      <c r="B32" s="87">
        <f>IF(Table210[[#This Row],[Date]]=$C$3,"Current",0)</f>
        <v>0</v>
      </c>
      <c r="C32" s="165">
        <f>'Variance Analysis'!C26</f>
        <v>43762</v>
      </c>
      <c r="D32" s="166">
        <f>'Variance Analysis'!E26-'Variance Analysis'!D26</f>
        <v>-2.7120153983576922E-3</v>
      </c>
      <c r="E32" s="157">
        <f>'Variance Analysis'!G26-'Variance Analysis'!F26</f>
        <v>0.1590685604793069</v>
      </c>
      <c r="F32" s="167">
        <f>'Variance Analysis'!I26-'Variance Analysis'!H26</f>
        <v>6.4097290130833193E-2</v>
      </c>
      <c r="G32" s="157">
        <f>'Variance Analysis'!K26-'Variance Analysis'!J26</f>
        <v>-0.49713944535870391</v>
      </c>
      <c r="H32" s="168">
        <f>'OverAll S-Curve'!F23</f>
        <v>0.13223369842721833</v>
      </c>
      <c r="I32" s="168">
        <f>'OverAll S-Curve'!G23</f>
        <v>5.0476257469592611E-2</v>
      </c>
      <c r="J32" s="169">
        <f>Table210[[#This Row],[Overall Actual]]-Table210[[#This Row],[Overall Planned]]</f>
        <v>-8.1757440957625716E-2</v>
      </c>
    </row>
    <row r="33" spans="2:10" ht="15.75">
      <c r="B33" s="87">
        <f>IF(Table210[[#This Row],[Date]]=$C$3,"Current",0)</f>
        <v>0</v>
      </c>
      <c r="C33" s="165">
        <f>'Variance Analysis'!C27</f>
        <v>43769</v>
      </c>
      <c r="D33" s="166">
        <f>'Variance Analysis'!E27-'Variance Analysis'!D27</f>
        <v>-2.9840479526940453E-3</v>
      </c>
      <c r="E33" s="157">
        <f>'Variance Analysis'!G27-'Variance Analysis'!F27</f>
        <v>0.17574490773610357</v>
      </c>
      <c r="F33" s="167">
        <f>'Variance Analysis'!I27-'Variance Analysis'!H27</f>
        <v>6.6414211535310033E-2</v>
      </c>
      <c r="G33" s="157">
        <f>'Variance Analysis'!K27-'Variance Analysis'!J27</f>
        <v>-0.50674686931439705</v>
      </c>
      <c r="H33" s="168">
        <f>'OverAll S-Curve'!F24</f>
        <v>0.13967669342904074</v>
      </c>
      <c r="I33" s="168">
        <f>'OverAll S-Curve'!G24</f>
        <v>5.3475326828739886E-2</v>
      </c>
      <c r="J33" s="169">
        <f>Table210[[#This Row],[Overall Actual]]-Table210[[#This Row],[Overall Planned]]</f>
        <v>-8.6201366600300852E-2</v>
      </c>
    </row>
    <row r="34" spans="2:10" ht="15.75">
      <c r="B34" s="87">
        <f>IF(Table210[[#This Row],[Date]]=$C$3,"Current",0)</f>
        <v>0</v>
      </c>
      <c r="C34" s="165">
        <f>'Variance Analysis'!C28</f>
        <v>43776</v>
      </c>
      <c r="D34" s="166">
        <f>'Variance Analysis'!E28-'Variance Analysis'!D28</f>
        <v>-3.2561735369052783E-3</v>
      </c>
      <c r="E34" s="157">
        <f>'Variance Analysis'!G28-'Variance Analysis'!F28</f>
        <v>0.19242127713767923</v>
      </c>
      <c r="F34" s="167">
        <f>'Variance Analysis'!I28-'Variance Analysis'!H28</f>
        <v>7.6689829269215207E-2</v>
      </c>
      <c r="G34" s="157">
        <f>'Variance Analysis'!K28-'Variance Analysis'!J28</f>
        <v>-0.5169912411271872</v>
      </c>
      <c r="H34" s="168">
        <f>'OverAll S-Curve'!F25</f>
        <v>0.14711968843086309</v>
      </c>
      <c r="I34" s="168">
        <f>'OverAll S-Curve'!G25</f>
        <v>5.6474321931291628E-2</v>
      </c>
      <c r="J34" s="169">
        <f>Table210[[#This Row],[Overall Actual]]-Table210[[#This Row],[Overall Planned]]</f>
        <v>-9.0645366499571473E-2</v>
      </c>
    </row>
    <row r="35" spans="2:10" ht="15.75">
      <c r="B35" s="87">
        <f>IF(Table210[[#This Row],[Date]]=$C$3,"Current",0)</f>
        <v>0</v>
      </c>
      <c r="C35" s="165">
        <f>'Variance Analysis'!C29</f>
        <v>43783</v>
      </c>
      <c r="D35" s="166">
        <f>'Variance Analysis'!E29-'Variance Analysis'!D29</f>
        <v>-3.5110307648818784E-3</v>
      </c>
      <c r="E35" s="157">
        <f>'Variance Analysis'!G29-'Variance Analysis'!F29</f>
        <v>0.20909764653925489</v>
      </c>
      <c r="F35" s="167">
        <f>'Variance Analysis'!I29-'Variance Analysis'!H29</f>
        <v>9.6453644501319755E-2</v>
      </c>
      <c r="G35" s="157">
        <f>'Variance Analysis'!K29-'Variance Analysis'!J29</f>
        <v>-0.52723561293997734</v>
      </c>
      <c r="H35" s="168">
        <f>'OverAll S-Curve'!F26</f>
        <v>0.15455089820847495</v>
      </c>
      <c r="I35" s="168">
        <f>'OverAll S-Curve'!G26</f>
        <v>5.9474975263898777E-2</v>
      </c>
      <c r="J35" s="169">
        <f>Table210[[#This Row],[Overall Actual]]-Table210[[#This Row],[Overall Planned]]</f>
        <v>-9.5075922944576174E-2</v>
      </c>
    </row>
    <row r="36" spans="2:10" ht="15.75">
      <c r="B36" s="87">
        <f>IF(Table210[[#This Row],[Date]]=$C$3,"Current",0)</f>
        <v>0</v>
      </c>
      <c r="C36" s="165">
        <f>'Variance Analysis'!C30</f>
        <v>43790</v>
      </c>
      <c r="D36" s="166">
        <f>'Variance Analysis'!E30-'Variance Analysis'!D30</f>
        <v>-2.7468434577661849E-3</v>
      </c>
      <c r="E36" s="157">
        <f>'Variance Analysis'!G30-'Variance Analysis'!F30</f>
        <v>0.22577399379605159</v>
      </c>
      <c r="F36" s="167">
        <f>'Variance Analysis'!I30-'Variance Analysis'!H30</f>
        <v>9.9896871369974716E-2</v>
      </c>
      <c r="G36" s="157">
        <f>'Variance Analysis'!K30-'Variance Analysis'!J30</f>
        <v>-0.53747998475276748</v>
      </c>
      <c r="H36" s="168">
        <f>'OverAll S-Curve'!F27</f>
        <v>0.16117616903886908</v>
      </c>
      <c r="I36" s="168">
        <f>'OverAll S-Curve'!G27</f>
        <v>6.2483140554263773E-2</v>
      </c>
      <c r="J36" s="169">
        <f>Table210[[#This Row],[Overall Actual]]-Table210[[#This Row],[Overall Planned]]</f>
        <v>-9.8693028484605316E-2</v>
      </c>
    </row>
    <row r="37" spans="2:10" ht="15.75">
      <c r="B37" s="87">
        <f>IF(Table210[[#This Row],[Date]]=$C$3,"Current",0)</f>
        <v>0</v>
      </c>
      <c r="C37" s="165">
        <f>'Variance Analysis'!C31</f>
        <v>43797</v>
      </c>
      <c r="D37" s="166">
        <f>'Variance Analysis'!E31-'Variance Analysis'!D31</f>
        <v>-1.9826957512053406E-3</v>
      </c>
      <c r="E37" s="157">
        <f>'Variance Analysis'!G31-'Variance Analysis'!F31</f>
        <v>0.24245036319762725</v>
      </c>
      <c r="F37" s="167">
        <f>'Variance Analysis'!I31-'Variance Analysis'!H31</f>
        <v>0.15016242510906735</v>
      </c>
      <c r="G37" s="157">
        <f>'Variance Analysis'!K31-'Variance Analysis'!J31</f>
        <v>-0.54772435656555762</v>
      </c>
      <c r="H37" s="168">
        <f>'OverAll S-Curve'!F28</f>
        <v>0.16780569657845487</v>
      </c>
      <c r="I37" s="168">
        <f>'OverAll S-Curve'!G28</f>
        <v>6.549328694035457E-2</v>
      </c>
      <c r="J37" s="169">
        <f>Table210[[#This Row],[Overall Actual]]-Table210[[#This Row],[Overall Planned]]</f>
        <v>-0.1023124096381003</v>
      </c>
    </row>
    <row r="38" spans="2:10" ht="15.75">
      <c r="B38" s="87">
        <f>IF(Table210[[#This Row],[Date]]=$C$3,"Current",0)</f>
        <v>0</v>
      </c>
      <c r="C38" s="165">
        <f>'Variance Analysis'!C32</f>
        <v>43804</v>
      </c>
      <c r="D38" s="166">
        <f>'Variance Analysis'!E32-'Variance Analysis'!D32</f>
        <v>-1.3582603735984647E-3</v>
      </c>
      <c r="E38" s="157">
        <f>'Variance Analysis'!G32-'Variance Analysis'!F32</f>
        <v>0.25912673259920294</v>
      </c>
      <c r="F38" s="167">
        <f>'Variance Analysis'!I32-'Variance Analysis'!H32</f>
        <v>0.20113378861708114</v>
      </c>
      <c r="G38" s="157">
        <f>'Variance Analysis'!K32-'Variance Analysis'!J32</f>
        <v>-0.55764868281224533</v>
      </c>
      <c r="H38" s="168">
        <f>'OverAll S-Curve'!F29</f>
        <v>0.17449570059640152</v>
      </c>
      <c r="I38" s="168">
        <f>'OverAll S-Curve'!G29</f>
        <v>6.8446251734023203E-2</v>
      </c>
      <c r="J38" s="169">
        <f>Table210[[#This Row],[Overall Actual]]-Table210[[#This Row],[Overall Planned]]</f>
        <v>-0.10604944886237831</v>
      </c>
    </row>
    <row r="39" spans="2:10" ht="15.75">
      <c r="B39" s="87">
        <f>IF(Table210[[#This Row],[Date]]=$C$3,"Current",0)</f>
        <v>0</v>
      </c>
      <c r="C39" s="165">
        <f>'Variance Analysis'!C33</f>
        <v>43811</v>
      </c>
      <c r="D39" s="166">
        <f>'Variance Analysis'!E33-'Variance Analysis'!D33</f>
        <v>-1.4008403987634949E-3</v>
      </c>
      <c r="E39" s="157">
        <f>'Variance Analysis'!G33-'Variance Analysis'!F33</f>
        <v>0.27580307985599956</v>
      </c>
      <c r="F39" s="167">
        <f>'Variance Analysis'!I33-'Variance Analysis'!H33</f>
        <v>0.24487355587550019</v>
      </c>
      <c r="G39" s="157">
        <f>'Variance Analysis'!K33-'Variance Analysis'!J33</f>
        <v>-0.56693291792672817</v>
      </c>
      <c r="H39" s="168">
        <f>'OverAll S-Curve'!F30</f>
        <v>0.18129762711605038</v>
      </c>
      <c r="I39" s="168">
        <f>'OverAll S-Curve'!G30</f>
        <v>7.0955318627399941E-2</v>
      </c>
      <c r="J39" s="169">
        <f>Table210[[#This Row],[Overall Actual]]-Table210[[#This Row],[Overall Planned]]</f>
        <v>-0.11034230848865044</v>
      </c>
    </row>
    <row r="40" spans="2:10" ht="15.75">
      <c r="B40" s="87">
        <f>IF(Table210[[#This Row],[Date]]=$C$3,"Current",0)</f>
        <v>0</v>
      </c>
      <c r="C40" s="165">
        <f>'Variance Analysis'!C34</f>
        <v>43818</v>
      </c>
      <c r="D40" s="166">
        <f>'Variance Analysis'!E34-'Variance Analysis'!D34</f>
        <v>-1.3636199629779994E-3</v>
      </c>
      <c r="E40" s="157">
        <f>'Variance Analysis'!G34-'Variance Analysis'!F34</f>
        <v>0.29247944925757524</v>
      </c>
      <c r="F40" s="167">
        <f>'Variance Analysis'!I34-'Variance Analysis'!H34</f>
        <v>0.3291597211755718</v>
      </c>
      <c r="G40" s="157">
        <f>'Variance Analysis'!K34-'Variance Analysis'!J34</f>
        <v>-0.57378438022898426</v>
      </c>
      <c r="H40" s="168">
        <f>'OverAll S-Curve'!F31</f>
        <v>0.18802741410529755</v>
      </c>
      <c r="I40" s="168">
        <f>'OverAll S-Curve'!G31</f>
        <v>7.3465768299001408E-2</v>
      </c>
      <c r="J40" s="169">
        <f>Table210[[#This Row],[Overall Actual]]-Table210[[#This Row],[Overall Planned]]</f>
        <v>-0.11456164580629614</v>
      </c>
    </row>
    <row r="41" spans="2:10" ht="15.75">
      <c r="B41" s="87">
        <f>IF(Table210[[#This Row],[Date]]=$C$3,"Current",0)</f>
        <v>0</v>
      </c>
      <c r="C41" s="165">
        <f>'Variance Analysis'!C35</f>
        <v>43825</v>
      </c>
      <c r="D41" s="166">
        <f>'Variance Analysis'!E35-'Variance Analysis'!D35</f>
        <v>-1.3263995271924969E-3</v>
      </c>
      <c r="E41" s="157">
        <f>'Variance Analysis'!G35-'Variance Analysis'!F35</f>
        <v>0.30915581865915093</v>
      </c>
      <c r="F41" s="167">
        <f>'Variance Analysis'!I35-'Variance Analysis'!H35</f>
        <v>0.36750256575318585</v>
      </c>
      <c r="G41" s="157">
        <f>'Variance Analysis'!K35-'Variance Analysis'!J35</f>
        <v>-0.5710691500510926</v>
      </c>
      <c r="H41" s="168">
        <f>'OverAll S-Curve'!F32</f>
        <v>0.19457164013284278</v>
      </c>
      <c r="I41" s="168">
        <f>'OverAll S-Curve'!G32</f>
        <v>7.5866540226415882E-2</v>
      </c>
      <c r="J41" s="169">
        <f>Table210[[#This Row],[Overall Actual]]-Table210[[#This Row],[Overall Planned]]</f>
        <v>-0.1187050999064269</v>
      </c>
    </row>
    <row r="42" spans="2:10" ht="15.75">
      <c r="B42" s="87">
        <f>IF(Table210[[#This Row],[Date]]=$C$3,"Current",0)</f>
        <v>0</v>
      </c>
      <c r="C42" s="165">
        <f>'Variance Analysis'!C36</f>
        <v>43832</v>
      </c>
      <c r="D42" s="166">
        <f>'Variance Analysis'!E36-'Variance Analysis'!D36</f>
        <v>-1.2893070074849813E-3</v>
      </c>
      <c r="E42" s="157">
        <f>'Variance Analysis'!G36-'Variance Analysis'!F36</f>
        <v>0.32583216591594755</v>
      </c>
      <c r="F42" s="167">
        <f>'Variance Analysis'!I36-'Variance Analysis'!H36</f>
        <v>0.40264491173915329</v>
      </c>
      <c r="G42" s="157">
        <f>'Variance Analysis'!K36-'Variance Analysis'!J36</f>
        <v>-0.56757443169016208</v>
      </c>
      <c r="H42" s="168">
        <f>'OverAll S-Curve'!F33</f>
        <v>0.19851688881294591</v>
      </c>
      <c r="I42" s="168">
        <f>'OverAll S-Curve'!G33</f>
        <v>7.821101587061631E-2</v>
      </c>
      <c r="J42" s="169">
        <f>Table210[[#This Row],[Overall Actual]]-Table210[[#This Row],[Overall Planned]]</f>
        <v>-0.1203058729423296</v>
      </c>
    </row>
    <row r="43" spans="2:10" ht="15.75">
      <c r="B43" s="87">
        <f>IF(Table210[[#This Row],[Date]]=$C$3,"Current",0)</f>
        <v>0</v>
      </c>
      <c r="C43" s="165">
        <f>'Variance Analysis'!C37</f>
        <v>43839</v>
      </c>
      <c r="D43" s="166">
        <f>'Variance Analysis'!E37-'Variance Analysis'!D37</f>
        <v>-1.2523917474039012E-3</v>
      </c>
      <c r="E43" s="157">
        <f>'Variance Analysis'!G37-'Variance Analysis'!F37</f>
        <v>0.34250853531752323</v>
      </c>
      <c r="F43" s="167">
        <f>'Variance Analysis'!I37-'Variance Analysis'!H37</f>
        <v>0.47731761185827581</v>
      </c>
      <c r="G43" s="157">
        <f>'Variance Analysis'!K37-'Variance Analysis'!J37</f>
        <v>-0.56547345127327331</v>
      </c>
      <c r="H43" s="168">
        <f>'OverAll S-Curve'!F34</f>
        <v>0.20033658533113</v>
      </c>
      <c r="I43" s="168">
        <f>'OverAll S-Curve'!G34</f>
        <v>8.0556779967095801E-2</v>
      </c>
      <c r="J43" s="169">
        <f>Table210[[#This Row],[Overall Actual]]-Table210[[#This Row],[Overall Planned]]</f>
        <v>-0.11977980536403419</v>
      </c>
    </row>
    <row r="44" spans="2:10" ht="15.75">
      <c r="B44" s="87">
        <f>IF(Table210[[#This Row],[Date]]=$C$3,"Current",0)</f>
        <v>0</v>
      </c>
      <c r="C44" s="165">
        <f>'Variance Analysis'!C38</f>
        <v>43846</v>
      </c>
      <c r="D44" s="166">
        <f>'Variance Analysis'!E38-'Variance Analysis'!D38</f>
        <v>-1.2856250987544685E-3</v>
      </c>
      <c r="E44" s="157">
        <f>'Variance Analysis'!G38-'Variance Analysis'!F38</f>
        <v>0.35919852375817002</v>
      </c>
      <c r="F44" s="167">
        <f>'Variance Analysis'!I38-'Variance Analysis'!H38</f>
        <v>0.54131509596200345</v>
      </c>
      <c r="G44" s="157">
        <f>'Variance Analysis'!K38-'Variance Analysis'!J38</f>
        <v>-0.56337246944399721</v>
      </c>
      <c r="H44" s="168">
        <f>'OverAll S-Curve'!F35</f>
        <v>0.20256330457907626</v>
      </c>
      <c r="I44" s="168">
        <f>'OverAll S-Curve'!G35</f>
        <v>8.3253589610237919E-2</v>
      </c>
      <c r="J44" s="169">
        <f>Table210[[#This Row],[Overall Actual]]-Table210[[#This Row],[Overall Planned]]</f>
        <v>-0.11930971496883834</v>
      </c>
    </row>
    <row r="45" spans="2:10" ht="15.75">
      <c r="B45" s="87">
        <f>IF(Table210[[#This Row],[Date]]=$C$3,"Current",0)</f>
        <v>0</v>
      </c>
      <c r="C45" s="165">
        <f>'Variance Analysis'!C39</f>
        <v>43853</v>
      </c>
      <c r="D45" s="166">
        <f>'Variance Analysis'!E39-'Variance Analysis'!D39</f>
        <v>-1.7010276904362298E-3</v>
      </c>
      <c r="E45" s="157">
        <f>'Variance Analysis'!G39-'Variance Analysis'!F39</f>
        <v>0.37589154603353675</v>
      </c>
      <c r="F45" s="167">
        <f>'Variance Analysis'!I39-'Variance Analysis'!H39</f>
        <v>0.60364759348288888</v>
      </c>
      <c r="G45" s="157">
        <f>'Variance Analysis'!K39-'Variance Analysis'!J39</f>
        <v>-0.56127148761472112</v>
      </c>
      <c r="H45" s="168">
        <f>'OverAll S-Curve'!F36</f>
        <v>0.20576996479365586</v>
      </c>
      <c r="I45" s="168">
        <f>'OverAll S-Curve'!G36</f>
        <v>8.6886707690592535E-2</v>
      </c>
      <c r="J45" s="169">
        <f>Table210[[#This Row],[Overall Actual]]-Table210[[#This Row],[Overall Planned]]</f>
        <v>-0.11888325710306333</v>
      </c>
    </row>
    <row r="46" spans="2:10" ht="15.75">
      <c r="B46" s="87">
        <f>IF(Table210[[#This Row],[Date]]=$C$3,"Current",0)</f>
        <v>0</v>
      </c>
      <c r="C46" s="165">
        <f>'Variance Analysis'!C40</f>
        <v>43860</v>
      </c>
      <c r="D46" s="166">
        <f>'Variance Analysis'!E40-'Variance Analysis'!D40</f>
        <v>-1.6320388095394239E-3</v>
      </c>
      <c r="E46" s="157">
        <f>'Variance Analysis'!G40-'Variance Analysis'!F40</f>
        <v>0.3925792757067279</v>
      </c>
      <c r="F46" s="167">
        <f>'Variance Analysis'!I40-'Variance Analysis'!H40</f>
        <v>0.64253762402102688</v>
      </c>
      <c r="G46" s="157">
        <f>'Variance Analysis'!K40-'Variance Analysis'!J40</f>
        <v>-0.55917050578544503</v>
      </c>
      <c r="H46" s="168">
        <f>'OverAll S-Curve'!F37</f>
        <v>0.20828688408692753</v>
      </c>
      <c r="I46" s="168">
        <f>'OverAll S-Curve'!G37</f>
        <v>9.033617265300678E-2</v>
      </c>
      <c r="J46" s="169">
        <f>Table210[[#This Row],[Overall Actual]]-Table210[[#This Row],[Overall Planned]]</f>
        <v>-0.11795071143392075</v>
      </c>
    </row>
    <row r="47" spans="2:10" ht="15.75">
      <c r="B47" s="87">
        <f>IF(Table210[[#This Row],[Date]]=$C$3,"Current",0)</f>
        <v>0</v>
      </c>
      <c r="C47" s="165">
        <f>'Variance Analysis'!C41</f>
        <v>43867</v>
      </c>
      <c r="D47" s="166">
        <f>'Variance Analysis'!E41-'Variance Analysis'!D41</f>
        <v>-1.7818147080666605E-3</v>
      </c>
      <c r="E47" s="157">
        <f>'Variance Analysis'!G41-'Variance Analysis'!F41</f>
        <v>0.4092538513812064</v>
      </c>
      <c r="F47" s="167">
        <f>'Variance Analysis'!I41-'Variance Analysis'!H41</f>
        <v>0.73795567981578181</v>
      </c>
      <c r="G47" s="157">
        <f>'Variance Analysis'!K41-'Variance Analysis'!J41</f>
        <v>-0.55706952395616893</v>
      </c>
      <c r="H47" s="168">
        <f>'OverAll S-Curve'!F38</f>
        <v>0.21002013388577148</v>
      </c>
      <c r="I47" s="168">
        <f>'OverAll S-Curve'!G38</f>
        <v>9.2873153754627957E-2</v>
      </c>
      <c r="J47" s="169">
        <f>Table210[[#This Row],[Overall Actual]]-Table210[[#This Row],[Overall Planned]]</f>
        <v>-0.11714698013114352</v>
      </c>
    </row>
    <row r="48" spans="2:10" ht="15.75">
      <c r="B48" s="87">
        <f>IF(Table210[[#This Row],[Date]]=$C$3,"Current",0)</f>
        <v>0</v>
      </c>
      <c r="C48" s="165">
        <f>'Variance Analysis'!C42</f>
        <v>43874</v>
      </c>
      <c r="D48" s="166">
        <f>'Variance Analysis'!E42-'Variance Analysis'!D42</f>
        <v>-2.1414264037700817E-3</v>
      </c>
      <c r="E48" s="157">
        <f>'Variance Analysis'!G42-'Variance Analysis'!F42</f>
        <v>0.42592844920046385</v>
      </c>
      <c r="F48" s="167">
        <f>'Variance Analysis'!I42-'Variance Analysis'!H42</f>
        <v>0.80649010401441745</v>
      </c>
      <c r="G48" s="157">
        <f>'Variance Analysis'!K42-'Variance Analysis'!J42</f>
        <v>-0.55321312540911016</v>
      </c>
      <c r="H48" s="168">
        <f>'OverAll S-Curve'!F39</f>
        <v>0.21337179164389397</v>
      </c>
      <c r="I48" s="168">
        <f>'OverAll S-Curve'!G39</f>
        <v>9.6813723742736113E-2</v>
      </c>
      <c r="J48" s="169">
        <f>Table210[[#This Row],[Overall Actual]]-Table210[[#This Row],[Overall Planned]]</f>
        <v>-0.11655806790115786</v>
      </c>
    </row>
    <row r="49" spans="2:10" ht="15.75">
      <c r="B49" s="87">
        <f>IF(Table210[[#This Row],[Date]]=$C$3,"Current",0)</f>
        <v>0</v>
      </c>
      <c r="C49" s="165">
        <f>'Variance Analysis'!C43</f>
        <v>43881</v>
      </c>
      <c r="D49" s="166">
        <f>'Variance Analysis'!E43-'Variance Analysis'!D43</f>
        <v>-4.536470475291994E-3</v>
      </c>
      <c r="E49" s="157">
        <f>'Variance Analysis'!G43-'Variance Analysis'!F43</f>
        <v>0.44260304701972131</v>
      </c>
      <c r="F49" s="167">
        <f>'Variance Analysis'!I43-'Variance Analysis'!H43</f>
        <v>0.88562323321185221</v>
      </c>
      <c r="G49" s="157">
        <f>'Variance Analysis'!K43-'Variance Analysis'!J43</f>
        <v>-0.54805414497265326</v>
      </c>
      <c r="H49" s="168">
        <f>'OverAll S-Curve'!F40</f>
        <v>0.22405659105214917</v>
      </c>
      <c r="I49" s="168">
        <f>'OverAll S-Curve'!G40</f>
        <v>0.10631485664500825</v>
      </c>
      <c r="J49" s="169">
        <f>Table210[[#This Row],[Overall Actual]]-Table210[[#This Row],[Overall Planned]]</f>
        <v>-0.11774173440714092</v>
      </c>
    </row>
    <row r="50" spans="2:10" ht="15.75">
      <c r="B50" s="87">
        <f>IF(Table210[[#This Row],[Date]]=$C$3,"Current",0)</f>
        <v>0</v>
      </c>
      <c r="C50" s="165">
        <f>'Variance Analysis'!C44</f>
        <v>43888</v>
      </c>
      <c r="D50" s="166">
        <f>'Variance Analysis'!E44-'Variance Analysis'!D44</f>
        <v>-5.8783704768062689E-3</v>
      </c>
      <c r="E50" s="157">
        <f>'Variance Analysis'!G44-'Variance Analysis'!F44</f>
        <v>0.45927762269419981</v>
      </c>
      <c r="F50" s="167">
        <f>'Variance Analysis'!I44-'Variance Analysis'!H44</f>
        <v>0.89968143347224028</v>
      </c>
      <c r="G50" s="157">
        <f>'Variance Analysis'!K44-'Variance Analysis'!J44</f>
        <v>-0.54465560286474268</v>
      </c>
      <c r="H50" s="168">
        <f>'OverAll S-Curve'!F41</f>
        <v>0.23824515683460312</v>
      </c>
      <c r="I50" s="168">
        <f>'OverAll S-Curve'!G41</f>
        <v>0.11995855052028663</v>
      </c>
      <c r="J50" s="169">
        <f>Table210[[#This Row],[Overall Actual]]-Table210[[#This Row],[Overall Planned]]</f>
        <v>-0.11828660631431649</v>
      </c>
    </row>
    <row r="51" spans="2:10" ht="15.75">
      <c r="B51" s="87">
        <f>IF(Table210[[#This Row],[Date]]=$C$3,"Current",0)</f>
        <v>0</v>
      </c>
      <c r="C51" s="165">
        <f>'Variance Analysis'!C45</f>
        <v>43895</v>
      </c>
      <c r="D51" s="166">
        <f>'Variance Analysis'!E45-'Variance Analysis'!D45</f>
        <v>-4.4003300535272738E-3</v>
      </c>
      <c r="E51" s="157">
        <f>'Variance Analysis'!G45-'Variance Analysis'!F45</f>
        <v>0.47595222051345726</v>
      </c>
      <c r="F51" s="167">
        <f>'Variance Analysis'!I45-'Variance Analysis'!H45</f>
        <v>0.90596405906208011</v>
      </c>
      <c r="G51" s="157">
        <f>'Variance Analysis'!K45-'Variance Analysis'!J45</f>
        <v>-0.54001074330444021</v>
      </c>
      <c r="H51" s="168">
        <f>'OverAll S-Curve'!F42</f>
        <v>0.24610026289908099</v>
      </c>
      <c r="I51" s="168">
        <f>'OverAll S-Curve'!G42</f>
        <v>0.12948138867560327</v>
      </c>
      <c r="J51" s="169">
        <f>Table210[[#This Row],[Overall Actual]]-Table210[[#This Row],[Overall Planned]]</f>
        <v>-0.11661887422347772</v>
      </c>
    </row>
    <row r="52" spans="2:10" ht="15.75">
      <c r="B52" s="87">
        <f>IF(Table210[[#This Row],[Date]]=$C$3,"Current",0)</f>
        <v>0</v>
      </c>
      <c r="C52" s="165">
        <f>'Variance Analysis'!C46</f>
        <v>43902</v>
      </c>
      <c r="D52" s="166">
        <f>'Variance Analysis'!E46-'Variance Analysis'!D46</f>
        <v>-3.3768269988233013E-3</v>
      </c>
      <c r="E52" s="157">
        <f>'Variance Analysis'!G46-'Variance Analysis'!F46</f>
        <v>0.49262681833271471</v>
      </c>
      <c r="F52" s="167">
        <f>'Variance Analysis'!I46-'Variance Analysis'!H46</f>
        <v>0.91554515950502646</v>
      </c>
      <c r="G52" s="157">
        <f>'Variance Analysis'!K46-'Variance Analysis'!J46</f>
        <v>-0.53221216256886494</v>
      </c>
      <c r="H52" s="168">
        <f>'OverAll S-Curve'!F43</f>
        <v>0.24934221782564081</v>
      </c>
      <c r="I52" s="168">
        <f>'OverAll S-Curve'!G43</f>
        <v>0.13413187354232231</v>
      </c>
      <c r="J52" s="169">
        <f>Table210[[#This Row],[Overall Actual]]-Table210[[#This Row],[Overall Planned]]</f>
        <v>-0.1152103442833185</v>
      </c>
    </row>
    <row r="53" spans="2:10" ht="15.75">
      <c r="B53" s="87">
        <f>IF(Table210[[#This Row],[Date]]=$C$3,"Current",0)</f>
        <v>0</v>
      </c>
      <c r="C53" s="165">
        <f>'Variance Analysis'!C47</f>
        <v>43909</v>
      </c>
      <c r="D53" s="166">
        <f>'Variance Analysis'!E47-'Variance Analysis'!D47</f>
        <v>-3.6273749949941869E-3</v>
      </c>
      <c r="E53" s="157">
        <f>'Variance Analysis'!G47-'Variance Analysis'!F47</f>
        <v>0.50930139400719321</v>
      </c>
      <c r="F53" s="167">
        <f>'Variance Analysis'!I47-'Variance Analysis'!H47</f>
        <v>0.94756379526122669</v>
      </c>
      <c r="G53" s="157">
        <f>'Variance Analysis'!K47-'Variance Analysis'!J47</f>
        <v>-0.52913457277974951</v>
      </c>
      <c r="H53" s="168">
        <f>'OverAll S-Curve'!F44</f>
        <v>0.25177013782908519</v>
      </c>
      <c r="I53" s="168">
        <f>'OverAll S-Curve'!G44</f>
        <v>0.13680719443053457</v>
      </c>
      <c r="J53" s="169">
        <f>Table210[[#This Row],[Overall Actual]]-Table210[[#This Row],[Overall Planned]]</f>
        <v>-0.11496294339855062</v>
      </c>
    </row>
    <row r="54" spans="2:10" ht="15.75">
      <c r="B54" s="87">
        <f>IF(Table210[[#This Row],[Date]]=$C$3,"Current",0)</f>
        <v>0</v>
      </c>
      <c r="C54" s="165">
        <f>'Variance Analysis'!C48</f>
        <v>43916</v>
      </c>
      <c r="D54" s="166">
        <f>'Variance Analysis'!E48-'Variance Analysis'!D48</f>
        <v>-3.6848140283504693E-3</v>
      </c>
      <c r="E54" s="157">
        <f>'Variance Analysis'!G48-'Variance Analysis'!F48</f>
        <v>0.52597599182645061</v>
      </c>
      <c r="F54" s="167">
        <f>'Variance Analysis'!I48-'Variance Analysis'!H48</f>
        <v>0.94783376689492138</v>
      </c>
      <c r="G54" s="157">
        <f>'Variance Analysis'!K48-'Variance Analysis'!J48</f>
        <v>-0.5260569829906343</v>
      </c>
      <c r="H54" s="168">
        <f>'OverAll S-Curve'!F45</f>
        <v>0.25399457443930545</v>
      </c>
      <c r="I54" s="168">
        <f>'OverAll S-Curve'!G45</f>
        <v>0.13947556931666297</v>
      </c>
      <c r="J54" s="169">
        <f>Table210[[#This Row],[Overall Actual]]-Table210[[#This Row],[Overall Planned]]</f>
        <v>-0.11451900512264249</v>
      </c>
    </row>
    <row r="55" spans="2:10" ht="15.75">
      <c r="B55" s="87">
        <f>IF(Table210[[#This Row],[Date]]=$C$3,"Current",0)</f>
        <v>0</v>
      </c>
      <c r="C55" s="165">
        <f>'Variance Analysis'!C49</f>
        <v>43923</v>
      </c>
      <c r="D55" s="166">
        <f>'Variance Analysis'!E49-'Variance Analysis'!D49</f>
        <v>-3.6271597062634692E-3</v>
      </c>
      <c r="E55" s="157">
        <f>'Variance Analysis'!G49-'Variance Analysis'!F49</f>
        <v>0.54265058964570811</v>
      </c>
      <c r="F55" s="167">
        <f>'Variance Analysis'!I49-'Variance Analysis'!H49</f>
        <v>0.94783376689492138</v>
      </c>
      <c r="G55" s="157">
        <f>'Variance Analysis'!K49-'Variance Analysis'!J49</f>
        <v>-0.52297939320151887</v>
      </c>
      <c r="H55" s="168">
        <f>'OverAll S-Curve'!F46</f>
        <v>0.25585065091958542</v>
      </c>
      <c r="I55" s="168">
        <f>'OverAll S-Curve'!G46</f>
        <v>0.14214313565884754</v>
      </c>
      <c r="J55" s="169">
        <f>Table210[[#This Row],[Overall Actual]]-Table210[[#This Row],[Overall Planned]]</f>
        <v>-0.11370751526073788</v>
      </c>
    </row>
    <row r="56" spans="2:10" ht="15.75">
      <c r="B56" s="87">
        <f>IF(Table210[[#This Row],[Date]]=$C$3,"Current",0)</f>
        <v>0</v>
      </c>
      <c r="C56" s="165">
        <f>'Variance Analysis'!C50</f>
        <v>43930</v>
      </c>
      <c r="D56" s="166">
        <f>'Variance Analysis'!E50-'Variance Analysis'!D50</f>
        <v>-9.1412063356295231E-3</v>
      </c>
      <c r="E56" s="157">
        <f>'Variance Analysis'!G50-'Variance Analysis'!F50</f>
        <v>0.55932516532018661</v>
      </c>
      <c r="F56" s="167">
        <f>'Variance Analysis'!I50-'Variance Analysis'!H50</f>
        <v>0.94783376689492138</v>
      </c>
      <c r="G56" s="157">
        <f>'Variance Analysis'!K50-'Variance Analysis'!J50</f>
        <v>-0.51990180341240344</v>
      </c>
      <c r="H56" s="168">
        <f>'OverAll S-Curve'!F47</f>
        <v>0.26238009587065908</v>
      </c>
      <c r="I56" s="168">
        <f>'OverAll S-Curve'!G47</f>
        <v>0.14648243270828432</v>
      </c>
      <c r="J56" s="169">
        <f>Table210[[#This Row],[Overall Actual]]-Table210[[#This Row],[Overall Planned]]</f>
        <v>-0.11589766316237476</v>
      </c>
    </row>
    <row r="57" spans="2:10" ht="15.75">
      <c r="B57" s="87">
        <f>IF(Table210[[#This Row],[Date]]=$C$3,"Current",0)</f>
        <v>0</v>
      </c>
      <c r="C57" s="165">
        <f>'Variance Analysis'!C51</f>
        <v>43937</v>
      </c>
      <c r="D57" s="166">
        <f>'Variance Analysis'!E51-'Variance Analysis'!D51</f>
        <v>-4.885866170715028E-3</v>
      </c>
      <c r="E57" s="157">
        <f>'Variance Analysis'!G51-'Variance Analysis'!F51</f>
        <v>0.57601242995301916</v>
      </c>
      <c r="F57" s="167">
        <f>'Variance Analysis'!I51-'Variance Analysis'!H51</f>
        <v>0.94783376689492138</v>
      </c>
      <c r="G57" s="157">
        <f>'Variance Analysis'!K51-'Variance Analysis'!J51</f>
        <v>-0.5193117328610104</v>
      </c>
      <c r="H57" s="168">
        <f>'OverAll S-Curve'!F48</f>
        <v>0.26281106183702352</v>
      </c>
      <c r="I57" s="168">
        <f>'OverAll S-Curve'!G48</f>
        <v>0.15209785970666284</v>
      </c>
      <c r="J57" s="169">
        <f>Table210[[#This Row],[Overall Actual]]-Table210[[#This Row],[Overall Planned]]</f>
        <v>-0.11071320213036068</v>
      </c>
    </row>
    <row r="58" spans="2:10" ht="15.75">
      <c r="B58" s="87">
        <f>IF(Table210[[#This Row],[Date]]=$C$3,"Current",0)</f>
        <v>0</v>
      </c>
      <c r="C58" s="165">
        <f>'Variance Analysis'!C52</f>
        <v>43944</v>
      </c>
      <c r="D58" s="166">
        <f>'Variance Analysis'!E52-'Variance Analysis'!D52</f>
        <v>-2.3472386588576782E-3</v>
      </c>
      <c r="E58" s="157">
        <f>'Variance Analysis'!G52-'Variance Analysis'!F52</f>
        <v>0.59214146899738695</v>
      </c>
      <c r="F58" s="167">
        <f>'Variance Analysis'!I52-'Variance Analysis'!H52</f>
        <v>0.94783376689492138</v>
      </c>
      <c r="G58" s="157">
        <f>'Variance Analysis'!K52-'Variance Analysis'!J52</f>
        <v>-0.51921916728707185</v>
      </c>
      <c r="H58" s="168">
        <f>'OverAll S-Curve'!F49</f>
        <v>0.26319682610751532</v>
      </c>
      <c r="I58" s="168">
        <f>'OverAll S-Curve'!G49</f>
        <v>0.15620912754546151</v>
      </c>
      <c r="J58" s="169">
        <f>Table210[[#This Row],[Overall Actual]]-Table210[[#This Row],[Overall Planned]]</f>
        <v>-0.10698769856205381</v>
      </c>
    </row>
    <row r="59" spans="2:10" ht="15.75">
      <c r="B59" s="87">
        <f>IF(Table210[[#This Row],[Date]]=$C$3,"Current",0)</f>
        <v>0</v>
      </c>
      <c r="C59" s="165">
        <f>'Variance Analysis'!C53</f>
        <v>43951</v>
      </c>
      <c r="D59" s="166">
        <f>'Variance Analysis'!E53-'Variance Analysis'!D53</f>
        <v>-1.2782949103360836E-3</v>
      </c>
      <c r="E59" s="157">
        <f>'Variance Analysis'!G53-'Variance Analysis'!F53</f>
        <v>0.60536560022504404</v>
      </c>
      <c r="F59" s="167">
        <f>'Variance Analysis'!I53-'Variance Analysis'!H53</f>
        <v>0.94783376689492138</v>
      </c>
      <c r="G59" s="157">
        <f>'Variance Analysis'!K53-'Variance Analysis'!J53</f>
        <v>-0.52082752146416822</v>
      </c>
      <c r="H59" s="168">
        <f>'OverAll S-Curve'!F50</f>
        <v>0.26350625233952962</v>
      </c>
      <c r="I59" s="168">
        <f>'OverAll S-Curve'!G50</f>
        <v>0.1587299149393207</v>
      </c>
      <c r="J59" s="169">
        <f>Table210[[#This Row],[Overall Actual]]-Table210[[#This Row],[Overall Planned]]</f>
        <v>-0.10477633740020892</v>
      </c>
    </row>
    <row r="60" spans="2:10" ht="15.75">
      <c r="B60" s="87">
        <f>IF(Table210[[#This Row],[Date]]=$C$3,"Current",0)</f>
        <v>0</v>
      </c>
      <c r="C60" s="165">
        <f>'Variance Analysis'!C54</f>
        <v>43958</v>
      </c>
      <c r="D60" s="166">
        <f>'Variance Analysis'!E54-'Variance Analysis'!D54</f>
        <v>-9.850479930485781E-3</v>
      </c>
      <c r="E60" s="157">
        <f>'Variance Analysis'!G54-'Variance Analysis'!F54</f>
        <v>0.61857511589857606</v>
      </c>
      <c r="F60" s="167">
        <f>'Variance Analysis'!I54-'Variance Analysis'!H54</f>
        <v>0.96384790569505174</v>
      </c>
      <c r="G60" s="157">
        <f>'Variance Analysis'!K54-'Variance Analysis'!J54</f>
        <v>-0.52243587422887727</v>
      </c>
      <c r="H60" s="168">
        <f>'OverAll S-Curve'!F51</f>
        <v>0.27916706802754004</v>
      </c>
      <c r="I60" s="168">
        <f>'OverAll S-Curve'!G51</f>
        <v>0.16890704376239707</v>
      </c>
      <c r="J60" s="169">
        <f>Table210[[#This Row],[Overall Actual]]-Table210[[#This Row],[Overall Planned]]</f>
        <v>-0.11026002426514298</v>
      </c>
    </row>
    <row r="61" spans="2:10" ht="15.75">
      <c r="B61" s="87">
        <f>IF(Table210[[#This Row],[Date]]=$C$3,"Current",0)</f>
        <v>0</v>
      </c>
      <c r="C61" s="165">
        <f>'Variance Analysis'!C55</f>
        <v>43965</v>
      </c>
      <c r="D61" s="166">
        <f>'Variance Analysis'!E55-'Variance Analysis'!D55</f>
        <v>-3.1433056383573882E-2</v>
      </c>
      <c r="E61" s="157">
        <f>'Variance Analysis'!G55-'Variance Analysis'!F55</f>
        <v>0.63178465371688708</v>
      </c>
      <c r="F61" s="167">
        <f>'Variance Analysis'!I55-'Variance Analysis'!H55</f>
        <v>0.97044196284804651</v>
      </c>
      <c r="G61" s="157">
        <f>'Variance Analysis'!K55-'Variance Analysis'!J55</f>
        <v>-0.52404422699358622</v>
      </c>
      <c r="H61" s="168">
        <f>'OverAll S-Curve'!F52</f>
        <v>0.31481610689538031</v>
      </c>
      <c r="I61" s="168">
        <f>'OverAll S-Curve'!G52</f>
        <v>0.18868640233041281</v>
      </c>
      <c r="J61" s="169">
        <f>Table210[[#This Row],[Overall Actual]]-Table210[[#This Row],[Overall Planned]]</f>
        <v>-0.1261297045649675</v>
      </c>
    </row>
    <row r="62" spans="2:10" ht="15.75">
      <c r="B62" s="87">
        <f>IF(Table210[[#This Row],[Date]]=$C$3,"Current",0)</f>
        <v>0</v>
      </c>
      <c r="C62" s="165">
        <f>'Variance Analysis'!C56</f>
        <v>43972</v>
      </c>
      <c r="D62" s="166">
        <f>'Variance Analysis'!E56-'Variance Analysis'!D56</f>
        <v>-5.7830736901635371E-2</v>
      </c>
      <c r="E62" s="157">
        <f>'Variance Analysis'!G56-'Variance Analysis'!F56</f>
        <v>0.64499416939041898</v>
      </c>
      <c r="F62" s="167">
        <f>'Variance Analysis'!I56-'Variance Analysis'!H56</f>
        <v>0.97044196284804651</v>
      </c>
      <c r="G62" s="157">
        <f>'Variance Analysis'!K56-'Variance Analysis'!J56</f>
        <v>-0.52565257975829527</v>
      </c>
      <c r="H62" s="168">
        <f>'OverAll S-Curve'!F53</f>
        <v>0.3494616988209539</v>
      </c>
      <c r="I62" s="168">
        <f>'OverAll S-Curve'!G53</f>
        <v>0.20361942877662334</v>
      </c>
      <c r="J62" s="169">
        <f>Table210[[#This Row],[Overall Actual]]-Table210[[#This Row],[Overall Planned]]</f>
        <v>-0.14584227004433056</v>
      </c>
    </row>
    <row r="63" spans="2:10" ht="15.75">
      <c r="B63" s="87">
        <f>IF(Table210[[#This Row],[Date]]=$C$3,"Current",0)</f>
        <v>0</v>
      </c>
      <c r="C63" s="165">
        <f>'Variance Analysis'!C57</f>
        <v>43979</v>
      </c>
      <c r="D63" s="166">
        <f>'Variance Analysis'!E57-'Variance Analysis'!D57</f>
        <v>-7.1544733392864657E-2</v>
      </c>
      <c r="E63" s="157">
        <f>'Variance Analysis'!G57-'Variance Analysis'!F57</f>
        <v>0.65325011945447398</v>
      </c>
      <c r="F63" s="167">
        <f>'Variance Analysis'!I57-'Variance Analysis'!H57</f>
        <v>0.97044196284804651</v>
      </c>
      <c r="G63" s="157">
        <f>'Variance Analysis'!K57-'Variance Analysis'!J57</f>
        <v>-0.53009579736234191</v>
      </c>
      <c r="H63" s="168">
        <f>'OverAll S-Curve'!F54</f>
        <v>0.36706520955239608</v>
      </c>
      <c r="I63" s="168">
        <f>'OverAll S-Curve'!G54</f>
        <v>0.2110686341921669</v>
      </c>
      <c r="J63" s="169">
        <f>Table210[[#This Row],[Overall Actual]]-Table210[[#This Row],[Overall Planned]]</f>
        <v>-0.15599657536022918</v>
      </c>
    </row>
    <row r="64" spans="2:10" ht="15.75">
      <c r="B64" s="87">
        <f>IF(Table210[[#This Row],[Date]]=$C$3,"Current",0)</f>
        <v>0</v>
      </c>
      <c r="C64" s="165">
        <f>'Variance Analysis'!C58</f>
        <v>43986</v>
      </c>
      <c r="D64" s="166">
        <f>'Variance Analysis'!E58-'Variance Analysis'!D58</f>
        <v>-9.1605279177749993E-2</v>
      </c>
      <c r="E64" s="157">
        <f>'Variance Analysis'!G58-'Variance Analysis'!F58</f>
        <v>0.66976201958258375</v>
      </c>
      <c r="F64" s="167">
        <f>'Variance Analysis'!I58-'Variance Analysis'!H58</f>
        <v>0.97044196284804651</v>
      </c>
      <c r="G64" s="157">
        <f>'Variance Analysis'!K58-'Variance Analysis'!J58</f>
        <v>-0.53000323178840325</v>
      </c>
      <c r="H64" s="168">
        <f>'OverAll S-Curve'!F55</f>
        <v>0.39734239757175915</v>
      </c>
      <c r="I64" s="168">
        <f>'OverAll S-Curve'!G55</f>
        <v>0.22703109437238114</v>
      </c>
      <c r="J64" s="169">
        <f>Table210[[#This Row],[Overall Actual]]-Table210[[#This Row],[Overall Planned]]</f>
        <v>-0.17031130319937801</v>
      </c>
    </row>
    <row r="65" spans="2:10" ht="15.75">
      <c r="B65" s="87">
        <f>IF(Table210[[#This Row],[Date]]=$C$3,"Current",0)</f>
        <v>0</v>
      </c>
      <c r="C65" s="165">
        <f>'Variance Analysis'!C59</f>
        <v>43993</v>
      </c>
      <c r="D65" s="166">
        <f>'Variance Analysis'!E59-'Variance Analysis'!D59</f>
        <v>-0.11099529013912388</v>
      </c>
      <c r="E65" s="157">
        <f>'Variance Analysis'!G59-'Variance Analysis'!F59</f>
        <v>0.68627391971069351</v>
      </c>
      <c r="F65" s="167">
        <f>'Variance Analysis'!I59-'Variance Analysis'!H59</f>
        <v>0.97044196284804651</v>
      </c>
      <c r="G65" s="157">
        <f>'Variance Analysis'!K59-'Variance Analysis'!J59</f>
        <v>-0.52991066621446459</v>
      </c>
      <c r="H65" s="168">
        <f>'OverAll S-Curve'!F56</f>
        <v>0.42708422338027252</v>
      </c>
      <c r="I65" s="168">
        <f>'OverAll S-Curve'!G56</f>
        <v>0.24299341481974501</v>
      </c>
      <c r="J65" s="169">
        <f>Table210[[#This Row],[Overall Actual]]-Table210[[#This Row],[Overall Planned]]</f>
        <v>-0.18409080856052751</v>
      </c>
    </row>
    <row r="66" spans="2:10" ht="15.75">
      <c r="B66" s="87">
        <f>IF(Table210[[#This Row],[Date]]=$C$3,"Current",0)</f>
        <v>0</v>
      </c>
      <c r="C66" s="165">
        <f>'Variance Analysis'!C60</f>
        <v>44000</v>
      </c>
      <c r="D66" s="166">
        <f>'Variance Analysis'!E60-'Variance Analysis'!D60</f>
        <v>-0.13038352064698014</v>
      </c>
      <c r="E66" s="157">
        <f>'Variance Analysis'!G60-'Variance Analysis'!F60</f>
        <v>0.70278581983880317</v>
      </c>
      <c r="F66" s="167">
        <f>'Variance Analysis'!I60-'Variance Analysis'!H60</f>
        <v>0.97044196284804651</v>
      </c>
      <c r="G66" s="157">
        <f>'Variance Analysis'!K60-'Variance Analysis'!J60</f>
        <v>-0.53059810569057353</v>
      </c>
      <c r="H66" s="168">
        <f>'OverAll S-Curve'!F57</f>
        <v>0.45682482069368269</v>
      </c>
      <c r="I66" s="168">
        <f>'OverAll S-Curve'!G57</f>
        <v>0.25881738368977458</v>
      </c>
      <c r="J66" s="169">
        <f>Table210[[#This Row],[Overall Actual]]-Table210[[#This Row],[Overall Planned]]</f>
        <v>-0.1980074370039081</v>
      </c>
    </row>
    <row r="67" spans="2:10" ht="15.75">
      <c r="B67" s="87">
        <f>IF(Table210[[#This Row],[Date]]=$C$3,"Current",0)</f>
        <v>0</v>
      </c>
      <c r="C67" s="165">
        <f>'Variance Analysis'!C61</f>
        <v>44007</v>
      </c>
      <c r="D67" s="167">
        <f>'Variance Analysis'!E61-'Variance Analysis'!D61</f>
        <v>-0.14977275248315192</v>
      </c>
      <c r="E67" s="157">
        <f>'Variance Analysis'!G61-'Variance Analysis'!F61</f>
        <v>0.71929771996691305</v>
      </c>
      <c r="F67" s="167">
        <f>'Variance Analysis'!I61-'Variance Analysis'!H61</f>
        <v>0.97044196284804651</v>
      </c>
      <c r="G67" s="157">
        <f>'Variance Analysis'!K61-'Variance Analysis'!J61</f>
        <v>-0.53098403765274127</v>
      </c>
      <c r="H67" s="168">
        <f>'OverAll S-Curve'!F58</f>
        <v>0.48662385167646333</v>
      </c>
      <c r="I67" s="168">
        <f>'OverAll S-Curve'!G58</f>
        <v>0.27400174538120836</v>
      </c>
      <c r="J67" s="170">
        <f>Table210[[#This Row],[Overall Actual]]-Table210[[#This Row],[Overall Planned]]</f>
        <v>-0.21262210629525496</v>
      </c>
    </row>
    <row r="68" spans="2:10" ht="15.75">
      <c r="B68" s="87">
        <f>IF(Table210[[#This Row],[Date]]=$C$3,"Current",0)</f>
        <v>0</v>
      </c>
      <c r="C68" s="165">
        <f>'Variance Analysis'!C62</f>
        <v>44014</v>
      </c>
      <c r="D68" s="167">
        <f>'Variance Analysis'!E62-'Variance Analysis'!D62</f>
        <v>-0.16787991981331418</v>
      </c>
      <c r="E68" s="157">
        <f>'Variance Analysis'!G62-'Variance Analysis'!F62</f>
        <v>0.73580962009502282</v>
      </c>
      <c r="F68" s="167">
        <f>'Variance Analysis'!I62-'Variance Analysis'!H62</f>
        <v>0.97044196284804651</v>
      </c>
      <c r="G68" s="157">
        <f>'Variance Analysis'!K62-'Variance Analysis'!J62</f>
        <v>0.47541000464905664</v>
      </c>
      <c r="H68" s="168">
        <f>'OverAll S-Curve'!F59</f>
        <v>0.51591155374620612</v>
      </c>
      <c r="I68" s="168">
        <f>'OverAll S-Curve'!G59</f>
        <v>0.28960780601387609</v>
      </c>
      <c r="J68" s="170">
        <f>Table210[[#This Row],[Overall Actual]]-Table210[[#This Row],[Overall Planned]]</f>
        <v>-0.22630374773233003</v>
      </c>
    </row>
    <row r="69" spans="2:10" ht="15.75">
      <c r="B69" s="87">
        <f>IF(Table210[[#This Row],[Date]]=$C$3,"Current",0)</f>
        <v>0</v>
      </c>
      <c r="C69" s="165">
        <f>'Variance Analysis'!C63</f>
        <v>44021</v>
      </c>
      <c r="D69" s="167">
        <f>'Variance Analysis'!E63-'Variance Analysis'!D63</f>
        <v>-0.18684401109279297</v>
      </c>
      <c r="E69" s="157">
        <f>'Variance Analysis'!G63-'Variance Analysis'!F63</f>
        <v>0.75232152022313248</v>
      </c>
      <c r="F69" s="167">
        <f>'Variance Analysis'!I63-'Variance Analysis'!H63</f>
        <v>0.97044196284804651</v>
      </c>
      <c r="G69" s="157">
        <f>'Variance Analysis'!K63-'Variance Analysis'!J63</f>
        <v>0.48180404470654037</v>
      </c>
      <c r="H69" s="168">
        <f>'OverAll S-Curve'!F60</f>
        <v>0.54495097361905864</v>
      </c>
      <c r="I69" s="168">
        <f>'OverAll S-Curve'!G60</f>
        <v>0.30427873000851269</v>
      </c>
      <c r="J69" s="170">
        <f>Table210[[#This Row],[Overall Actual]]-Table210[[#This Row],[Overall Planned]]</f>
        <v>-0.24067224361054596</v>
      </c>
    </row>
    <row r="70" spans="2:10" ht="15.75">
      <c r="B70" s="87">
        <f>IF(Table210[[#This Row],[Date]]=$C$3,"Current",0)</f>
        <v>0</v>
      </c>
      <c r="C70" s="165">
        <f>'Variance Analysis'!C64</f>
        <v>44028</v>
      </c>
      <c r="D70" s="167">
        <f>'Variance Analysis'!E64-'Variance Analysis'!D64</f>
        <v>-0.18874685861094992</v>
      </c>
      <c r="E70" s="157">
        <f>'Variance Analysis'!G64-'Variance Analysis'!F64</f>
        <v>0.76883342035124236</v>
      </c>
      <c r="F70" s="167">
        <f>'Variance Analysis'!I64-'Variance Analysis'!H64</f>
        <v>0.97044196284804651</v>
      </c>
      <c r="G70" s="157">
        <f>'Variance Analysis'!K64-'Variance Analysis'!J64</f>
        <v>0.48819808476402421</v>
      </c>
      <c r="H70" s="168">
        <f>'OverAll S-Curve'!F61</f>
        <v>0.56018054462760269</v>
      </c>
      <c r="I70" s="168">
        <f>'OverAll S-Curve'!G61</f>
        <v>0.31875811739360654</v>
      </c>
      <c r="J70" s="170">
        <f>Table210[[#This Row],[Overall Actual]]-Table210[[#This Row],[Overall Planned]]</f>
        <v>-0.24142242723399615</v>
      </c>
    </row>
    <row r="71" spans="2:10" ht="15.75">
      <c r="B71" s="87">
        <f>IF(Table210[[#This Row],[Date]]=$C$3,"Current",0)</f>
        <v>0</v>
      </c>
      <c r="C71" s="165">
        <f>'Variance Analysis'!C65</f>
        <v>44035</v>
      </c>
      <c r="D71" s="167">
        <f>'Variance Analysis'!E65-'Variance Analysis'!D65</f>
        <v>-0.18632594374837791</v>
      </c>
      <c r="E71" s="157">
        <f>'Variance Analysis'!G65-'Variance Analysis'!F65</f>
        <v>0.78534529833457301</v>
      </c>
      <c r="F71" s="167">
        <f>'Variance Analysis'!I65-'Variance Analysis'!H65</f>
        <v>0.97044196284804651</v>
      </c>
      <c r="G71" s="157">
        <f>'Variance Analysis'!K65-'Variance Analysis'!J65</f>
        <v>0.49459212482150794</v>
      </c>
      <c r="H71" s="168">
        <f>'OverAll S-Curve'!F62</f>
        <v>0.57216666228172264</v>
      </c>
      <c r="I71" s="168">
        <f>'OverAll S-Curve'!G62</f>
        <v>0.33344528577111421</v>
      </c>
      <c r="J71" s="170">
        <f>Table210[[#This Row],[Overall Actual]]-Table210[[#This Row],[Overall Planned]]</f>
        <v>-0.23872137651060843</v>
      </c>
    </row>
    <row r="72" spans="2:10" ht="15.75">
      <c r="B72" s="87">
        <f>IF(Table210[[#This Row],[Date]]=$C$3,"Current",0)</f>
        <v>0</v>
      </c>
      <c r="C72" s="165">
        <f>'Variance Analysis'!C66</f>
        <v>44042</v>
      </c>
      <c r="D72" s="166">
        <f>'Variance Analysis'!E66-'Variance Analysis'!D66</f>
        <v>-0.18423709682416212</v>
      </c>
      <c r="E72" s="159">
        <f>'Variance Analysis'!G66-'Variance Analysis'!F66</f>
        <v>0.79635324651649886</v>
      </c>
      <c r="F72" s="171">
        <f>'Variance Analysis'!I66-'Variance Analysis'!H66</f>
        <v>0.97609594020514001</v>
      </c>
      <c r="G72" s="159">
        <f>'Variance Analysis'!K66-'Variance Analysis'!J66</f>
        <v>0.49992049035908825</v>
      </c>
      <c r="H72" s="168">
        <f>'OverAll S-Curve'!F63</f>
        <v>0.58243571431192087</v>
      </c>
      <c r="I72" s="168">
        <f>'OverAll S-Curve'!G63</f>
        <v>0.34602252548738477</v>
      </c>
      <c r="J72" s="169">
        <f>Table210[[#This Row],[Overall Actual]]-Table210[[#This Row],[Overall Planned]]</f>
        <v>-0.2364131888245361</v>
      </c>
    </row>
    <row r="73" spans="2:10" ht="15.75">
      <c r="B73" s="87">
        <f>IF(Table210[[#This Row],[Date]]=$C$3,"Current",0)</f>
        <v>0</v>
      </c>
      <c r="C73" s="165">
        <f>'Variance Analysis'!C67</f>
        <v>44049</v>
      </c>
      <c r="D73" s="166">
        <f>'Variance Analysis'!E67-'Variance Analysis'!D67</f>
        <v>-0.18322365451042033</v>
      </c>
      <c r="E73" s="159">
        <f>'Variance Analysis'!G67-'Variance Analysis'!F67</f>
        <v>0.80736117255364581</v>
      </c>
      <c r="F73" s="171">
        <f>'Variance Analysis'!I67-'Variance Analysis'!H67</f>
        <v>0.98178655656966329</v>
      </c>
      <c r="G73" s="159">
        <f>'Variance Analysis'!K67-'Variance Analysis'!J67</f>
        <v>0.50311751109402381</v>
      </c>
      <c r="H73" s="168">
        <f>'OverAll S-Curve'!F64</f>
        <v>0.58881173108713813</v>
      </c>
      <c r="I73" s="168">
        <f>'OverAll S-Curve'!G64</f>
        <v>0.35359150302850256</v>
      </c>
      <c r="J73" s="169">
        <f>Table210[[#This Row],[Overall Actual]]-Table210[[#This Row],[Overall Planned]]</f>
        <v>-0.23522022805863557</v>
      </c>
    </row>
    <row r="74" spans="2:10" ht="15.75">
      <c r="B74" s="87">
        <f>IF(Table210[[#This Row],[Date]]=$C$3,"Current",0)</f>
        <v>0</v>
      </c>
      <c r="C74" s="165">
        <f>'Variance Analysis'!C68</f>
        <v>44056</v>
      </c>
      <c r="D74" s="166">
        <f>'Variance Analysis'!E68-'Variance Analysis'!D68</f>
        <v>-0.18111810023783015</v>
      </c>
      <c r="E74" s="159">
        <f>'Variance Analysis'!G68-'Variance Analysis'!F68</f>
        <v>0.82387307268175547</v>
      </c>
      <c r="F74" s="171">
        <f>'Variance Analysis'!I68-'Variance Analysis'!H68</f>
        <v>0.98200831898305552</v>
      </c>
      <c r="G74" s="159">
        <f>'Variance Analysis'!K68-'Variance Analysis'!J68</f>
        <v>0.50951155115150759</v>
      </c>
      <c r="H74" s="168">
        <f>'OverAll S-Curve'!F65</f>
        <v>0.60080294936662848</v>
      </c>
      <c r="I74" s="168">
        <f>'OverAll S-Curve'!G65</f>
        <v>0.36802969706896421</v>
      </c>
      <c r="J74" s="169">
        <f>Table210[[#This Row],[Overall Actual]]-Table210[[#This Row],[Overall Planned]]</f>
        <v>-0.23277325229766427</v>
      </c>
    </row>
    <row r="75" spans="2:10" ht="15.75">
      <c r="B75" s="87">
        <f>IF(Table210[[#This Row],[Date]]=$C$3,"Current",0)</f>
        <v>0</v>
      </c>
      <c r="C75" s="165">
        <f>'Variance Analysis'!C69</f>
        <v>44063</v>
      </c>
      <c r="D75" s="166">
        <f>'Variance Analysis'!E69-'Variance Analysis'!D69</f>
        <v>-0.1793835098199999</v>
      </c>
      <c r="E75" s="159">
        <f>'Variance Analysis'!G69-'Variance Analysis'!F69</f>
        <v>0.84038497280986524</v>
      </c>
      <c r="F75" s="171">
        <f>'Variance Analysis'!I69-'Variance Analysis'!H69</f>
        <v>0.98223008139644763</v>
      </c>
      <c r="G75" s="159">
        <f>'Variance Analysis'!K69-'Variance Analysis'!J69</f>
        <v>0.51590559120899138</v>
      </c>
      <c r="H75" s="168">
        <f>'OverAll S-Curve'!F66</f>
        <v>0.61408447835509594</v>
      </c>
      <c r="I75" s="168">
        <f>'OverAll S-Curve'!G66</f>
        <v>0.38346397786210196</v>
      </c>
      <c r="J75" s="169">
        <f>Table210[[#This Row],[Overall Actual]]-Table210[[#This Row],[Overall Planned]]</f>
        <v>-0.23062050049299399</v>
      </c>
    </row>
    <row r="76" spans="2:10" ht="15.75">
      <c r="B76" s="87">
        <f>IF(Table210[[#This Row],[Date]]=$C$3,"Current",0)</f>
        <v>0</v>
      </c>
      <c r="C76" s="165">
        <f>'Variance Analysis'!C70</f>
        <v>44070</v>
      </c>
      <c r="D76" s="166">
        <f>'Variance Analysis'!E70-'Variance Analysis'!D70</f>
        <v>-0.18175728462208707</v>
      </c>
      <c r="E76" s="159">
        <f>'Variance Analysis'!G70-'Variance Analysis'!F70</f>
        <v>0.85689687293797501</v>
      </c>
      <c r="F76" s="171">
        <f>'Variance Analysis'!I70-'Variance Analysis'!H70</f>
        <v>0.98245184380983974</v>
      </c>
      <c r="G76" s="159">
        <f>'Variance Analysis'!K70-'Variance Analysis'!J70</f>
        <v>0.52229962985408773</v>
      </c>
      <c r="H76" s="168">
        <f>'OverAll S-Curve'!F67</f>
        <v>0.63141230570399465</v>
      </c>
      <c r="I76" s="168">
        <f>'OverAll S-Curve'!G67</f>
        <v>0.40000383023547442</v>
      </c>
      <c r="J76" s="169">
        <f>Table210[[#This Row],[Overall Actual]]-Table210[[#This Row],[Overall Planned]]</f>
        <v>-0.23140847546852022</v>
      </c>
    </row>
    <row r="77" spans="2:10" ht="15.75">
      <c r="B77" s="87">
        <f>IF(Table210[[#This Row],[Date]]=$C$3,"Current",0)</f>
        <v>0</v>
      </c>
      <c r="C77" s="165">
        <f>'Variance Analysis'!C71</f>
        <v>44077</v>
      </c>
      <c r="D77" s="166">
        <f>'Variance Analysis'!E71-'Variance Analysis'!D71</f>
        <v>-0.18500898046768349</v>
      </c>
      <c r="E77" s="159">
        <f>'Variance Analysis'!G71-'Variance Analysis'!F71</f>
        <v>0.87340877306608478</v>
      </c>
      <c r="F77" s="171">
        <f>'Variance Analysis'!I71-'Variance Analysis'!H71</f>
        <v>0.98267360622323197</v>
      </c>
      <c r="G77" s="159">
        <f>'Variance Analysis'!K71-'Variance Analysis'!J71</f>
        <v>0.52809822434419484</v>
      </c>
      <c r="H77" s="168">
        <f>'OverAll S-Curve'!F68</f>
        <v>0.6494994471364377</v>
      </c>
      <c r="I77" s="168">
        <f>'OverAll S-Curve'!G68</f>
        <v>0.41654112376670394</v>
      </c>
      <c r="J77" s="169">
        <f>Table210[[#This Row],[Overall Actual]]-Table210[[#This Row],[Overall Planned]]</f>
        <v>-0.23295832336973377</v>
      </c>
    </row>
    <row r="78" spans="2:10" ht="15.75">
      <c r="B78" s="87">
        <f>IF(Table210[[#This Row],[Date]]=$C$3,"Current",0)</f>
        <v>0</v>
      </c>
      <c r="C78" s="165">
        <f>'Variance Analysis'!C72</f>
        <v>44084</v>
      </c>
      <c r="D78" s="166">
        <f>'Variance Analysis'!E72-'Variance Analysis'!D72</f>
        <v>-0.18706738587966559</v>
      </c>
      <c r="E78" s="159">
        <f>'Variance Analysis'!G72-'Variance Analysis'!F72</f>
        <v>0.88992067319419466</v>
      </c>
      <c r="F78" s="171">
        <f>'Variance Analysis'!I72-'Variance Analysis'!H72</f>
        <v>0.98289536863662397</v>
      </c>
      <c r="G78" s="159">
        <f>'Variance Analysis'!K72-'Variance Analysis'!J72</f>
        <v>0.53270592628716118</v>
      </c>
      <c r="H78" s="168">
        <f>'OverAll S-Curve'!F69</f>
        <v>0.66647340643322395</v>
      </c>
      <c r="I78" s="168">
        <f>'OverAll S-Curve'!G69</f>
        <v>0.4328747317072828</v>
      </c>
      <c r="J78" s="169">
        <f>Table210[[#This Row],[Overall Actual]]-Table210[[#This Row],[Overall Planned]]</f>
        <v>-0.23359867472594115</v>
      </c>
    </row>
    <row r="79" spans="2:10" ht="15.75">
      <c r="B79" s="87">
        <f>IF(Table210[[#This Row],[Date]]=$C$3,"Current",0)</f>
        <v>0</v>
      </c>
      <c r="C79" s="165">
        <f>'Variance Analysis'!C73</f>
        <v>44091</v>
      </c>
      <c r="D79" s="166">
        <f>'Variance Analysis'!E73-'Variance Analysis'!D73</f>
        <v>-0.18420320660646516</v>
      </c>
      <c r="E79" s="159">
        <f>'Variance Analysis'!G73-'Variance Analysis'!F73</f>
        <v>0.90643257332230431</v>
      </c>
      <c r="F79" s="171">
        <f>'Variance Analysis'!I73-'Variance Analysis'!H73</f>
        <v>0.98311713105001619</v>
      </c>
      <c r="G79" s="159">
        <f>'Variance Analysis'!K73-'Variance Analysis'!J73</f>
        <v>0.53731362823012763</v>
      </c>
      <c r="H79" s="168">
        <f>'OverAll S-Curve'!F70</f>
        <v>0.68000733559838944</v>
      </c>
      <c r="I79" s="168">
        <f>'OverAll S-Curve'!G70</f>
        <v>0.44970038115960659</v>
      </c>
      <c r="J79" s="169">
        <f>Table210[[#This Row],[Overall Actual]]-Table210[[#This Row],[Overall Planned]]</f>
        <v>-0.23030695443878285</v>
      </c>
    </row>
    <row r="80" spans="2:10" ht="15.75">
      <c r="B80" s="87">
        <f>IF(Table210[[#This Row],[Date]]=$C$3,"Current",0)</f>
        <v>0</v>
      </c>
      <c r="C80" s="165">
        <f>'Variance Analysis'!C74</f>
        <v>44098</v>
      </c>
      <c r="D80" s="166">
        <f>'Variance Analysis'!E74-'Variance Analysis'!D74</f>
        <v>-0.18720084697817574</v>
      </c>
      <c r="E80" s="159">
        <f>'Variance Analysis'!G74-'Variance Analysis'!F74</f>
        <v>0.92019249747732212</v>
      </c>
      <c r="F80" s="171">
        <f>'Variance Analysis'!I74-'Variance Analysis'!H74</f>
        <v>0.98330225445597841</v>
      </c>
      <c r="G80" s="159">
        <f>'Variance Analysis'!K74-'Variance Analysis'!J74</f>
        <v>0.54063128520766579</v>
      </c>
      <c r="H80" s="168">
        <f>'OverAll S-Curve'!F71</f>
        <v>0.69643939358827534</v>
      </c>
      <c r="I80" s="168">
        <f>'OverAll S-Curve'!G71</f>
        <v>0.46448447245668589</v>
      </c>
      <c r="J80" s="169">
        <f>Table210[[#This Row],[Overall Actual]]-Table210[[#This Row],[Overall Planned]]</f>
        <v>-0.23195492113158944</v>
      </c>
    </row>
    <row r="81" spans="2:10" ht="15.75">
      <c r="B81" s="87">
        <f>IF(Table210[[#This Row],[Date]]=$C$3,"Current",0)</f>
        <v>0</v>
      </c>
      <c r="C81" s="165">
        <f>'Variance Analysis'!C75</f>
        <v>44105</v>
      </c>
      <c r="D81" s="166">
        <f>'Variance Analysis'!E75-'Variance Analysis'!D75</f>
        <v>-0.20073308760851705</v>
      </c>
      <c r="E81" s="159">
        <f>'Variance Analysis'!G75-'Variance Analysis'!F75</f>
        <v>0.93670437546065288</v>
      </c>
      <c r="F81" s="171">
        <f>'Variance Analysis'!I75-'Variance Analysis'!H75</f>
        <v>0.98352401686937041</v>
      </c>
      <c r="G81" s="159">
        <f>'Variance Analysis'!K75-'Variance Analysis'!J75</f>
        <v>0.54445584377584411</v>
      </c>
      <c r="H81" s="168">
        <f>'OverAll S-Curve'!F72</f>
        <v>0.72608842248415728</v>
      </c>
      <c r="I81" s="168">
        <f>'OverAll S-Curve'!G72</f>
        <v>0.4841971174944299</v>
      </c>
      <c r="J81" s="169">
        <f>Table210[[#This Row],[Overall Actual]]-Table210[[#This Row],[Overall Planned]]</f>
        <v>-0.24189130498972738</v>
      </c>
    </row>
    <row r="82" spans="2:10" ht="15.75">
      <c r="B82" s="87">
        <f>IF(Table210[[#This Row],[Date]]=$C$3,"Current",0)</f>
        <v>0</v>
      </c>
      <c r="C82" s="165">
        <f>'Variance Analysis'!C76</f>
        <v>44112</v>
      </c>
      <c r="D82" s="166">
        <f>'Variance Analysis'!E76-'Variance Analysis'!D76</f>
        <v>-0.1938797517856457</v>
      </c>
      <c r="E82" s="159">
        <f>'Variance Analysis'!G76-'Variance Analysis'!F76</f>
        <v>0.95321627558876254</v>
      </c>
      <c r="F82" s="171">
        <f>'Variance Analysis'!I76-'Variance Analysis'!H76</f>
        <v>0.98374577928276252</v>
      </c>
      <c r="G82" s="159">
        <f>'Variance Analysis'!K76-'Variance Analysis'!J76</f>
        <v>0.54828040375640974</v>
      </c>
      <c r="H82" s="168">
        <f>'OverAll S-Curve'!F73</f>
        <v>0.73946984967398122</v>
      </c>
      <c r="I82" s="168">
        <f>'OverAll S-Curve'!G73</f>
        <v>0.50391531521962429</v>
      </c>
      <c r="J82" s="169">
        <f>Table210[[#This Row],[Overall Actual]]-Table210[[#This Row],[Overall Planned]]</f>
        <v>-0.23555453445435692</v>
      </c>
    </row>
    <row r="83" spans="2:10" ht="15.75">
      <c r="B83" s="87">
        <f>IF(Table210[[#This Row],[Date]]=$C$3,"Current",0)</f>
        <v>0</v>
      </c>
      <c r="C83" s="165">
        <f>'Variance Analysis'!C77</f>
        <v>44119</v>
      </c>
      <c r="D83" s="166">
        <f>'Variance Analysis'!E77-'Variance Analysis'!D77</f>
        <v>-0.1849401418174631</v>
      </c>
      <c r="E83" s="159">
        <f>'Variance Analysis'!G77-'Variance Analysis'!F77</f>
        <v>0.96972817571687242</v>
      </c>
      <c r="F83" s="171">
        <f>'Variance Analysis'!I77-'Variance Analysis'!H77</f>
        <v>0.98396754169615475</v>
      </c>
      <c r="G83" s="159">
        <f>'Variance Analysis'!K77-'Variance Analysis'!J77</f>
        <v>0.55210496373697537</v>
      </c>
      <c r="H83" s="168">
        <f>'OverAll S-Curve'!F74</f>
        <v>0.75118260396244863</v>
      </c>
      <c r="I83" s="168">
        <f>'OverAll S-Curve'!G74</f>
        <v>0.52363010792870035</v>
      </c>
      <c r="J83" s="169">
        <f>Table210[[#This Row],[Overall Actual]]-Table210[[#This Row],[Overall Planned]]</f>
        <v>-0.22755249603374827</v>
      </c>
    </row>
    <row r="84" spans="2:10" ht="15.75">
      <c r="B84" s="87">
        <f>IF(Table210[[#This Row],[Date]]=$C$3,"Current",0)</f>
        <v>0</v>
      </c>
      <c r="C84" s="165">
        <f>'Variance Analysis'!C78</f>
        <v>44126</v>
      </c>
      <c r="D84" s="166">
        <f>'Variance Analysis'!E78-'Variance Analysis'!D78</f>
        <v>-0.17449285009640747</v>
      </c>
      <c r="E84" s="159">
        <f>'Variance Analysis'!G78-'Variance Analysis'!F78</f>
        <v>0.98624007584498219</v>
      </c>
      <c r="F84" s="171">
        <f>'Variance Analysis'!I78-'Variance Analysis'!H78</f>
        <v>0.98418930410954686</v>
      </c>
      <c r="G84" s="159">
        <f>'Variance Analysis'!K78-'Variance Analysis'!J78</f>
        <v>0.55592952371754101</v>
      </c>
      <c r="H84" s="168">
        <f>'OverAll S-Curve'!F75</f>
        <v>0.76137804387366936</v>
      </c>
      <c r="I84" s="168">
        <f>'OverAll S-Curve'!G75</f>
        <v>0.54303102026630568</v>
      </c>
      <c r="J84" s="169">
        <f>Table210[[#This Row],[Overall Actual]]-Table210[[#This Row],[Overall Planned]]</f>
        <v>-0.21834702360736369</v>
      </c>
    </row>
    <row r="85" spans="2:10" ht="15.75">
      <c r="B85" s="87">
        <f>IF(Table210[[#This Row],[Date]]=$C$3,"Current",0)</f>
        <v>0</v>
      </c>
      <c r="C85" s="165">
        <f>'Variance Analysis'!C79</f>
        <v>44133</v>
      </c>
      <c r="D85" s="166">
        <f>'Variance Analysis'!E79-'Variance Analysis'!D79</f>
        <v>-0.15654194498422447</v>
      </c>
      <c r="E85" s="159">
        <f>'Variance Analysis'!G79-'Variance Analysis'!F79</f>
        <v>1</v>
      </c>
      <c r="F85" s="171">
        <f>'Variance Analysis'!I79-'Variance Analysis'!H79</f>
        <v>0.98441106652293908</v>
      </c>
      <c r="G85" s="159">
        <f>'Variance Analysis'!K79-'Variance Analysis'!J79</f>
        <v>0.55975408369810664</v>
      </c>
      <c r="H85" s="168">
        <f>'OverAll S-Curve'!F76</f>
        <v>0.76402910193765494</v>
      </c>
      <c r="I85" s="168">
        <f>'OverAll S-Curve'!G76</f>
        <v>0.56087694656076437</v>
      </c>
      <c r="J85" s="169">
        <f>Table210[[#This Row],[Overall Actual]]-Table210[[#This Row],[Overall Planned]]</f>
        <v>-0.20315215537689058</v>
      </c>
    </row>
    <row r="86" spans="2:10" ht="15.75">
      <c r="B86" s="87">
        <f>IF(Table210[[#This Row],[Date]]=$C$3,"Current",0)</f>
        <v>0</v>
      </c>
      <c r="C86" s="165">
        <f>'Variance Analysis'!C80</f>
        <v>44140</v>
      </c>
      <c r="D86" s="166">
        <f>'Variance Analysis'!E80-'Variance Analysis'!D80</f>
        <v>-0.13587709913242185</v>
      </c>
      <c r="E86" s="159">
        <f>'Variance Analysis'!G80-'Variance Analysis'!F80</f>
        <v>0</v>
      </c>
      <c r="F86" s="171">
        <f>'Variance Analysis'!I80-'Variance Analysis'!H80</f>
        <v>0.9846318647519251</v>
      </c>
      <c r="G86" s="159">
        <f>'Variance Analysis'!K80-'Variance Analysis'!J80</f>
        <v>0.56357864367867239</v>
      </c>
      <c r="H86" s="168">
        <f>'OverAll S-Curve'!F77</f>
        <v>0.76441195665409178</v>
      </c>
      <c r="I86" s="168">
        <f>'OverAll S-Curve'!G77</f>
        <v>0.5784338867565344</v>
      </c>
      <c r="J86" s="169">
        <f>Table210[[#This Row],[Overall Actual]]-Table210[[#This Row],[Overall Planned]]</f>
        <v>-0.18597806989755739</v>
      </c>
    </row>
    <row r="87" spans="2:10" ht="15.75">
      <c r="B87" s="87">
        <f>IF(Table210[[#This Row],[Date]]=$C$3,"Current",0)</f>
        <v>0</v>
      </c>
      <c r="C87" s="165">
        <f>'Variance Analysis'!C81</f>
        <v>44147</v>
      </c>
      <c r="D87" s="166">
        <f>'Variance Analysis'!E81-'Variance Analysis'!D81</f>
        <v>-0.11522238599401846</v>
      </c>
      <c r="E87" s="159">
        <f>'Variance Analysis'!G81-'Variance Analysis'!F81</f>
        <v>0</v>
      </c>
      <c r="F87" s="171">
        <f>'Variance Analysis'!I81-'Variance Analysis'!H81</f>
        <v>0.98485362716531732</v>
      </c>
      <c r="G87" s="159">
        <f>'Variance Analysis'!K81-'Variance Analysis'!J81</f>
        <v>0.56740320365923802</v>
      </c>
      <c r="H87" s="168">
        <f>'OverAll S-Curve'!F78</f>
        <v>0.76479296022383347</v>
      </c>
      <c r="I87" s="168">
        <f>'OverAll S-Curve'!G78</f>
        <v>0.59598088760664691</v>
      </c>
      <c r="J87" s="169">
        <f>Table210[[#This Row],[Overall Actual]]-Table210[[#This Row],[Overall Planned]]</f>
        <v>-0.16881207261718656</v>
      </c>
    </row>
    <row r="88" spans="2:10" ht="15.75">
      <c r="B88" s="87">
        <f>IF(Table210[[#This Row],[Date]]=$C$3,"Current",0)</f>
        <v>0</v>
      </c>
      <c r="C88" s="165">
        <f>'Variance Analysis'!C82</f>
        <v>44154</v>
      </c>
      <c r="D88" s="166">
        <f>'Variance Analysis'!E82-'Variance Analysis'!D82</f>
        <v>-9.4801736335105025E-2</v>
      </c>
      <c r="E88" s="159">
        <f>'Variance Analysis'!G82-'Variance Analysis'!F82</f>
        <v>0</v>
      </c>
      <c r="F88" s="171">
        <f>'Variance Analysis'!I82-'Variance Analysis'!H82</f>
        <v>0.98507538957870933</v>
      </c>
      <c r="G88" s="159">
        <f>'Variance Analysis'!K82-'Variance Analysis'!J82</f>
        <v>0.57122776363980377</v>
      </c>
      <c r="H88" s="168">
        <f>'OverAll S-Curve'!F79</f>
        <v>0.76607556405144117</v>
      </c>
      <c r="I88" s="168">
        <f>'OverAll S-Curve'!G79</f>
        <v>0.61424265911463705</v>
      </c>
      <c r="J88" s="169">
        <f>Table210[[#This Row],[Overall Actual]]-Table210[[#This Row],[Overall Planned]]</f>
        <v>-0.15183290493680413</v>
      </c>
    </row>
    <row r="89" spans="2:10" ht="15.75">
      <c r="B89" s="87">
        <f>IF(Table210[[#This Row],[Date]]=$C$3,"Current",0)</f>
        <v>0</v>
      </c>
      <c r="C89" s="165">
        <f>'Variance Analysis'!C83</f>
        <v>44161</v>
      </c>
      <c r="D89" s="166">
        <f>'Variance Analysis'!E83-'Variance Analysis'!D83</f>
        <v>-7.7682800536882035E-2</v>
      </c>
      <c r="E89" s="159">
        <f>'Variance Analysis'!G83-'Variance Analysis'!F83</f>
        <v>0</v>
      </c>
      <c r="F89" s="171">
        <f>'Variance Analysis'!I83-'Variance Analysis'!H83</f>
        <v>0.98529715199210144</v>
      </c>
      <c r="G89" s="159">
        <f>'Variance Analysis'!K83-'Variance Analysis'!J83</f>
        <v>0.5750523236203694</v>
      </c>
      <c r="H89" s="168">
        <f>'OverAll S-Curve'!F80</f>
        <v>0.76736876524859043</v>
      </c>
      <c r="I89" s="168">
        <f>'OverAll S-Curve'!G80</f>
        <v>0.62987959493729573</v>
      </c>
      <c r="J89" s="169">
        <f>Table210[[#This Row],[Overall Actual]]-Table210[[#This Row],[Overall Planned]]</f>
        <v>-0.13748917031129471</v>
      </c>
    </row>
    <row r="90" spans="2:10" ht="15.75">
      <c r="B90" s="87">
        <f>IF(Table210[[#This Row],[Date]]=$C$3,"Current",0)</f>
        <v>0</v>
      </c>
      <c r="C90" s="165">
        <f>'Variance Analysis'!C84</f>
        <v>44168</v>
      </c>
      <c r="D90" s="166">
        <f>'Variance Analysis'!E84-'Variance Analysis'!D84</f>
        <v>-6.3867644742584107E-2</v>
      </c>
      <c r="E90" s="159">
        <f>'Variance Analysis'!G84-'Variance Analysis'!F84</f>
        <v>0</v>
      </c>
      <c r="F90" s="171">
        <f>'Variance Analysis'!I84-'Variance Analysis'!H84</f>
        <v>0.98551891440549366</v>
      </c>
      <c r="G90" s="159">
        <f>'Variance Analysis'!K84-'Variance Analysis'!J84</f>
        <v>0.57887688360093503</v>
      </c>
      <c r="H90" s="168">
        <f>'OverAll S-Curve'!F81</f>
        <v>0.76866196669660658</v>
      </c>
      <c r="I90" s="168">
        <f>'OverAll S-Curve'!G81</f>
        <v>0.6428794477536991</v>
      </c>
      <c r="J90" s="169">
        <f>Table210[[#This Row],[Overall Actual]]-Table210[[#This Row],[Overall Planned]]</f>
        <v>-0.12578251894290748</v>
      </c>
    </row>
    <row r="91" spans="2:10" ht="15.75">
      <c r="B91" s="87">
        <f>IF(Table210[[#This Row],[Date]]=$C$3,"Current",0)</f>
        <v>0</v>
      </c>
      <c r="C91" s="165">
        <f>'Variance Analysis'!C85</f>
        <v>44175</v>
      </c>
      <c r="D91" s="166">
        <f>'Variance Analysis'!E85-'Variance Analysis'!D85</f>
        <v>-5.0052489576865922E-2</v>
      </c>
      <c r="E91" s="159">
        <f>'Variance Analysis'!G85-'Variance Analysis'!F85</f>
        <v>0</v>
      </c>
      <c r="F91" s="171">
        <f>'Variance Analysis'!I85-'Variance Analysis'!H85</f>
        <v>0.98574067681888577</v>
      </c>
      <c r="G91" s="159">
        <f>'Variance Analysis'!K85-'Variance Analysis'!J85</f>
        <v>0.58270144358150067</v>
      </c>
      <c r="H91" s="168">
        <f>'OverAll S-Curve'!F82</f>
        <v>0.76995516789375584</v>
      </c>
      <c r="I91" s="168">
        <f>'OverAll S-Curve'!G82</f>
        <v>0.65587930082096935</v>
      </c>
      <c r="J91" s="169">
        <f>Table210[[#This Row],[Overall Actual]]-Table210[[#This Row],[Overall Planned]]</f>
        <v>-0.1140758670727865</v>
      </c>
    </row>
    <row r="92" spans="2:10" ht="15.75">
      <c r="B92" s="87">
        <f>IF(Table210[[#This Row],[Date]]=$C$3,"Current",0)</f>
        <v>0</v>
      </c>
      <c r="C92" s="165">
        <f>'Variance Analysis'!C86</f>
        <v>44182</v>
      </c>
      <c r="D92" s="166">
        <f>'Variance Analysis'!E86-'Variance Analysis'!D86</f>
        <v>-3.623733441114807E-2</v>
      </c>
      <c r="E92" s="159">
        <f>'Variance Analysis'!G86-'Variance Analysis'!F86</f>
        <v>0</v>
      </c>
      <c r="F92" s="171">
        <f>'Variance Analysis'!I86-'Variance Analysis'!H86</f>
        <v>0.985962439232278</v>
      </c>
      <c r="G92" s="159">
        <f>'Variance Analysis'!K86-'Variance Analysis'!J86</f>
        <v>0.5865260035620663</v>
      </c>
      <c r="H92" s="168">
        <f>'OverAll S-Curve'!F83</f>
        <v>0.77124836934177199</v>
      </c>
      <c r="I92" s="168">
        <f>'OverAll S-Curve'!G83</f>
        <v>0.66887915363737283</v>
      </c>
      <c r="J92" s="169">
        <f>Table210[[#This Row],[Overall Actual]]-Table210[[#This Row],[Overall Planned]]</f>
        <v>-0.10236921570439916</v>
      </c>
    </row>
    <row r="93" spans="2:10" ht="15.75">
      <c r="B93" s="87">
        <f>IF(Table210[[#This Row],[Date]]=$C$3,"Current",0)</f>
        <v>0</v>
      </c>
      <c r="C93" s="165">
        <f>'Variance Analysis'!C87</f>
        <v>44189</v>
      </c>
      <c r="D93" s="166">
        <f>'Variance Analysis'!E87-'Variance Analysis'!D87</f>
        <v>-2.3503430594966401E-2</v>
      </c>
      <c r="E93" s="159">
        <f>'Variance Analysis'!G87-'Variance Analysis'!F87</f>
        <v>0</v>
      </c>
      <c r="F93" s="171">
        <f>'Variance Analysis'!I87-'Variance Analysis'!H87</f>
        <v>0.98618420164567</v>
      </c>
      <c r="G93" s="159">
        <f>'Variance Analysis'!K87-'Variance Analysis'!J87</f>
        <v>0.59035056354263193</v>
      </c>
      <c r="H93" s="168">
        <f>'OverAll S-Curve'!F84</f>
        <v>0.77254157078978825</v>
      </c>
      <c r="I93" s="168">
        <f>'OverAll S-Curve'!G84</f>
        <v>0.68101594963937762</v>
      </c>
      <c r="J93" s="169">
        <f>Table210[[#This Row],[Overall Actual]]-Table210[[#This Row],[Overall Planned]]</f>
        <v>-9.152562115041063E-2</v>
      </c>
    </row>
    <row r="94" spans="2:10" ht="15.75">
      <c r="B94" s="87">
        <f>IF(Table210[[#This Row],[Date]]=$C$3,"Current",0)</f>
        <v>0</v>
      </c>
      <c r="C94" s="165">
        <f>'Variance Analysis'!C88</f>
        <v>44196</v>
      </c>
      <c r="D94" s="166">
        <f>'Variance Analysis'!E88-'Variance Analysis'!D88</f>
        <v>-1.1236067829830554E-2</v>
      </c>
      <c r="E94" s="159">
        <f>'Variance Analysis'!G88-'Variance Analysis'!F88</f>
        <v>0</v>
      </c>
      <c r="F94" s="171">
        <f>'Variance Analysis'!I88-'Variance Analysis'!H88</f>
        <v>0.98640596405906211</v>
      </c>
      <c r="G94" s="159">
        <f>'Variance Analysis'!K88-'Variance Analysis'!J88</f>
        <v>0.59417512352319768</v>
      </c>
      <c r="H94" s="168">
        <f>'OverAll S-Curve'!F85</f>
        <v>0.77366669745012318</v>
      </c>
      <c r="I94" s="168">
        <f>'OverAll S-Curve'!G85</f>
        <v>0.69261227728948072</v>
      </c>
      <c r="J94" s="169">
        <f>Table210[[#This Row],[Overall Actual]]-Table210[[#This Row],[Overall Planned]]</f>
        <v>-8.105442016064246E-2</v>
      </c>
    </row>
    <row r="95" spans="2:10" ht="15.75">
      <c r="B95" s="87">
        <f>IF(Table210[[#This Row],[Date]]=$C$3,"Current",0)</f>
        <v>0</v>
      </c>
      <c r="C95" s="165">
        <f>'Variance Analysis'!C89</f>
        <v>44203</v>
      </c>
      <c r="D95" s="166">
        <f>'Variance Analysis'!E89-'Variance Analysis'!D89</f>
        <v>-4.5580615778084699E-4</v>
      </c>
      <c r="E95" s="159">
        <f>'Variance Analysis'!G89-'Variance Analysis'!F89</f>
        <v>0</v>
      </c>
      <c r="F95" s="171">
        <f>'Variance Analysis'!I89-'Variance Analysis'!H89</f>
        <v>0.98662772647245434</v>
      </c>
      <c r="G95" s="159">
        <f>'Variance Analysis'!K89-'Variance Analysis'!J89</f>
        <v>0.59799968209137599</v>
      </c>
      <c r="H95" s="168">
        <f>'OverAll S-Curve'!F86</f>
        <v>0.7740431279675396</v>
      </c>
      <c r="I95" s="168">
        <f>'OverAll S-Curve'!G86</f>
        <v>0.7022729020699251</v>
      </c>
      <c r="J95" s="169">
        <f>Table210[[#This Row],[Overall Actual]]-Table210[[#This Row],[Overall Planned]]</f>
        <v>-7.1770225897614504E-2</v>
      </c>
    </row>
    <row r="96" spans="2:10" ht="15.75">
      <c r="B96" s="87">
        <f>IF(Table210[[#This Row],[Date]]=$C$3,"Current",0)</f>
        <v>0</v>
      </c>
      <c r="C96" s="165">
        <f>'Variance Analysis'!C90</f>
        <v>44210</v>
      </c>
      <c r="D96" s="166">
        <f>'Variance Analysis'!E90-'Variance Analysis'!D90</f>
        <v>9.9410756284038504E-3</v>
      </c>
      <c r="E96" s="159">
        <f>'Variance Analysis'!G90-'Variance Analysis'!F90</f>
        <v>0</v>
      </c>
      <c r="F96" s="171">
        <f>'Variance Analysis'!I90-'Variance Analysis'!H90</f>
        <v>0.98684948888584645</v>
      </c>
      <c r="G96" s="159">
        <f>'Variance Analysis'!K90-'Variance Analysis'!J90</f>
        <v>0.60182424207194163</v>
      </c>
      <c r="H96" s="168">
        <f>'OverAll S-Curve'!F87</f>
        <v>0.77441955823408903</v>
      </c>
      <c r="I96" s="168">
        <f>'OverAll S-Curve'!G87</f>
        <v>0.7116275126606868</v>
      </c>
      <c r="J96" s="169">
        <f>Table210[[#This Row],[Overall Actual]]-Table210[[#This Row],[Overall Planned]]</f>
        <v>-6.2792045573402233E-2</v>
      </c>
    </row>
    <row r="97" spans="2:13" ht="15.75">
      <c r="B97" s="87">
        <f>IF(Table210[[#This Row],[Date]]=$C$3,"Current",0)</f>
        <v>0</v>
      </c>
      <c r="C97" s="165">
        <f>'Variance Analysis'!C91</f>
        <v>44217</v>
      </c>
      <c r="D97" s="166">
        <f>'Variance Analysis'!E91-'Variance Analysis'!D91</f>
        <v>2.0960972829442981E-2</v>
      </c>
      <c r="E97" s="159">
        <f>'Variance Analysis'!G91-'Variance Analysis'!F91</f>
        <v>0</v>
      </c>
      <c r="F97" s="171">
        <f>'Variance Analysis'!I91-'Variance Analysis'!H91</f>
        <v>0.98707125129923867</v>
      </c>
      <c r="G97" s="159">
        <f>'Variance Analysis'!K91-'Variance Analysis'!J91</f>
        <v>0.60564880205250726</v>
      </c>
      <c r="H97" s="168">
        <f>'OverAll S-Curve'!F88</f>
        <v>0.77479598875150546</v>
      </c>
      <c r="I97" s="168">
        <f>'OverAll S-Curve'!G88</f>
        <v>0.72147941515605718</v>
      </c>
      <c r="J97" s="169">
        <f>Table210[[#This Row],[Overall Actual]]-Table210[[#This Row],[Overall Planned]]</f>
        <v>-5.331657359544828E-2</v>
      </c>
    </row>
    <row r="98" spans="2:13" ht="15.75">
      <c r="B98" s="87">
        <f>IF(Table210[[#This Row],[Date]]=$C$3,"Current",0)</f>
        <v>0</v>
      </c>
      <c r="C98" s="165">
        <f>'Variance Analysis'!C92</f>
        <v>44224</v>
      </c>
      <c r="D98" s="166">
        <f>'Variance Analysis'!E92-'Variance Analysis'!D92</f>
        <v>3.0439375375281297E-2</v>
      </c>
      <c r="E98" s="159">
        <f>'Variance Analysis'!G92-'Variance Analysis'!F92</f>
        <v>0</v>
      </c>
      <c r="F98" s="171">
        <f>'Variance Analysis'!I92-'Variance Analysis'!H92</f>
        <v>0.98729301371263067</v>
      </c>
      <c r="G98" s="159">
        <f>'Variance Analysis'!K92-'Variance Analysis'!J92</f>
        <v>0.60947336203307301</v>
      </c>
      <c r="H98" s="168">
        <f>'OverAll S-Curve'!F89</f>
        <v>0.77517241926892189</v>
      </c>
      <c r="I98" s="168">
        <f>'OverAll S-Curve'!G89</f>
        <v>0.73010089389136401</v>
      </c>
      <c r="J98" s="169">
        <f>Table210[[#This Row],[Overall Actual]]-Table210[[#This Row],[Overall Planned]]</f>
        <v>-4.5071525377557875E-2</v>
      </c>
    </row>
    <row r="99" spans="2:13" ht="15.75">
      <c r="B99" s="87">
        <f>IF(Table210[[#This Row],[Date]]=$C$3,"Current",0)</f>
        <v>0</v>
      </c>
      <c r="C99" s="165">
        <f>'Variance Analysis'!C93</f>
        <v>44231</v>
      </c>
      <c r="D99" s="166">
        <f>'Variance Analysis'!E93-'Variance Analysis'!D93</f>
        <v>3.9356603801302237E-2</v>
      </c>
      <c r="E99" s="159">
        <f>'Variance Analysis'!G93-'Variance Analysis'!F93</f>
        <v>0</v>
      </c>
      <c r="F99" s="171">
        <f>'Variance Analysis'!I93-'Variance Analysis'!H93</f>
        <v>0.98751477612602279</v>
      </c>
      <c r="G99" s="159">
        <f>'Variance Analysis'!K93-'Variance Analysis'!J93</f>
        <v>0.61329792201363853</v>
      </c>
      <c r="H99" s="168">
        <v>1</v>
      </c>
      <c r="I99" s="168">
        <f>'OverAll S-Curve'!G90</f>
        <v>0.7382744427939355</v>
      </c>
      <c r="J99" s="169">
        <f>Table210[[#This Row],[Overall Actual]]-Table210[[#This Row],[Overall Planned]]</f>
        <v>-0.2617255572060645</v>
      </c>
    </row>
    <row r="100" spans="2:13" ht="15.75">
      <c r="B100" s="87">
        <f>IF(Table210[[#This Row],[Date]]=$C$3,"Current",0)</f>
        <v>0</v>
      </c>
      <c r="C100" s="165">
        <f>'Variance Analysis'!C94</f>
        <v>44238</v>
      </c>
      <c r="D100" s="166">
        <f>'Variance Analysis'!E94-'Variance Analysis'!D94</f>
        <v>4.2201569576728715E-2</v>
      </c>
      <c r="E100" s="159">
        <f>'Variance Analysis'!G94-'Variance Analysis'!F94</f>
        <v>0</v>
      </c>
      <c r="F100" s="171">
        <f>'Variance Analysis'!I94-'Variance Analysis'!H94</f>
        <v>0.98773653853941501</v>
      </c>
      <c r="G100" s="159">
        <f>'Variance Analysis'!K94-'Variance Analysis'!J94</f>
        <v>0.61712248199420427</v>
      </c>
      <c r="H100" s="168">
        <v>1</v>
      </c>
      <c r="I100" s="168">
        <f>'OverAll S-Curve'!G91</f>
        <v>0.74160110164676796</v>
      </c>
      <c r="J100" s="169">
        <f>Table210[[#This Row],[Overall Actual]]-Table210[[#This Row],[Overall Planned]]</f>
        <v>-0.25839889835323204</v>
      </c>
    </row>
    <row r="101" spans="2:13" ht="15.75">
      <c r="B101" s="87">
        <f>IF(Table210[[#This Row],[Date]]=$C$3,"Current",0)</f>
        <v>0</v>
      </c>
      <c r="C101" s="165">
        <f>'Variance Analysis'!C95</f>
        <v>44245</v>
      </c>
      <c r="D101" s="166">
        <f>'Variance Analysis'!E95-'Variance Analysis'!D95</f>
        <v>4.9207567738569491E-2</v>
      </c>
      <c r="E101" s="159">
        <f>'Variance Analysis'!G95-'Variance Analysis'!F95</f>
        <v>0</v>
      </c>
      <c r="F101" s="171">
        <f>'Variance Analysis'!I95-'Variance Analysis'!H95</f>
        <v>0.99490042867638695</v>
      </c>
      <c r="G101" s="159">
        <f>'Variance Analysis'!K95-'Variance Analysis'!J95</f>
        <v>0.62094704197476991</v>
      </c>
      <c r="H101" s="168">
        <v>1</v>
      </c>
      <c r="I101" s="168">
        <f>'OverAll S-Curve'!G92</f>
        <v>0.74825050833782403</v>
      </c>
      <c r="J101" s="169">
        <f>Table210[[#This Row],[Overall Actual]]-Table210[[#This Row],[Overall Planned]]</f>
        <v>-0.25174949166217597</v>
      </c>
    </row>
    <row r="102" spans="2:13" ht="15.75">
      <c r="B102" s="87">
        <f>IF(Table210[[#This Row],[Date]]=$C$3,"Current",0)</f>
        <v>0</v>
      </c>
      <c r="C102" s="165">
        <f>'Variance Analysis'!C96</f>
        <v>44252</v>
      </c>
      <c r="D102" s="166">
        <f>'Variance Analysis'!E96-'Variance Analysis'!D96</f>
        <v>6.456033859085375E-2</v>
      </c>
      <c r="E102" s="159">
        <f>'Variance Analysis'!G96-'Variance Analysis'!F96</f>
        <v>0</v>
      </c>
      <c r="F102" s="171">
        <f>'Variance Analysis'!I96-'Variance Analysis'!H96</f>
        <v>0.99512219108977917</v>
      </c>
      <c r="G102" s="159">
        <f>'Variance Analysis'!K96-'Variance Analysis'!J96</f>
        <v>0.62477160195533565</v>
      </c>
      <c r="H102" s="168">
        <v>1</v>
      </c>
      <c r="I102" s="168">
        <f>'OverAll S-Curve'!G93</f>
        <v>0.76156131917745062</v>
      </c>
      <c r="J102" s="169">
        <f>Table210[[#This Row],[Overall Actual]]-Table210[[#This Row],[Overall Planned]]</f>
        <v>-0.23843868082254938</v>
      </c>
    </row>
    <row r="103" spans="2:13" ht="15.75">
      <c r="B103" s="87">
        <f>IF(Table210[[#This Row],[Date]]=$C$3,"Current",0)</f>
        <v>0</v>
      </c>
      <c r="C103" s="165">
        <f>'Variance Analysis'!C97</f>
        <v>44259</v>
      </c>
      <c r="D103" s="166">
        <f>'Variance Analysis'!E97-'Variance Analysis'!D97</f>
        <v>6.4413461075793266E-2</v>
      </c>
      <c r="E103" s="159">
        <f>'Variance Analysis'!G97-'Variance Analysis'!F97</f>
        <v>0</v>
      </c>
      <c r="F103" s="171">
        <f>'Variance Analysis'!I97-'Variance Analysis'!H97</f>
        <v>0.99534395350317129</v>
      </c>
      <c r="G103" s="159">
        <f>'Variance Analysis'!K97-'Variance Analysis'!J97</f>
        <v>0.62859616193590129</v>
      </c>
      <c r="H103" s="168">
        <v>1</v>
      </c>
      <c r="I103" s="168">
        <f>'OverAll S-Curve'!G94</f>
        <v>0.76249988391135282</v>
      </c>
      <c r="J103" s="169">
        <f>Table210[[#This Row],[Overall Actual]]-Table210[[#This Row],[Overall Planned]]</f>
        <v>-0.23750011608864718</v>
      </c>
    </row>
    <row r="104" spans="2:13" ht="15.75">
      <c r="B104" s="87">
        <f>IF(Table210[[#This Row],[Date]]=$C$3,"Current",0)</f>
        <v>0</v>
      </c>
      <c r="C104" s="165">
        <f>'Variance Analysis'!C98</f>
        <v>44266</v>
      </c>
      <c r="D104" s="166">
        <f>'Variance Analysis'!E98-'Variance Analysis'!D98</f>
        <v>6.426658387502282E-2</v>
      </c>
      <c r="E104" s="159">
        <f>'Variance Analysis'!G98-'Variance Analysis'!F98</f>
        <v>0</v>
      </c>
      <c r="F104" s="171">
        <f>'Variance Analysis'!I98-'Variance Analysis'!H98</f>
        <v>0.9955657159165634</v>
      </c>
      <c r="G104" s="159">
        <f>'Variance Analysis'!K98-'Variance Analysis'!J98</f>
        <v>0.63242072191646692</v>
      </c>
      <c r="H104" s="168">
        <v>1</v>
      </c>
      <c r="I104" s="168">
        <f>'OverAll S-Curve'!G95</f>
        <v>0.76343844889612178</v>
      </c>
      <c r="J104" s="169">
        <f>Table210[[#This Row],[Overall Actual]]-Table210[[#This Row],[Overall Planned]]</f>
        <v>-0.23656155110387822</v>
      </c>
    </row>
    <row r="105" spans="2:13" ht="15.75">
      <c r="B105" s="87">
        <f>IF(Table210[[#This Row],[Date]]=$C$3,"Current",0)</f>
        <v>0</v>
      </c>
      <c r="C105" s="165">
        <f>'Variance Analysis'!C99</f>
        <v>44273</v>
      </c>
      <c r="D105" s="166">
        <f>'Variance Analysis'!E99-'Variance Analysis'!D99</f>
        <v>6.4119706045672187E-2</v>
      </c>
      <c r="E105" s="159">
        <f>'Variance Analysis'!G99-'Variance Analysis'!F99</f>
        <v>0</v>
      </c>
      <c r="F105" s="171">
        <f>'Variance Analysis'!I99-'Variance Analysis'!H99</f>
        <v>0.99578747832995562</v>
      </c>
      <c r="G105" s="159">
        <f>'Variance Analysis'!K99-'Variance Analysis'!J99</f>
        <v>0.63624528189703267</v>
      </c>
      <c r="H105" s="168">
        <v>1</v>
      </c>
      <c r="I105" s="168">
        <f>'OverAll S-Curve'!G96</f>
        <v>0.76437701363002386</v>
      </c>
      <c r="J105" s="169">
        <f>Table210[[#This Row],[Overall Actual]]-Table210[[#This Row],[Overall Planned]]</f>
        <v>-0.23562298636997614</v>
      </c>
    </row>
    <row r="106" spans="2:13" ht="15.75">
      <c r="B106" s="87">
        <f>IF(Table210[[#This Row],[Date]]=$C$3,"Current",0)</f>
        <v>0</v>
      </c>
      <c r="C106" s="165">
        <f>'Variance Analysis'!C100</f>
        <v>44280</v>
      </c>
      <c r="D106" s="166">
        <v>-0.71660000000000001</v>
      </c>
      <c r="E106" s="159">
        <f>'Variance Analysis'!G100-'Variance Analysis'!F100</f>
        <v>0</v>
      </c>
      <c r="F106" s="171">
        <v>-0.32300000000000001</v>
      </c>
      <c r="G106" s="159">
        <v>-0.314</v>
      </c>
      <c r="H106" s="168">
        <v>1</v>
      </c>
      <c r="I106" s="168">
        <f>'OverAll S-Curve'!G97</f>
        <v>0.76531557861479294</v>
      </c>
      <c r="J106" s="169">
        <f>Table210[[#This Row],[Overall Actual]]-Table210[[#This Row],[Overall Planned]]</f>
        <v>-0.23468442138520706</v>
      </c>
    </row>
    <row r="107" spans="2:13" ht="15.75">
      <c r="B107" s="87">
        <f>IF(Table210[[#This Row],[Date]]=$C$3,"Current",0)</f>
        <v>0</v>
      </c>
      <c r="C107" s="165">
        <f>'Variance Analysis'!C101</f>
        <v>44287</v>
      </c>
      <c r="D107" s="166">
        <v>-0.70950000000000002</v>
      </c>
      <c r="E107" s="159">
        <f>'Variance Analysis'!G101-'Variance Analysis'!F101</f>
        <v>0</v>
      </c>
      <c r="F107" s="171">
        <v>-0.32300000000000001</v>
      </c>
      <c r="G107" s="159">
        <v>-0.309</v>
      </c>
      <c r="H107" s="168">
        <v>1</v>
      </c>
      <c r="I107" s="168">
        <f>'OverAll S-Curve'!G98</f>
        <v>0.76625414359956179</v>
      </c>
      <c r="J107" s="169">
        <f>Table210[[#This Row],[Overall Actual]]-Table210[[#This Row],[Overall Planned]]</f>
        <v>-0.23374585640043821</v>
      </c>
    </row>
    <row r="108" spans="2:13" ht="15.75">
      <c r="B108" s="87">
        <f>IF(Table210[[#This Row],[Date]]=$C$3,"Current",0)</f>
        <v>0</v>
      </c>
      <c r="C108" s="165">
        <f>'Variance Analysis'!C102</f>
        <v>44294</v>
      </c>
      <c r="D108" s="166">
        <v>-0.70250000000000001</v>
      </c>
      <c r="E108" s="159">
        <f>'Variance Analysis'!G102-'Variance Analysis'!F102</f>
        <v>0</v>
      </c>
      <c r="F108" s="171">
        <f>72.37%-100%</f>
        <v>-0.27629999999999999</v>
      </c>
      <c r="G108" s="159">
        <v>-0.30399999999999999</v>
      </c>
      <c r="H108" s="168">
        <v>1</v>
      </c>
      <c r="I108" s="168">
        <f>'OverAll S-Curve'!G99</f>
        <v>0.76719270833346398</v>
      </c>
      <c r="J108" s="169">
        <f>Table210[[#This Row],[Overall Actual]]-Table210[[#This Row],[Overall Planned]]</f>
        <v>-0.23280729166653602</v>
      </c>
    </row>
    <row r="109" spans="2:13" ht="15.75">
      <c r="B109" s="87">
        <f>IF(Table210[[#This Row],[Date]]=$C$3,"Current",0)</f>
        <v>0</v>
      </c>
      <c r="C109" s="165">
        <f>'Variance Analysis'!C103</f>
        <v>44301</v>
      </c>
      <c r="D109" s="166">
        <v>0</v>
      </c>
      <c r="E109" s="159">
        <f>'Variance Analysis'!G103-'Variance Analysis'!F103</f>
        <v>0</v>
      </c>
      <c r="F109" s="171">
        <f>'Variance Analysis'!I103-'Variance Analysis'!H103</f>
        <v>0.99667452798352407</v>
      </c>
      <c r="G109" s="159">
        <f>'Variance Analysis'!K103-'Variance Analysis'!J103</f>
        <v>0.6515435218192952</v>
      </c>
      <c r="H109" s="168">
        <v>1</v>
      </c>
      <c r="I109" s="168">
        <f>'OverAll S-Curve'!G100</f>
        <v>0.76813126980609681</v>
      </c>
      <c r="J109" s="169">
        <v>0</v>
      </c>
    </row>
    <row r="110" spans="2:13" ht="15.75">
      <c r="B110" s="87">
        <f>IF(Table210[[#This Row],[Date]]=$C$3,"Current",0)</f>
        <v>0</v>
      </c>
      <c r="C110" s="165">
        <f>'Variance Analysis'!C104</f>
        <v>44308</v>
      </c>
      <c r="D110" s="166">
        <f>'Variance Analysis'!E104-'Variance Analysis'!D104</f>
        <v>6.3385307784505796E-2</v>
      </c>
      <c r="E110" s="159">
        <f>'Variance Analysis'!G104-'Variance Analysis'!F104</f>
        <v>0</v>
      </c>
      <c r="F110" s="171">
        <f>'Variance Analysis'!I104-'Variance Analysis'!H104</f>
        <v>0.9968962903969163</v>
      </c>
      <c r="G110" s="159">
        <f>'Variance Analysis'!K104-'Variance Analysis'!J104</f>
        <v>0.65536808038747352</v>
      </c>
      <c r="H110" s="168">
        <v>1</v>
      </c>
      <c r="I110" s="168">
        <f>'OverAll S-Curve'!G101</f>
        <v>0.76906982977352811</v>
      </c>
      <c r="J110" s="169">
        <f>Table210[[#This Row],[Overall Actual]]-Table210[[#This Row],[Overall Planned]]</f>
        <v>-0.23093017022647189</v>
      </c>
    </row>
    <row r="111" spans="2:13" ht="15.75">
      <c r="B111" s="87">
        <f>IF(Table210[[#This Row],[Date]]=$C$3,"Current",0)</f>
        <v>0</v>
      </c>
      <c r="C111" s="165">
        <f>'Variance Analysis'!C105</f>
        <v>44315</v>
      </c>
      <c r="D111" s="166">
        <f>'Variance Analysis'!E105-'Variance Analysis'!D105</f>
        <v>6.1598328661222723E-2</v>
      </c>
      <c r="E111" s="159">
        <f>'Variance Analysis'!G105-'Variance Analysis'!F105</f>
        <v>0</v>
      </c>
      <c r="F111" s="171">
        <f>'Variance Analysis'!I105-'Variance Analysis'!H105</f>
        <v>0.9971180528103083</v>
      </c>
      <c r="G111" s="159">
        <f>'Variance Analysis'!K105-'Variance Analysis'!J105</f>
        <v>0.65919264036803926</v>
      </c>
      <c r="H111" s="168">
        <v>1</v>
      </c>
      <c r="I111" s="168">
        <f>'OverAll S-Curve'!G102</f>
        <v>0.77024710086321035</v>
      </c>
      <c r="J111" s="169">
        <f>Table210[[#This Row],[Overall Actual]]-Table210[[#This Row],[Overall Planned]]</f>
        <v>-0.22975289913678965</v>
      </c>
      <c r="M111">
        <v>65.67</v>
      </c>
    </row>
    <row r="112" spans="2:13" ht="15.75">
      <c r="B112" s="87">
        <f>IF(Table210[[#This Row],[Date]]=$C$3,"Current",0)</f>
        <v>0</v>
      </c>
      <c r="C112" s="165">
        <f>'Variance Analysis'!C106</f>
        <v>44322</v>
      </c>
      <c r="D112" s="166">
        <f>'Variance Analysis'!E106-'Variance Analysis'!D106</f>
        <v>5.474926624108345E-2</v>
      </c>
      <c r="E112" s="159">
        <f>'Variance Analysis'!G106-'Variance Analysis'!F106</f>
        <v>0</v>
      </c>
      <c r="F112" s="171">
        <f>'Variance Analysis'!I106-'Variance Analysis'!H106</f>
        <v>0.99733885103929454</v>
      </c>
      <c r="G112" s="159">
        <f>'Variance Analysis'!K106-'Variance Analysis'!J106</f>
        <v>0.66301720034860478</v>
      </c>
      <c r="H112" s="168">
        <v>1</v>
      </c>
      <c r="I112" s="168">
        <f>'OverAll S-Curve'!G103</f>
        <v>0.77463930774389178</v>
      </c>
      <c r="J112" s="169">
        <f>Table210[[#This Row],[Overall Actual]]-Table210[[#This Row],[Overall Planned]]</f>
        <v>-0.22536069225610822</v>
      </c>
      <c r="M112">
        <f>1-M111</f>
        <v>-64.67</v>
      </c>
    </row>
    <row r="113" spans="2:10" ht="15.75">
      <c r="B113" s="87">
        <f>IF(Table210[[#This Row],[Date]]=$C$3,"Current",0)</f>
        <v>0</v>
      </c>
      <c r="C113" s="165">
        <f>'Variance Analysis'!C107</f>
        <v>44329</v>
      </c>
      <c r="D113" s="166">
        <f>'Variance Analysis'!E107-'Variance Analysis'!D107</f>
        <v>4.6488547127775393E-2</v>
      </c>
      <c r="E113" s="159">
        <f>'Variance Analysis'!G107-'Variance Analysis'!F107</f>
        <v>0</v>
      </c>
      <c r="F113" s="171">
        <f>'Variance Analysis'!I107-'Variance Analysis'!H107</f>
        <v>0.99756061345268654</v>
      </c>
      <c r="G113" s="159">
        <f>'Variance Analysis'!K107-'Variance Analysis'!J107</f>
        <v>0.66684176032917053</v>
      </c>
      <c r="H113" s="168">
        <v>1</v>
      </c>
      <c r="I113" s="168">
        <f>'OverAll S-Curve'!G104</f>
        <v>0.7790315146245731</v>
      </c>
      <c r="J113" s="169">
        <f>Table210[[#This Row],[Overall Actual]]-Table210[[#This Row],[Overall Planned]]</f>
        <v>-0.2209684853754269</v>
      </c>
    </row>
    <row r="114" spans="2:10" ht="15.75">
      <c r="B114" s="87">
        <f>IF(Table210[[#This Row],[Date]]=$C$3,"Current",0)</f>
        <v>0</v>
      </c>
      <c r="C114" s="165">
        <f>'Variance Analysis'!C108</f>
        <v>44336</v>
      </c>
      <c r="D114" s="166">
        <f>'Variance Analysis'!E108-'Variance Analysis'!D108</f>
        <v>4.5899735277865283E-2</v>
      </c>
      <c r="E114" s="159">
        <f>'Variance Analysis'!G108-'Variance Analysis'!F108</f>
        <v>0</v>
      </c>
      <c r="F114" s="171">
        <f>'Variance Analysis'!I108-'Variance Analysis'!H108</f>
        <v>0.99778237586607865</v>
      </c>
      <c r="G114" s="159">
        <f>'Variance Analysis'!K108-'Variance Analysis'!J108</f>
        <v>0.67066632030973616</v>
      </c>
      <c r="H114" s="168">
        <v>1</v>
      </c>
      <c r="I114" s="168">
        <f>'OverAll S-Curve'!G105</f>
        <v>0.78342372150525441</v>
      </c>
      <c r="J114" s="169">
        <f>Table210[[#This Row],[Overall Actual]]-Table210[[#This Row],[Overall Planned]]</f>
        <v>-0.21657627849474559</v>
      </c>
    </row>
    <row r="115" spans="2:10" ht="15.75">
      <c r="B115" s="87">
        <f>IF(Table210[[#This Row],[Date]]=$C$3,"Current",0)</f>
        <v>0</v>
      </c>
      <c r="C115" s="165">
        <f>'Variance Analysis'!C109</f>
        <v>44343</v>
      </c>
      <c r="D115" s="166">
        <f>'Variance Analysis'!E109-'Variance Analysis'!D109</f>
        <v>5.007963670008464E-2</v>
      </c>
      <c r="E115" s="159">
        <f>'Variance Analysis'!G109-'Variance Analysis'!F109</f>
        <v>0</v>
      </c>
      <c r="F115" s="171">
        <f>'Variance Analysis'!I109-'Variance Analysis'!H109</f>
        <v>0.99800413827947088</v>
      </c>
      <c r="G115" s="159">
        <f>'Variance Analysis'!K109-'Variance Analysis'!J109</f>
        <v>0.6744908802903018</v>
      </c>
      <c r="H115" s="168">
        <v>1</v>
      </c>
      <c r="I115" s="168">
        <f>'OverAll S-Curve'!G106</f>
        <v>0.78781592863680272</v>
      </c>
      <c r="J115" s="169">
        <f>Table210[[#This Row],[Overall Actual]]-Table210[[#This Row],[Overall Planned]]</f>
        <v>-0.21218407136319728</v>
      </c>
    </row>
    <row r="116" spans="2:10" ht="15.75">
      <c r="B116" s="87">
        <f>IF(Table210[[#This Row],[Date]]=$C$3,"Current",0)</f>
        <v>0</v>
      </c>
      <c r="C116" s="165">
        <f>'Variance Analysis'!C110</f>
        <v>44350</v>
      </c>
      <c r="D116" s="166">
        <f>'Variance Analysis'!E110-'Variance Analysis'!D110</f>
        <v>5.4259538750884295E-2</v>
      </c>
      <c r="E116" s="159">
        <f>'Variance Analysis'!G110-'Variance Analysis'!F110</f>
        <v>0</v>
      </c>
      <c r="F116" s="171">
        <f>'Variance Analysis'!I110-'Variance Analysis'!H110</f>
        <v>0.99822590069286299</v>
      </c>
      <c r="G116" s="159">
        <f>'Variance Analysis'!K110-'Variance Analysis'!J110</f>
        <v>0.67831544027086754</v>
      </c>
      <c r="H116" s="168">
        <v>1</v>
      </c>
      <c r="I116" s="168">
        <f>'OverAll S-Curve'!G107</f>
        <v>0.79220813551748404</v>
      </c>
      <c r="J116" s="169">
        <f>Table210[[#This Row],[Overall Actual]]-Table210[[#This Row],[Overall Planned]]</f>
        <v>-0.20779186448251596</v>
      </c>
    </row>
    <row r="117" spans="2:10" ht="15.75">
      <c r="B117" s="87">
        <f>IF(Table210[[#This Row],[Date]]=$C$3,"Current",0)</f>
        <v>0</v>
      </c>
      <c r="C117" s="165">
        <f>'Variance Analysis'!C111</f>
        <v>44357</v>
      </c>
      <c r="D117" s="166">
        <f>'Variance Analysis'!E111-'Variance Analysis'!D111</f>
        <v>5.8170284630505997E-2</v>
      </c>
      <c r="E117" s="159">
        <f>'Variance Analysis'!G111-'Variance Analysis'!F111</f>
        <v>0</v>
      </c>
      <c r="F117" s="171">
        <f>'Variance Analysis'!I111-'Variance Analysis'!H111</f>
        <v>0.99844766310625521</v>
      </c>
      <c r="G117" s="159">
        <f>'Variance Analysis'!K111-'Variance Analysis'!J111</f>
        <v>0.68214000025143318</v>
      </c>
      <c r="H117" s="168">
        <v>1</v>
      </c>
      <c r="I117" s="168">
        <f>'OverAll S-Curve'!G108</f>
        <v>0.79638550201183944</v>
      </c>
      <c r="J117" s="169">
        <f>Table210[[#This Row],[Overall Actual]]-Table210[[#This Row],[Overall Planned]]</f>
        <v>-0.20361449798816056</v>
      </c>
    </row>
    <row r="118" spans="2:10" ht="15.75">
      <c r="B118" s="87">
        <f>IF(Table210[[#This Row],[Date]]=$C$3,"Current",0)</f>
        <v>0</v>
      </c>
      <c r="C118" s="165">
        <f>'Variance Analysis'!C112</f>
        <v>44364</v>
      </c>
      <c r="D118" s="166">
        <f>'Variance Analysis'!E112-'Variance Analysis'!D112</f>
        <v>5.8321413862280624E-2</v>
      </c>
      <c r="E118" s="159">
        <f>'Variance Analysis'!G112-'Variance Analysis'!F112</f>
        <v>0</v>
      </c>
      <c r="F118" s="171">
        <f>'Variance Analysis'!I112-'Variance Analysis'!H112</f>
        <v>0.99866942551964721</v>
      </c>
      <c r="G118" s="159">
        <f>'Variance Analysis'!K112-'Variance Analysis'!J112</f>
        <v>0.68596456023199892</v>
      </c>
      <c r="H118" s="168">
        <v>1</v>
      </c>
      <c r="I118" s="168">
        <f>'OverAll S-Curve'!G109</f>
        <v>0.79756193646048756</v>
      </c>
      <c r="J118" s="169">
        <f>Table210[[#This Row],[Overall Actual]]-Table210[[#This Row],[Overall Planned]]</f>
        <v>-0.20243806353951244</v>
      </c>
    </row>
    <row r="119" spans="2:10" ht="15.75">
      <c r="B119" s="87">
        <f>IF(Table210[[#This Row],[Date]]=$C$3,"Current",0)</f>
        <v>0</v>
      </c>
      <c r="C119" s="165">
        <f>'Variance Analysis'!C113</f>
        <v>44371</v>
      </c>
      <c r="D119" s="166">
        <f>'Variance Analysis'!E113-'Variance Analysis'!D113</f>
        <v>5.8174530061417817E-2</v>
      </c>
      <c r="E119" s="159">
        <f>'Variance Analysis'!G113-'Variance Analysis'!F113</f>
        <v>0</v>
      </c>
      <c r="F119" s="171">
        <f>'Variance Analysis'!I113-'Variance Analysis'!H113</f>
        <v>0.99889118793303933</v>
      </c>
      <c r="G119" s="159">
        <f>'Variance Analysis'!K113-'Variance Analysis'!J113</f>
        <v>0.68978912021256444</v>
      </c>
      <c r="H119" s="168">
        <v>1</v>
      </c>
      <c r="I119" s="168">
        <f>'OverAll S-Curve'!G110</f>
        <v>0.79850049617705221</v>
      </c>
      <c r="J119" s="169">
        <f>Table210[[#This Row],[Overall Actual]]-Table210[[#This Row],[Overall Planned]]</f>
        <v>-0.20149950382294779</v>
      </c>
    </row>
    <row r="120" spans="2:10" ht="15.75">
      <c r="B120" s="87">
        <f>IF(Table210[[#This Row],[Date]]=$C$3,"Current",0)</f>
        <v>0</v>
      </c>
      <c r="C120" s="165">
        <f>'Variance Analysis'!C114</f>
        <v>44378</v>
      </c>
      <c r="D120" s="166">
        <f>'Variance Analysis'!E114-'Variance Analysis'!D114</f>
        <v>5.802764594626475E-2</v>
      </c>
      <c r="E120" s="159">
        <f>'Variance Analysis'!G114-'Variance Analysis'!F114</f>
        <v>0</v>
      </c>
      <c r="F120" s="171">
        <f>'Variance Analysis'!I114-'Variance Analysis'!H114</f>
        <v>0.99911295034643155</v>
      </c>
      <c r="G120" s="159">
        <f>'Variance Analysis'!K114-'Variance Analysis'!J114</f>
        <v>0.69361368019313019</v>
      </c>
      <c r="H120" s="168">
        <v>1</v>
      </c>
      <c r="I120" s="168">
        <f>'OverAll S-Curve'!G111</f>
        <v>0.79943905614448363</v>
      </c>
      <c r="J120" s="169">
        <f>Table210[[#This Row],[Overall Actual]]-Table210[[#This Row],[Overall Planned]]</f>
        <v>-0.20056094385551637</v>
      </c>
    </row>
    <row r="121" spans="2:10" ht="15.75">
      <c r="B121" s="87">
        <f>IF(Table210[[#This Row],[Date]]=$C$3,"Current",0)</f>
        <v>0</v>
      </c>
      <c r="C121" s="165">
        <f>'Variance Analysis'!C115</f>
        <v>44385</v>
      </c>
      <c r="D121" s="166">
        <f>'Variance Analysis'!E115-'Variance Analysis'!D115</f>
        <v>5.7880762145401832E-2</v>
      </c>
      <c r="E121" s="159">
        <f>'Variance Analysis'!G115-'Variance Analysis'!F115</f>
        <v>0</v>
      </c>
      <c r="F121" s="171">
        <f>'Variance Analysis'!I115-'Variance Analysis'!H115</f>
        <v>0.99933471275982366</v>
      </c>
      <c r="G121" s="159">
        <f>'Variance Analysis'!K115-'Variance Analysis'!J115</f>
        <v>0.69743824017369582</v>
      </c>
      <c r="H121" s="168">
        <v>1</v>
      </c>
      <c r="I121" s="168">
        <f>'OverAll S-Curve'!G112</f>
        <v>0.80037761586104827</v>
      </c>
      <c r="J121" s="169">
        <f>Table210[[#This Row],[Overall Actual]]-Table210[[#This Row],[Overall Planned]]</f>
        <v>-0.19962238413895173</v>
      </c>
    </row>
    <row r="122" spans="2:10" ht="15.75">
      <c r="B122" s="87">
        <f>IF(Table210[[#This Row],[Date]]=$C$3,"Current",0)</f>
        <v>0</v>
      </c>
      <c r="C122" s="165">
        <f>'Variance Analysis'!C116</f>
        <v>44392</v>
      </c>
      <c r="D122" s="166">
        <f>'Variance Analysis'!E116-'Variance Analysis'!D116</f>
        <v>5.7733878344539025E-2</v>
      </c>
      <c r="E122" s="159">
        <f>'Variance Analysis'!G116-'Variance Analysis'!F116</f>
        <v>0</v>
      </c>
      <c r="F122" s="171">
        <f>'Variance Analysis'!I116-'Variance Analysis'!H116</f>
        <v>0.99955647517321589</v>
      </c>
      <c r="G122" s="159">
        <f>'Variance Analysis'!K116-'Variance Analysis'!J116</f>
        <v>0.70126280015426146</v>
      </c>
      <c r="H122" s="168">
        <v>1</v>
      </c>
      <c r="I122" s="168">
        <f>'OverAll S-Curve'!G113</f>
        <v>0.80131617582847969</v>
      </c>
      <c r="J122" s="169">
        <f>Table210[[#This Row],[Overall Actual]]-Table210[[#This Row],[Overall Planned]]</f>
        <v>-0.19868382417152031</v>
      </c>
    </row>
    <row r="123" spans="2:10" ht="15.75">
      <c r="B123" s="87">
        <f>IF(Table210[[#This Row],[Date]]=$C$3,"Current",0)</f>
        <v>0</v>
      </c>
      <c r="C123" s="165">
        <f>'Variance Analysis'!C117</f>
        <v>44399</v>
      </c>
      <c r="D123" s="166">
        <f>'Variance Analysis'!E117-'Variance Analysis'!D117</f>
        <v>5.7684916972821298E-2</v>
      </c>
      <c r="E123" s="159">
        <f>'Variance Analysis'!G117-'Variance Analysis'!F117</f>
        <v>0</v>
      </c>
      <c r="F123" s="171">
        <f>'Variance Analysis'!I117-'Variance Analysis'!H117</f>
        <v>0.99963071737248177</v>
      </c>
      <c r="G123" s="159">
        <f>'Variance Analysis'!K117-'Variance Analysis'!J117</f>
        <v>0.70253765348111663</v>
      </c>
      <c r="H123" s="168">
        <v>1</v>
      </c>
      <c r="I123" s="168">
        <f>'OverAll S-Curve'!G114</f>
        <v>0.80162902890009002</v>
      </c>
      <c r="J123" s="169">
        <f>Table210[[#This Row],[Overall Actual]]-Table210[[#This Row],[Overall Planned]]</f>
        <v>-0.19837097109990998</v>
      </c>
    </row>
    <row r="124" spans="2:10" ht="15.75">
      <c r="B124" s="87">
        <f>IF(Table210[[#This Row],[Date]]=$C$3,"Current",0)</f>
        <v>0</v>
      </c>
      <c r="C124" s="165">
        <f>'Variance Analysis'!C118</f>
        <v>44406</v>
      </c>
      <c r="D124" s="166">
        <f>'Variance Analysis'!E118-'Variance Analysis'!D118</f>
        <v>5.7538033171958491E-2</v>
      </c>
      <c r="E124" s="159">
        <f>'Variance Analysis'!G118-'Variance Analysis'!F118</f>
        <v>0</v>
      </c>
      <c r="F124" s="171">
        <f>'Variance Analysis'!I118-'Variance Analysis'!H118</f>
        <v>0.99985247978587399</v>
      </c>
      <c r="G124" s="159">
        <f>'Variance Analysis'!K118-'Variance Analysis'!J118</f>
        <v>0.70636221346168238</v>
      </c>
      <c r="H124" s="168">
        <v>1</v>
      </c>
      <c r="I124" s="168">
        <f>'OverAll S-Curve'!G115</f>
        <v>0.80256758886752144</v>
      </c>
      <c r="J124" s="169">
        <f>Table210[[#This Row],[Overall Actual]]-Table210[[#This Row],[Overall Planned]]</f>
        <v>-0.19743241113247856</v>
      </c>
    </row>
    <row r="125" spans="2:10" ht="15.75">
      <c r="B125" s="87">
        <f>IF(Table210[[#This Row],[Date]]=$C$3,"Current",0)</f>
        <v>0</v>
      </c>
      <c r="C125" s="165">
        <f>'Variance Analysis'!C119</f>
        <v>44413</v>
      </c>
      <c r="D125" s="166">
        <f>'Variance Analysis'!E119-'Variance Analysis'!D119</f>
        <v>5.302334551615373E-2</v>
      </c>
      <c r="E125" s="159">
        <f>'Variance Analysis'!G119-'Variance Analysis'!F119</f>
        <v>0</v>
      </c>
      <c r="F125" s="171">
        <f>'Variance Analysis'!I119-'Variance Analysis'!H119</f>
        <v>1</v>
      </c>
      <c r="G125" s="159">
        <f>'Variance Analysis'!K119-'Variance Analysis'!J119</f>
        <v>0.71018677202986058</v>
      </c>
      <c r="H125" s="168">
        <v>1</v>
      </c>
      <c r="I125" s="168">
        <f>'OverAll S-Curve'!G116</f>
        <v>0.80350613905114476</v>
      </c>
      <c r="J125" s="169">
        <f>Table210[[#This Row],[Overall Actual]]-Table210[[#This Row],[Overall Planned]]</f>
        <v>-0.19649386094885524</v>
      </c>
    </row>
    <row r="126" spans="2:10" ht="15.75">
      <c r="B126" s="87">
        <f>IF(Table210[[#This Row],[Date]]=$C$3,"Current",0)</f>
        <v>0</v>
      </c>
      <c r="C126" s="165">
        <f>'Variance Analysis'!C120</f>
        <v>44420</v>
      </c>
      <c r="D126" s="166">
        <f>'Variance Analysis'!E120-'Variance Analysis'!D120</f>
        <v>4.6595818430765878E-2</v>
      </c>
      <c r="E126" s="159">
        <f>'Variance Analysis'!G120-'Variance Analysis'!F120</f>
        <v>0</v>
      </c>
      <c r="F126" s="171">
        <f>'Variance Analysis'!I120-'Variance Analysis'!H120</f>
        <v>0</v>
      </c>
      <c r="G126" s="159">
        <f>'Variance Analysis'!K120-'Variance Analysis'!J120</f>
        <v>0.71401133201042633</v>
      </c>
      <c r="H126" s="168">
        <v>1</v>
      </c>
      <c r="I126" s="168">
        <f>'OverAll S-Curve'!G117</f>
        <v>0.80444464106832758</v>
      </c>
      <c r="J126" s="169">
        <f>Table210[[#This Row],[Overall Actual]]-Table210[[#This Row],[Overall Planned]]</f>
        <v>-0.19555535893167242</v>
      </c>
    </row>
    <row r="127" spans="2:10" ht="15.75">
      <c r="B127" s="87">
        <f>IF(Table210[[#This Row],[Date]]=$C$3,"Current",0)</f>
        <v>0</v>
      </c>
      <c r="C127" s="165">
        <f>'Variance Analysis'!C121</f>
        <v>44427</v>
      </c>
      <c r="D127" s="166">
        <f>'Variance Analysis'!E121-'Variance Analysis'!D121</f>
        <v>4.0168291345377916E-2</v>
      </c>
      <c r="E127" s="159">
        <f>'Variance Analysis'!G121-'Variance Analysis'!F121</f>
        <v>0</v>
      </c>
      <c r="F127" s="171">
        <f>'Variance Analysis'!I121-'Variance Analysis'!H121</f>
        <v>0</v>
      </c>
      <c r="G127" s="159">
        <f>'Variance Analysis'!K121-'Variance Analysis'!J121</f>
        <v>0.71783589199099196</v>
      </c>
      <c r="H127" s="168">
        <v>1</v>
      </c>
      <c r="I127" s="168">
        <f>'OverAll S-Curve'!G118</f>
        <v>0.8053831433363775</v>
      </c>
      <c r="J127" s="169">
        <f>Table210[[#This Row],[Overall Actual]]-Table210[[#This Row],[Overall Planned]]</f>
        <v>-0.1946168566636225</v>
      </c>
    </row>
    <row r="128" spans="2:10" ht="15.75">
      <c r="B128" s="87">
        <f>IF(Table210[[#This Row],[Date]]=$C$3,"Current",0)</f>
        <v>0</v>
      </c>
      <c r="C128" s="165">
        <f>'Variance Analysis'!C122</f>
        <v>44434</v>
      </c>
      <c r="D128" s="166">
        <f>'Variance Analysis'!E122-'Variance Analysis'!D122</f>
        <v>3.3740764259989842E-2</v>
      </c>
      <c r="E128" s="159">
        <f>'Variance Analysis'!G122-'Variance Analysis'!F122</f>
        <v>0</v>
      </c>
      <c r="F128" s="171">
        <f>'Variance Analysis'!I122-'Variance Analysis'!H122</f>
        <v>0</v>
      </c>
      <c r="G128" s="159">
        <f>'Variance Analysis'!K122-'Variance Analysis'!J122</f>
        <v>0.72166045197155759</v>
      </c>
      <c r="H128" s="168">
        <v>1</v>
      </c>
      <c r="I128" s="168">
        <f>'OverAll S-Curve'!G119</f>
        <v>0.80632164535356032</v>
      </c>
      <c r="J128" s="169">
        <f>Table210[[#This Row],[Overall Actual]]-Table210[[#This Row],[Overall Planned]]</f>
        <v>-0.19367835464643968</v>
      </c>
    </row>
    <row r="129" spans="2:10" ht="15.75">
      <c r="B129" s="87">
        <f>IF(Table210[[#This Row],[Date]]=$C$3,"Current",0)</f>
        <v>0</v>
      </c>
      <c r="C129" s="165">
        <f>'Variance Analysis'!C123</f>
        <v>44441</v>
      </c>
      <c r="D129" s="166">
        <f>'Variance Analysis'!E123-'Variance Analysis'!D123</f>
        <v>3.0514981634609306E-2</v>
      </c>
      <c r="E129" s="159">
        <f>'Variance Analysis'!G123-'Variance Analysis'!F123</f>
        <v>0</v>
      </c>
      <c r="F129" s="171">
        <f>'Variance Analysis'!I123-'Variance Analysis'!H123</f>
        <v>0</v>
      </c>
      <c r="G129" s="159">
        <f>'Variance Analysis'!K123-'Variance Analysis'!J123</f>
        <v>0.72548501195212334</v>
      </c>
      <c r="H129" s="168">
        <v>1</v>
      </c>
      <c r="I129" s="168">
        <f>'OverAll S-Curve'!G120</f>
        <v>0.80726014762161025</v>
      </c>
      <c r="J129" s="169">
        <f>Table210[[#This Row],[Overall Actual]]-Table210[[#This Row],[Overall Planned]]</f>
        <v>-0.19273985237838975</v>
      </c>
    </row>
    <row r="130" spans="2:10" ht="15.75">
      <c r="B130" s="87">
        <f>IF(Table210[[#This Row],[Date]]=$C$3,"Current",0)</f>
        <v>0</v>
      </c>
      <c r="C130" s="165">
        <f>'Variance Analysis'!C124</f>
        <v>44448</v>
      </c>
      <c r="D130" s="166">
        <f>'Variance Analysis'!E124-'Variance Analysis'!D124</f>
        <v>3.036809783374661E-2</v>
      </c>
      <c r="E130" s="159">
        <f>'Variance Analysis'!G124-'Variance Analysis'!F124</f>
        <v>0</v>
      </c>
      <c r="F130" s="171">
        <f>'Variance Analysis'!I124-'Variance Analysis'!H124</f>
        <v>0</v>
      </c>
      <c r="G130" s="159">
        <f>'Variance Analysis'!K124-'Variance Analysis'!J124</f>
        <v>0.72930957193268897</v>
      </c>
      <c r="H130" s="168">
        <v>1</v>
      </c>
      <c r="I130" s="168">
        <f>'OverAll S-Curve'!G121</f>
        <v>0.80819864963879307</v>
      </c>
      <c r="J130" s="169">
        <f>Table210[[#This Row],[Overall Actual]]-Table210[[#This Row],[Overall Planned]]</f>
        <v>-0.19180135036120693</v>
      </c>
    </row>
    <row r="131" spans="2:10" ht="15.75">
      <c r="B131" s="87">
        <f>IF(Table210[[#This Row],[Date]]=$C$3,"Current",0)</f>
        <v>0</v>
      </c>
      <c r="C131" s="165">
        <f>'Variance Analysis'!C125</f>
        <v>44455</v>
      </c>
      <c r="D131" s="166">
        <f>'Variance Analysis'!E125-'Variance Analysis'!D125</f>
        <v>3.0606352371958079E-2</v>
      </c>
      <c r="E131" s="159">
        <f>'Variance Analysis'!G125-'Variance Analysis'!F125</f>
        <v>0</v>
      </c>
      <c r="F131" s="171">
        <f>'Variance Analysis'!I125-'Variance Analysis'!H125</f>
        <v>0</v>
      </c>
      <c r="G131" s="159">
        <f>'Variance Analysis'!K125-'Variance Analysis'!J125</f>
        <v>0.73313413191325472</v>
      </c>
      <c r="H131" s="168">
        <v>1</v>
      </c>
      <c r="I131" s="168">
        <f>'OverAll S-Curve'!G122</f>
        <v>0.80913715165597599</v>
      </c>
      <c r="J131" s="169">
        <f>Table210[[#This Row],[Overall Actual]]-Table210[[#This Row],[Overall Planned]]</f>
        <v>-0.19086284834402401</v>
      </c>
    </row>
    <row r="132" spans="2:10" ht="15.75">
      <c r="B132" s="87">
        <f>IF(Table210[[#This Row],[Date]]=$C$3,"Current",0)</f>
        <v>0</v>
      </c>
      <c r="C132" s="165">
        <f>'Variance Analysis'!C126</f>
        <v>44462</v>
      </c>
      <c r="D132" s="166">
        <f>'Variance Analysis'!E126-'Variance Analysis'!D126</f>
        <v>3.0876947677585531E-2</v>
      </c>
      <c r="E132" s="159">
        <f>'Variance Analysis'!G126-'Variance Analysis'!F126</f>
        <v>0</v>
      </c>
      <c r="F132" s="171">
        <f>'Variance Analysis'!I126-'Variance Analysis'!H126</f>
        <v>0</v>
      </c>
      <c r="G132" s="159">
        <f>'Variance Analysis'!K126-'Variance Analysis'!J126</f>
        <v>0.73632126452419899</v>
      </c>
      <c r="H132" s="168">
        <v>1</v>
      </c>
      <c r="I132" s="168">
        <f>'OverAll S-Curve'!G123</f>
        <v>0.80991923692116197</v>
      </c>
      <c r="J132" s="169">
        <f>Table210[[#This Row],[Overall Actual]]-Table210[[#This Row],[Overall Planned]]</f>
        <v>-0.19008076307883803</v>
      </c>
    </row>
    <row r="133" spans="2:10" ht="15.75">
      <c r="B133" s="87">
        <f>IF(Table210[[#This Row],[Date]]=$C$3,"Current",0)</f>
        <v>0</v>
      </c>
      <c r="C133" s="165">
        <f>'Variance Analysis'!C127</f>
        <v>44469</v>
      </c>
      <c r="D133" s="166">
        <f>'Variance Analysis'!E127-'Variance Analysis'!D127</f>
        <v>3.12016621700546E-2</v>
      </c>
      <c r="E133" s="159">
        <f>'Variance Analysis'!G127-'Variance Analysis'!F127</f>
        <v>0</v>
      </c>
      <c r="F133" s="171">
        <f>'Variance Analysis'!I127-'Variance Analysis'!H127</f>
        <v>0</v>
      </c>
      <c r="G133" s="159">
        <f>'Variance Analysis'!K127-'Variance Analysis'!J127</f>
        <v>0.74014582450476463</v>
      </c>
      <c r="H133" s="168">
        <v>1</v>
      </c>
      <c r="I133" s="168">
        <f>'OverAll S-Curve'!G124</f>
        <v>0.8108577389383449</v>
      </c>
      <c r="J133" s="169">
        <f>Table210[[#This Row],[Overall Actual]]-Table210[[#This Row],[Overall Planned]]</f>
        <v>-0.1891422610616551</v>
      </c>
    </row>
    <row r="134" spans="2:10" ht="15.75">
      <c r="B134" s="87">
        <f>IF(Table210[[#This Row],[Date]]=$C$3,"Current",0)</f>
        <v>0</v>
      </c>
      <c r="C134" s="165">
        <f>'Variance Analysis'!C128</f>
        <v>44476</v>
      </c>
      <c r="D134" s="166">
        <f>'Variance Analysis'!E128-'Variance Analysis'!D128</f>
        <v>3.1526376348233409E-2</v>
      </c>
      <c r="E134" s="159">
        <f>'Variance Analysis'!G128-'Variance Analysis'!F128</f>
        <v>0</v>
      </c>
      <c r="F134" s="171">
        <f>'Variance Analysis'!I128-'Variance Analysis'!H128</f>
        <v>0</v>
      </c>
      <c r="G134" s="159">
        <f>'Variance Analysis'!K128-'Variance Analysis'!J128</f>
        <v>0.74397038448533037</v>
      </c>
      <c r="H134" s="168">
        <v>1</v>
      </c>
      <c r="I134" s="168">
        <f>'OverAll S-Curve'!G125</f>
        <v>0.81179624120639471</v>
      </c>
      <c r="J134" s="169">
        <f>Table210[[#This Row],[Overall Actual]]-Table210[[#This Row],[Overall Planned]]</f>
        <v>-0.18820375879360529</v>
      </c>
    </row>
    <row r="135" spans="2:10" ht="15.75">
      <c r="B135" s="87">
        <f>IF(Table210[[#This Row],[Date]]=$C$3,"Current",0)</f>
        <v>0</v>
      </c>
      <c r="C135" s="165">
        <f>'Variance Analysis'!C129</f>
        <v>44483</v>
      </c>
      <c r="D135" s="166">
        <f>'Variance Analysis'!E129-'Variance Analysis'!D129</f>
        <v>3.1851090840702367E-2</v>
      </c>
      <c r="E135" s="159">
        <f>'Variance Analysis'!G129-'Variance Analysis'!F129</f>
        <v>0</v>
      </c>
      <c r="F135" s="171">
        <f>'Variance Analysis'!I129-'Variance Analysis'!H129</f>
        <v>0</v>
      </c>
      <c r="G135" s="159">
        <f>'Variance Analysis'!K129-'Variance Analysis'!J129</f>
        <v>0.74779494446589601</v>
      </c>
      <c r="H135" s="168">
        <v>1</v>
      </c>
      <c r="I135" s="168">
        <f>'OverAll S-Curve'!G126</f>
        <v>0.81273474322357764</v>
      </c>
      <c r="J135" s="169">
        <f>Table210[[#This Row],[Overall Actual]]-Table210[[#This Row],[Overall Planned]]</f>
        <v>-0.18726525677642236</v>
      </c>
    </row>
    <row r="136" spans="2:10" ht="15.75">
      <c r="B136" s="87">
        <f>IF(Table210[[#This Row],[Date]]=$C$3,"Current",0)</f>
        <v>0</v>
      </c>
      <c r="C136" s="165">
        <f>'Variance Analysis'!C130</f>
        <v>44490</v>
      </c>
      <c r="D136" s="166">
        <f>'Variance Analysis'!E130-'Variance Analysis'!D130</f>
        <v>3.2175805018881287E-2</v>
      </c>
      <c r="E136" s="159">
        <f>'Variance Analysis'!G130-'Variance Analysis'!F130</f>
        <v>0</v>
      </c>
      <c r="F136" s="171">
        <f>'Variance Analysis'!I130-'Variance Analysis'!H130</f>
        <v>0</v>
      </c>
      <c r="G136" s="159">
        <f>'Variance Analysis'!K130-'Variance Analysis'!J130</f>
        <v>0.75161950444646175</v>
      </c>
      <c r="H136" s="168">
        <v>1</v>
      </c>
      <c r="I136" s="168">
        <f>'OverAll S-Curve'!G127</f>
        <v>0.81367324524076057</v>
      </c>
      <c r="J136" s="169">
        <f>Table210[[#This Row],[Overall Actual]]-Table210[[#This Row],[Overall Planned]]</f>
        <v>-0.18632675475923943</v>
      </c>
    </row>
    <row r="137" spans="2:10" ht="15.75">
      <c r="B137" s="87">
        <f>IF(Table210[[#This Row],[Date]]=$C$3,"Current",0)</f>
        <v>0</v>
      </c>
      <c r="C137" s="165">
        <f>'Variance Analysis'!C131</f>
        <v>44497</v>
      </c>
      <c r="D137" s="166">
        <f>'Variance Analysis'!E131-'Variance Analysis'!D131</f>
        <v>3.2500519511350356E-2</v>
      </c>
      <c r="E137" s="159">
        <f>'Variance Analysis'!G131-'Variance Analysis'!F131</f>
        <v>0</v>
      </c>
      <c r="F137" s="171">
        <f>'Variance Analysis'!I131-'Variance Analysis'!H131</f>
        <v>0</v>
      </c>
      <c r="G137" s="159">
        <f>'Variance Analysis'!K131-'Variance Analysis'!J131</f>
        <v>-0.24455593557297273</v>
      </c>
      <c r="H137" s="168">
        <v>1</v>
      </c>
      <c r="I137" s="168">
        <f>'OverAll S-Curve'!G128</f>
        <v>0.81461174750881038</v>
      </c>
      <c r="J137" s="169">
        <f>Table210[[#This Row],[Overall Actual]]-Table210[[#This Row],[Overall Planned]]</f>
        <v>-0.18538825249118962</v>
      </c>
    </row>
    <row r="138" spans="2:10" ht="15.75">
      <c r="B138" s="87">
        <f>IF(Table210[[#This Row],[Date]]=$C$3,"Current",0)</f>
        <v>0</v>
      </c>
      <c r="C138" s="165">
        <f>'Variance Analysis'!C132</f>
        <v>44504</v>
      </c>
      <c r="D138" s="166">
        <f>'Variance Analysis'!E132-'Variance Analysis'!D132</f>
        <v>3.2825233689529165E-2</v>
      </c>
      <c r="E138" s="159">
        <f>'Variance Analysis'!G132-'Variance Analysis'!F132</f>
        <v>0</v>
      </c>
      <c r="F138" s="171">
        <f>'Variance Analysis'!I132-'Variance Analysis'!H132</f>
        <v>0</v>
      </c>
      <c r="G138" s="159">
        <f>'Variance Analysis'!K132-'Variance Analysis'!J132</f>
        <v>-0.24073137559240698</v>
      </c>
      <c r="H138" s="168">
        <v>1</v>
      </c>
      <c r="I138" s="168">
        <f>'OverAll S-Curve'!G129</f>
        <v>0.81555024952599331</v>
      </c>
      <c r="J138" s="169">
        <f>Table210[[#This Row],[Overall Actual]]-Table210[[#This Row],[Overall Planned]]</f>
        <v>-0.18444975047400669</v>
      </c>
    </row>
    <row r="139" spans="2:10" ht="15.75">
      <c r="B139" s="87">
        <f>IF(Table210[[#This Row],[Date]]=$C$3,"Current",0)</f>
        <v>0</v>
      </c>
      <c r="C139" s="165">
        <f>'Variance Analysis'!C133</f>
        <v>44511</v>
      </c>
      <c r="D139" s="166">
        <f>'Variance Analysis'!E133-'Variance Analysis'!D133</f>
        <v>3.3149948181998123E-2</v>
      </c>
      <c r="E139" s="159">
        <f>'Variance Analysis'!G133-'Variance Analysis'!F133</f>
        <v>0</v>
      </c>
      <c r="F139" s="171">
        <f>'Variance Analysis'!I133-'Variance Analysis'!H133</f>
        <v>0</v>
      </c>
      <c r="G139" s="159">
        <f>'Variance Analysis'!K133-'Variance Analysis'!J133</f>
        <v>-0.23690681561184146</v>
      </c>
      <c r="H139" s="168">
        <v>1</v>
      </c>
      <c r="I139" s="168">
        <f>'OverAll S-Curve'!G130</f>
        <v>0.81648875179404312</v>
      </c>
      <c r="J139" s="169">
        <f>Table210[[#This Row],[Overall Actual]]-Table210[[#This Row],[Overall Planned]]</f>
        <v>-0.18351124820595688</v>
      </c>
    </row>
    <row r="140" spans="2:10" ht="15.75">
      <c r="B140" s="87">
        <f>IF(Table210[[#This Row],[Date]]=$C$3,"Current",0)</f>
        <v>0</v>
      </c>
      <c r="C140" s="165">
        <f>'Variance Analysis'!C134</f>
        <v>44518</v>
      </c>
      <c r="D140" s="166">
        <f>'Variance Analysis'!E134-'Variance Analysis'!D134</f>
        <v>3.3474662360177154E-2</v>
      </c>
      <c r="E140" s="159">
        <f>'Variance Analysis'!G134-'Variance Analysis'!F134</f>
        <v>0</v>
      </c>
      <c r="F140" s="171">
        <f>'Variance Analysis'!I134-'Variance Analysis'!H134</f>
        <v>0</v>
      </c>
      <c r="G140" s="159">
        <f>'Variance Analysis'!K134-'Variance Analysis'!J134</f>
        <v>-0.23308225563127571</v>
      </c>
      <c r="H140" s="168">
        <v>1</v>
      </c>
      <c r="I140" s="168">
        <f>'OverAll S-Curve'!G131</f>
        <v>0.81742725381122605</v>
      </c>
      <c r="J140" s="169">
        <f>Table210[[#This Row],[Overall Actual]]-Table210[[#This Row],[Overall Planned]]</f>
        <v>-0.18257274618877395</v>
      </c>
    </row>
    <row r="141" spans="2:10" ht="15.75">
      <c r="B141" s="87">
        <f>IF(Table210[[#This Row],[Date]]=$C$3,"Current",0)</f>
        <v>0</v>
      </c>
      <c r="C141" s="165">
        <f>'Variance Analysis'!C135</f>
        <v>44525</v>
      </c>
      <c r="D141" s="166">
        <f>'Variance Analysis'!E135-'Variance Analysis'!D135</f>
        <v>3.3799376852646112E-2</v>
      </c>
      <c r="E141" s="159">
        <f>'Variance Analysis'!G135-'Variance Analysis'!F135</f>
        <v>0</v>
      </c>
      <c r="F141" s="171">
        <f>'Variance Analysis'!I135-'Variance Analysis'!H135</f>
        <v>0</v>
      </c>
      <c r="G141" s="159">
        <f>'Variance Analysis'!K135-'Variance Analysis'!J135</f>
        <v>-0.22925769565071008</v>
      </c>
      <c r="H141" s="168">
        <v>1</v>
      </c>
      <c r="I141" s="168">
        <f>'OverAll S-Curve'!G132</f>
        <v>0.81836575607927586</v>
      </c>
      <c r="J141" s="169">
        <f>Table210[[#This Row],[Overall Actual]]-Table210[[#This Row],[Overall Planned]]</f>
        <v>-0.18163424392072414</v>
      </c>
    </row>
    <row r="142" spans="2:10" ht="15.75">
      <c r="B142" s="87">
        <f>IF(Table210[[#This Row],[Date]]=$C$3,"Current",0)</f>
        <v>0</v>
      </c>
      <c r="C142" s="165">
        <f>'Variance Analysis'!C136</f>
        <v>44532</v>
      </c>
      <c r="D142" s="166">
        <f>'Variance Analysis'!E136-'Variance Analysis'!D136</f>
        <v>2.8172435641501181E-2</v>
      </c>
      <c r="E142" s="159">
        <f>'Variance Analysis'!G136-'Variance Analysis'!F136</f>
        <v>0</v>
      </c>
      <c r="F142" s="171">
        <f>'Variance Analysis'!I136-'Variance Analysis'!H136</f>
        <v>0</v>
      </c>
      <c r="G142" s="159">
        <f>'Variance Analysis'!K136-'Variance Analysis'!J136</f>
        <v>-0.22543313567014434</v>
      </c>
      <c r="H142" s="168">
        <v>1</v>
      </c>
      <c r="I142" s="168">
        <f>'OverAll S-Curve'!G133</f>
        <v>0.81930425809645879</v>
      </c>
      <c r="J142" s="169">
        <f>Table210[[#This Row],[Overall Actual]]-Table210[[#This Row],[Overall Planned]]</f>
        <v>-0.18069574190354121</v>
      </c>
    </row>
    <row r="143" spans="2:10" ht="15.75">
      <c r="B143" s="87">
        <f>IF(Table210[[#This Row],[Date]]=$C$3,"Current",0)</f>
        <v>0</v>
      </c>
      <c r="C143" s="165">
        <f>'Variance Analysis'!C137</f>
        <v>44539</v>
      </c>
      <c r="D143" s="166">
        <f>'Variance Analysis'!E137-'Variance Analysis'!D137</f>
        <v>9.702449599273022E-3</v>
      </c>
      <c r="E143" s="159">
        <f>'Variance Analysis'!G137-'Variance Analysis'!F137</f>
        <v>0</v>
      </c>
      <c r="F143" s="171">
        <f>'Variance Analysis'!I137-'Variance Analysis'!H137</f>
        <v>0</v>
      </c>
      <c r="G143" s="159">
        <f>'Variance Analysis'!K137-'Variance Analysis'!J137</f>
        <v>-0.2216085756895787</v>
      </c>
      <c r="H143" s="168">
        <v>1</v>
      </c>
      <c r="I143" s="168">
        <f>'OverAll S-Curve'!G134</f>
        <v>0.82024276036450861</v>
      </c>
      <c r="J143" s="169">
        <f>Table210[[#This Row],[Overall Actual]]-Table210[[#This Row],[Overall Planned]]</f>
        <v>-0.17975723963549139</v>
      </c>
    </row>
    <row r="144" spans="2:10" ht="15.75">
      <c r="B144" s="87">
        <f>IF(Table210[[#This Row],[Date]]=$C$3,"Current",0)</f>
        <v>0</v>
      </c>
      <c r="C144" s="165">
        <f>'Variance Analysis'!C138</f>
        <v>44546</v>
      </c>
      <c r="D144" s="166">
        <f>'Variance Analysis'!E138-'Variance Analysis'!D138</f>
        <v>-7.8278017619393125E-3</v>
      </c>
      <c r="E144" s="159">
        <f>'Variance Analysis'!G138-'Variance Analysis'!F138</f>
        <v>0</v>
      </c>
      <c r="F144" s="171">
        <f>'Variance Analysis'!I138-'Variance Analysis'!H138</f>
        <v>0</v>
      </c>
      <c r="G144" s="159">
        <f>'Variance Analysis'!K138-'Variance Analysis'!J138</f>
        <v>-0.21778401570901307</v>
      </c>
      <c r="H144" s="168">
        <v>1</v>
      </c>
      <c r="I144" s="168">
        <f>'OverAll S-Curve'!G135</f>
        <v>0.82118126238169153</v>
      </c>
      <c r="J144" s="169">
        <f>Table210[[#This Row],[Overall Actual]]-Table210[[#This Row],[Overall Planned]]</f>
        <v>-0.17881873761830847</v>
      </c>
    </row>
    <row r="145" spans="2:10" ht="15.75">
      <c r="B145" s="87">
        <f>IF(Table210[[#This Row],[Date]]=$C$3,"Current",0)</f>
        <v>0</v>
      </c>
      <c r="C145" s="165">
        <f>'Variance Analysis'!C139</f>
        <v>44553</v>
      </c>
      <c r="D145" s="166">
        <f>'Variance Analysis'!E139-'Variance Analysis'!D139</f>
        <v>-7.5030872694703543E-3</v>
      </c>
      <c r="E145" s="159">
        <f>'Variance Analysis'!G139-'Variance Analysis'!F139</f>
        <v>0</v>
      </c>
      <c r="F145" s="171">
        <f>'Variance Analysis'!I139-'Variance Analysis'!H139</f>
        <v>0</v>
      </c>
      <c r="G145" s="159">
        <f>'Variance Analysis'!K139-'Variance Analysis'!J139</f>
        <v>-0.21395945572844732</v>
      </c>
      <c r="H145" s="168">
        <v>1</v>
      </c>
      <c r="I145" s="168">
        <f>'OverAll S-Curve'!G136</f>
        <v>0.82211976439887435</v>
      </c>
      <c r="J145" s="169">
        <f>Table210[[#This Row],[Overall Actual]]-Table210[[#This Row],[Overall Planned]]</f>
        <v>-0.17788023560112565</v>
      </c>
    </row>
    <row r="146" spans="2:10" ht="15.75">
      <c r="B146" s="87">
        <f>IF(Table210[[#This Row],[Date]]=$C$3,"Current",0)</f>
        <v>0</v>
      </c>
      <c r="C146" s="165">
        <f>'Variance Analysis'!C140</f>
        <v>44560</v>
      </c>
      <c r="D146" s="166">
        <f>'Variance Analysis'!E140-'Variance Analysis'!D140</f>
        <v>-7.1783730912914345E-3</v>
      </c>
      <c r="E146" s="159">
        <f>'Variance Analysis'!G140-'Variance Analysis'!F140</f>
        <v>0</v>
      </c>
      <c r="F146" s="171">
        <f>'Variance Analysis'!I140-'Variance Analysis'!H140</f>
        <v>0</v>
      </c>
      <c r="G146" s="159">
        <f>'Variance Analysis'!K140-'Variance Analysis'!J140</f>
        <v>-0.21013489716026912</v>
      </c>
      <c r="H146" s="168">
        <v>1</v>
      </c>
      <c r="I146" s="168">
        <f>'OverAll S-Curve'!G137</f>
        <v>0.82305826666692428</v>
      </c>
      <c r="J146" s="169">
        <f>Table210[[#This Row],[Overall Actual]]-Table210[[#This Row],[Overall Planned]]</f>
        <v>-0.17694173333307572</v>
      </c>
    </row>
    <row r="147" spans="2:10" ht="15.75">
      <c r="B147" s="87">
        <f>IF(Table210[[#This Row],[Date]]=$C$3,"Current",0)</f>
        <v>0</v>
      </c>
      <c r="C147" s="165">
        <f>'Variance Analysis'!C141</f>
        <v>44567</v>
      </c>
      <c r="D147" s="166">
        <f>'Variance Analysis'!E141-'Variance Analysis'!D141</f>
        <v>-6.8536585988223653E-3</v>
      </c>
      <c r="E147" s="159">
        <f>'Variance Analysis'!G141-'Variance Analysis'!F141</f>
        <v>0</v>
      </c>
      <c r="F147" s="171">
        <f>'Variance Analysis'!I141-'Variance Analysis'!H141</f>
        <v>0</v>
      </c>
      <c r="G147" s="159">
        <f>'Variance Analysis'!K141-'Variance Analysis'!J141</f>
        <v>-0.20631033717970337</v>
      </c>
      <c r="H147" s="168">
        <v>1</v>
      </c>
      <c r="I147" s="168">
        <f>'OverAll S-Curve'!G138</f>
        <v>0.82399676868410709</v>
      </c>
      <c r="J147" s="169">
        <f>Table210[[#This Row],[Overall Actual]]-Table210[[#This Row],[Overall Planned]]</f>
        <v>-0.17600323131589291</v>
      </c>
    </row>
    <row r="148" spans="2:10" ht="15.75">
      <c r="B148" s="87">
        <f>IF(Table210[[#This Row],[Date]]=$C$3,"Current",0)</f>
        <v>0</v>
      </c>
      <c r="C148" s="165">
        <f>'Variance Analysis'!C142</f>
        <v>44574</v>
      </c>
      <c r="D148" s="166">
        <f>'Variance Analysis'!E142-'Variance Analysis'!D142</f>
        <v>-6.5289444206435565E-3</v>
      </c>
      <c r="E148" s="159">
        <f>'Variance Analysis'!G142-'Variance Analysis'!F142</f>
        <v>0</v>
      </c>
      <c r="F148" s="171">
        <f>'Variance Analysis'!I142-'Variance Analysis'!H142</f>
        <v>0</v>
      </c>
      <c r="G148" s="159">
        <f>'Variance Analysis'!K142-'Variance Analysis'!J142</f>
        <v>-0.20248577719913774</v>
      </c>
      <c r="H148" s="168">
        <v>1</v>
      </c>
      <c r="I148" s="168">
        <f>'OverAll S-Curve'!G139</f>
        <v>0.82493527095215702</v>
      </c>
      <c r="J148" s="169">
        <f>Table210[[#This Row],[Overall Actual]]-Table210[[#This Row],[Overall Planned]]</f>
        <v>-0.17506472904784298</v>
      </c>
    </row>
    <row r="149" spans="2:10" ht="15.75">
      <c r="B149" s="87">
        <f>IF(Table210[[#This Row],[Date]]=$C$3,"Current",0)</f>
        <v>0</v>
      </c>
      <c r="C149" s="165">
        <f>'Variance Analysis'!C143</f>
        <v>44581</v>
      </c>
      <c r="D149" s="166">
        <f>'Variance Analysis'!E143-'Variance Analysis'!D143</f>
        <v>-6.2042299281745983E-3</v>
      </c>
      <c r="E149" s="159">
        <f>'Variance Analysis'!G143-'Variance Analysis'!F143</f>
        <v>0</v>
      </c>
      <c r="F149" s="171">
        <f>'Variance Analysis'!I143-'Variance Analysis'!H143</f>
        <v>0</v>
      </c>
      <c r="G149" s="159">
        <f>'Variance Analysis'!K143-'Variance Analysis'!J143</f>
        <v>-0.19866121721857211</v>
      </c>
      <c r="H149" s="168">
        <v>1</v>
      </c>
      <c r="I149" s="168">
        <f>'OverAll S-Curve'!G140</f>
        <v>0.82587377296933984</v>
      </c>
      <c r="J149" s="169">
        <f>Table210[[#This Row],[Overall Actual]]-Table210[[#This Row],[Overall Planned]]</f>
        <v>-0.17412622703066016</v>
      </c>
    </row>
    <row r="150" spans="2:10" ht="15.75">
      <c r="B150" s="87">
        <f>IF(Table210[[#This Row],[Date]]=$C$3,"Current",0)</f>
        <v>0</v>
      </c>
      <c r="C150" s="165">
        <f>'Variance Analysis'!C144</f>
        <v>44588</v>
      </c>
      <c r="D150" s="166">
        <f>'Variance Analysis'!E144-'Variance Analysis'!D144</f>
        <v>-5.8795157499956785E-3</v>
      </c>
      <c r="E150" s="159">
        <f>'Variance Analysis'!G144-'Variance Analysis'!F144</f>
        <v>0</v>
      </c>
      <c r="F150" s="171">
        <f>'Variance Analysis'!I144-'Variance Analysis'!H144</f>
        <v>0</v>
      </c>
      <c r="G150" s="159">
        <f>'Variance Analysis'!K144-'Variance Analysis'!J144</f>
        <v>-0.19483665723800647</v>
      </c>
      <c r="H150" s="168">
        <v>1</v>
      </c>
      <c r="I150" s="168">
        <f>'OverAll S-Curve'!G141</f>
        <v>0.82681227523738976</v>
      </c>
      <c r="J150" s="169">
        <f>Table210[[#This Row],[Overall Actual]]-Table210[[#This Row],[Overall Planned]]</f>
        <v>-0.17318772476261024</v>
      </c>
    </row>
    <row r="151" spans="2:10" ht="15.75">
      <c r="B151" s="87">
        <f>IF(Table210[[#This Row],[Date]]=$C$3,"Current",0)</f>
        <v>0</v>
      </c>
      <c r="C151" s="165">
        <f>'Variance Analysis'!C145</f>
        <v>44595</v>
      </c>
      <c r="D151" s="166">
        <f>'Variance Analysis'!E145-'Variance Analysis'!D145</f>
        <v>-5.5548012575266092E-3</v>
      </c>
      <c r="E151" s="159">
        <f>'Variance Analysis'!G145-'Variance Analysis'!F145</f>
        <v>0</v>
      </c>
      <c r="F151" s="171">
        <f>'Variance Analysis'!I145-'Variance Analysis'!H145</f>
        <v>0</v>
      </c>
      <c r="G151" s="159">
        <f>'Variance Analysis'!K145-'Variance Analysis'!J145</f>
        <v>-0.19101209725744073</v>
      </c>
      <c r="H151" s="168">
        <v>1</v>
      </c>
      <c r="I151" s="168">
        <f>'OverAll S-Curve'!G142</f>
        <v>0.82775077725457258</v>
      </c>
      <c r="J151" s="169">
        <f>Table210[[#This Row],[Overall Actual]]-Table210[[#This Row],[Overall Planned]]</f>
        <v>-0.17224922274542742</v>
      </c>
    </row>
    <row r="152" spans="2:10" ht="15.75">
      <c r="B152" s="87">
        <f>IF(Table210[[#This Row],[Date]]=$C$3,"Current",0)</f>
        <v>0</v>
      </c>
      <c r="C152" s="165">
        <f>'Variance Analysis'!C146</f>
        <v>44602</v>
      </c>
      <c r="D152" s="166">
        <f>'Variance Analysis'!E146-'Variance Analysis'!D146</f>
        <v>-5.2300870793476895E-3</v>
      </c>
      <c r="E152" s="159">
        <f>'Variance Analysis'!G146-'Variance Analysis'!F146</f>
        <v>0</v>
      </c>
      <c r="F152" s="171">
        <f>'Variance Analysis'!I146-'Variance Analysis'!H146</f>
        <v>0</v>
      </c>
      <c r="G152" s="159">
        <f>'Variance Analysis'!K146-'Variance Analysis'!J146</f>
        <v>0.8128124627231248</v>
      </c>
      <c r="H152" s="168">
        <v>1</v>
      </c>
      <c r="I152" s="168">
        <f>'OverAll S-Curve'!G143</f>
        <v>0.82868927927175551</v>
      </c>
      <c r="J152" s="169">
        <f>Table210[[#This Row],[Overall Actual]]-Table210[[#This Row],[Overall Planned]]</f>
        <v>-0.17131072072824449</v>
      </c>
    </row>
    <row r="153" spans="2:10" ht="15.75">
      <c r="B153" s="87">
        <f>IF(Table210[[#This Row],[Date]]=$C$3,"Current",0)</f>
        <v>0</v>
      </c>
      <c r="C153" s="165">
        <f>'Variance Analysis'!C147</f>
        <v>44609</v>
      </c>
      <c r="D153" s="166">
        <f>'Variance Analysis'!E147-'Variance Analysis'!D147</f>
        <v>-4.9053725868787312E-3</v>
      </c>
      <c r="E153" s="159">
        <f>'Variance Analysis'!G147-'Variance Analysis'!F147</f>
        <v>0</v>
      </c>
      <c r="F153" s="171">
        <f>'Variance Analysis'!I147-'Variance Analysis'!H147</f>
        <v>0</v>
      </c>
      <c r="G153" s="159">
        <f>'Variance Analysis'!K147-'Variance Analysis'!J147</f>
        <v>0.81663702270369054</v>
      </c>
      <c r="H153" s="168">
        <v>1</v>
      </c>
      <c r="I153" s="168">
        <f>'OverAll S-Curve'!G144</f>
        <v>0.82962778153980532</v>
      </c>
      <c r="J153" s="169">
        <f>Table210[[#This Row],[Overall Actual]]-Table210[[#This Row],[Overall Planned]]</f>
        <v>-0.17037221846019468</v>
      </c>
    </row>
    <row r="154" spans="2:10" ht="15.75">
      <c r="B154" s="87">
        <f>IF(Table210[[#This Row],[Date]]=$C$3,"Current",0)</f>
        <v>0</v>
      </c>
      <c r="C154" s="165">
        <f>'Variance Analysis'!C148</f>
        <v>44616</v>
      </c>
      <c r="D154" s="166">
        <f>'Variance Analysis'!E148-'Variance Analysis'!D148</f>
        <v>-4.5806584086999225E-3</v>
      </c>
      <c r="E154" s="159">
        <f>'Variance Analysis'!G148-'Variance Analysis'!F148</f>
        <v>0</v>
      </c>
      <c r="F154" s="171">
        <f>'Variance Analysis'!I148-'Variance Analysis'!H148</f>
        <v>0</v>
      </c>
      <c r="G154" s="159">
        <f>'Variance Analysis'!K148-'Variance Analysis'!J149</f>
        <v>-6.1098503458774989E-2</v>
      </c>
      <c r="H154" s="168">
        <v>1</v>
      </c>
      <c r="I154" s="168">
        <f>'OverAll S-Curve'!G145</f>
        <v>0.83056628355698825</v>
      </c>
      <c r="J154" s="169">
        <f>Table210[[#This Row],[Overall Actual]]-Table210[[#This Row],[Overall Planned]]</f>
        <v>-0.16943371644301175</v>
      </c>
    </row>
    <row r="155" spans="2:10" ht="15.75">
      <c r="B155" s="87">
        <f>IF(Table210[[#This Row],[Date]]=$C$3,"Current",0)</f>
        <v>0</v>
      </c>
      <c r="C155" s="165">
        <f>'Variance Analysis'!C149</f>
        <v>44623</v>
      </c>
      <c r="D155" s="166">
        <f>'Variance Analysis'!E149-'Variance Analysis'!D149</f>
        <v>-1.002902783214088E-2</v>
      </c>
      <c r="E155" s="159">
        <f>'Variance Analysis'!G149-'Variance Analysis'!F149</f>
        <v>0</v>
      </c>
      <c r="F155" s="171">
        <f>'Variance Analysis'!I149-'Variance Analysis'!H149</f>
        <v>0</v>
      </c>
      <c r="G155" s="159">
        <f>'Variance Analysis'!K149-'Variance Analysis'!J150</f>
        <v>-7.0089803840396314E-2</v>
      </c>
      <c r="H155" s="168">
        <v>1</v>
      </c>
      <c r="I155" s="168">
        <f>'OverAll S-Curve'!G146</f>
        <v>0.83150598998604652</v>
      </c>
      <c r="J155" s="169">
        <f>Table210[[#This Row],[Overall Actual]]-Table210[[#This Row],[Overall Planned]]</f>
        <v>-0.16849401001395348</v>
      </c>
    </row>
    <row r="156" spans="2:10" ht="15.75">
      <c r="B156" s="87">
        <f>IF(Table210[[#This Row],[Date]]=$C$3,"Current",0)</f>
        <v>0</v>
      </c>
      <c r="C156" s="165">
        <f>'Variance Analysis'!C150</f>
        <v>44630</v>
      </c>
      <c r="D156" s="166">
        <f>'Variance Analysis'!E150-'Variance Analysis'!D150</f>
        <v>-1.7403418955577621E-2</v>
      </c>
      <c r="E156" s="159">
        <f>'Variance Analysis'!G150-'Variance Analysis'!F150</f>
        <v>0</v>
      </c>
      <c r="F156" s="171">
        <f>'Variance Analysis'!I150-'Variance Analysis'!H150</f>
        <v>0</v>
      </c>
      <c r="G156" s="159">
        <f>'Variance Analysis'!K150-'Variance Analysis'!J151</f>
        <v>-7.9081104222017529E-2</v>
      </c>
      <c r="H156" s="168">
        <v>1</v>
      </c>
      <c r="I156" s="168">
        <f>'OverAll S-Curve'!G147</f>
        <v>0.83244449200322945</v>
      </c>
      <c r="J156" s="169">
        <f>Table210[[#This Row],[Overall Actual]]-Table210[[#This Row],[Overall Planned]]</f>
        <v>-0.16755550799677055</v>
      </c>
    </row>
    <row r="157" spans="2:10" ht="15.75">
      <c r="B157" s="87">
        <f>IF(Table210[[#This Row],[Date]]=$C$3,"Current",0)</f>
        <v>0</v>
      </c>
      <c r="C157" s="165">
        <f>'Variance Analysis'!C151</f>
        <v>44637</v>
      </c>
      <c r="D157" s="166">
        <f>'Variance Analysis'!E151-'Variance Analysis'!D151</f>
        <v>-3.599728119059209E-2</v>
      </c>
      <c r="E157" s="159">
        <f>'Variance Analysis'!G151-'Variance Analysis'!F151</f>
        <v>0</v>
      </c>
      <c r="F157" s="171">
        <f>'Variance Analysis'!I151-'Variance Analysis'!H151</f>
        <v>0</v>
      </c>
      <c r="G157" s="159">
        <f>'Variance Analysis'!K151-'Variance Analysis'!J152</f>
        <v>-8.8072404603638854E-2</v>
      </c>
      <c r="H157" s="168">
        <v>1</v>
      </c>
      <c r="I157" s="168">
        <f>'OverAll S-Curve'!G148</f>
        <v>0.8358249768531405</v>
      </c>
      <c r="J157" s="169">
        <f>Table210[[#This Row],[Overall Actual]]-Table210[[#This Row],[Overall Planned]]</f>
        <v>-0.1641750231468595</v>
      </c>
    </row>
    <row r="158" spans="2:10" ht="15.75">
      <c r="B158" s="87">
        <f>IF(Table210[[#This Row],[Date]]=$C$3,"Current",0)</f>
        <v>0</v>
      </c>
      <c r="C158" s="165">
        <f>'Variance Analysis'!C152</f>
        <v>44644</v>
      </c>
      <c r="D158" s="166">
        <f>'Variance Analysis'!E152-'Variance Analysis'!D152</f>
        <v>-5.5989108698372148E-2</v>
      </c>
      <c r="E158" s="159">
        <f>'Variance Analysis'!G152-'Variance Analysis'!F152</f>
        <v>0</v>
      </c>
      <c r="F158" s="171">
        <f>'Variance Analysis'!I152-'Variance Analysis'!H152</f>
        <v>0</v>
      </c>
      <c r="G158" s="159">
        <f>'Variance Analysis'!K152-'Variance Analysis'!J153</f>
        <v>-9.7063704985260069E-2</v>
      </c>
      <c r="H158" s="168">
        <v>1</v>
      </c>
      <c r="I158" s="168">
        <f>'OverAll S-Curve'!G149</f>
        <v>0.84050174905640807</v>
      </c>
      <c r="J158" s="169">
        <f>Table210[[#This Row],[Overall Actual]]-Table210[[#This Row],[Overall Planned]]</f>
        <v>-0.15949825094359193</v>
      </c>
    </row>
    <row r="159" spans="2:10" ht="15.75">
      <c r="B159" s="87">
        <f>IF(Table210[[#This Row],[Date]]=$C$3,"Current",0)</f>
        <v>0</v>
      </c>
      <c r="C159" s="165">
        <f>'Variance Analysis'!C153</f>
        <v>44651</v>
      </c>
      <c r="D159" s="166">
        <f>'Variance Analysis'!E153-'Variance Analysis'!D153</f>
        <v>-6.9448088302244915E-2</v>
      </c>
      <c r="E159" s="159">
        <f>'Variance Analysis'!G153-'Variance Analysis'!F153</f>
        <v>0</v>
      </c>
      <c r="F159" s="171">
        <f>'Variance Analysis'!I153-'Variance Analysis'!H153</f>
        <v>0</v>
      </c>
      <c r="G159" s="159">
        <f>'Variance Analysis'!K153-'Variance Analysis'!J154</f>
        <v>-0.10605500536688151</v>
      </c>
      <c r="H159" s="168">
        <v>1</v>
      </c>
      <c r="I159" s="168">
        <f>'OverAll S-Curve'!G150</f>
        <v>0.84517852151054262</v>
      </c>
      <c r="J159" s="169">
        <f>Table210[[#This Row],[Overall Actual]]-Table210[[#This Row],[Overall Planned]]</f>
        <v>-0.15482147848945738</v>
      </c>
    </row>
    <row r="160" spans="2:10" ht="15.75">
      <c r="B160" s="87">
        <f>IF(Table210[[#This Row],[Date]]=$C$3,"Current",0)</f>
        <v>0</v>
      </c>
      <c r="C160" s="165">
        <f>'Variance Analysis'!C154</f>
        <v>44658</v>
      </c>
      <c r="D160" s="166">
        <f>'Variance Analysis'!E154-'Variance Analysis'!D154</f>
        <v>-7.7705556084284089E-2</v>
      </c>
      <c r="E160" s="159">
        <f>'Variance Analysis'!G154-'Variance Analysis'!F154</f>
        <v>0</v>
      </c>
      <c r="F160" s="171">
        <f>'Variance Analysis'!I154-'Variance Analysis'!H154</f>
        <v>0</v>
      </c>
      <c r="G160" s="159">
        <f>'Variance Analysis'!K154-'Variance Analysis'!J155</f>
        <v>-0.11212413418376632</v>
      </c>
      <c r="H160" s="168">
        <v>1</v>
      </c>
      <c r="I160" s="168">
        <f>'OverAll S-Curve'!G151</f>
        <v>0.84903939560750663</v>
      </c>
      <c r="J160" s="169">
        <f>Table210[[#This Row],[Overall Actual]]-Table210[[#This Row],[Overall Planned]]</f>
        <v>-0.15096060439249337</v>
      </c>
    </row>
    <row r="161" spans="2:10" ht="15.75">
      <c r="B161" s="87">
        <f>IF(Table210[[#This Row],[Date]]=$C$3,"Current",0)</f>
        <v>0</v>
      </c>
      <c r="C161" s="165">
        <f>'Variance Analysis'!C155</f>
        <v>44665</v>
      </c>
      <c r="D161" s="166">
        <f>'Variance Analysis'!E155-'Variance Analysis'!D155</f>
        <v>-8.360556637857397E-2</v>
      </c>
      <c r="E161" s="159">
        <f>'Variance Analysis'!G155-'Variance Analysis'!F155</f>
        <v>0</v>
      </c>
      <c r="F161" s="171">
        <f>'Variance Analysis'!I155-'Variance Analysis'!H155</f>
        <v>0</v>
      </c>
      <c r="G161" s="159">
        <f>'Variance Analysis'!K155-'Variance Analysis'!J156</f>
        <v>-0.11751891582512652</v>
      </c>
      <c r="H161" s="168">
        <v>1</v>
      </c>
      <c r="I161" s="168">
        <f>'OverAll S-Curve'!G160</f>
        <v>0</v>
      </c>
      <c r="J161" s="169">
        <f>Table210[[#This Row],[Overall Actual]]-Table210[[#This Row],[Overall Planned]]</f>
        <v>-1</v>
      </c>
    </row>
    <row r="162" spans="2:10" ht="15.75">
      <c r="B162" s="87">
        <f>IF(Table210[[#This Row],[Date]]=$C$3,"Current",0)</f>
        <v>0</v>
      </c>
      <c r="C162" s="165">
        <f>'Variance Analysis'!C156</f>
        <v>44672</v>
      </c>
      <c r="D162" s="166">
        <f>'Variance Analysis'!E156-'Variance Analysis'!D156</f>
        <v>-8.8146729519615552E-2</v>
      </c>
      <c r="E162" s="159">
        <f>'Variance Analysis'!G156-'Variance Analysis'!F156</f>
        <v>0</v>
      </c>
      <c r="F162" s="171">
        <f>'Variance Analysis'!I156-'Variance Analysis'!H156</f>
        <v>0</v>
      </c>
      <c r="G162" s="159">
        <f>'Variance Analysis'!K156-'Variance Analysis'!J157</f>
        <v>-0.12291369605409941</v>
      </c>
      <c r="H162" s="168">
        <v>1</v>
      </c>
      <c r="I162" s="168">
        <f>'OverAll S-Curve'!G161</f>
        <v>0</v>
      </c>
      <c r="J162" s="169">
        <f>Table210[[#This Row],[Overall Actual]]-Table210[[#This Row],[Overall Planned]]</f>
        <v>-1</v>
      </c>
    </row>
    <row r="163" spans="2:10" ht="15.75">
      <c r="B163" s="87">
        <f>IF(Table210[[#This Row],[Date]]=$C$3,"Current",0)</f>
        <v>0</v>
      </c>
      <c r="C163" s="165">
        <f>'Variance Analysis'!C157</f>
        <v>44679</v>
      </c>
      <c r="D163" s="166">
        <f>'Variance Analysis'!E157-'Variance Analysis'!D157</f>
        <v>-8.9784946330001447E-2</v>
      </c>
      <c r="E163" s="159">
        <f>'Variance Analysis'!G157-'Variance Analysis'!F157</f>
        <v>0</v>
      </c>
      <c r="F163" s="171">
        <f>'Variance Analysis'!I157-'Variance Analysis'!H157</f>
        <v>0</v>
      </c>
      <c r="G163" s="159">
        <f>'Variance Analysis'!K157-'Variance Analysis'!J158</f>
        <v>-0.1283084776954595</v>
      </c>
      <c r="H163" s="168">
        <v>1</v>
      </c>
      <c r="I163" s="168">
        <f>'OverAll S-Curve'!G162</f>
        <v>0</v>
      </c>
      <c r="J163" s="169">
        <f>Table210[[#This Row],[Overall Actual]]-Table210[[#This Row],[Overall Planned]]</f>
        <v>-1</v>
      </c>
    </row>
    <row r="164" spans="2:10" ht="15.75">
      <c r="B164" s="87">
        <f>IF(Table210[[#This Row],[Date]]=$C$3,"Current",0)</f>
        <v>0</v>
      </c>
      <c r="C164" s="165">
        <f>'Variance Analysis'!C158</f>
        <v>44686</v>
      </c>
      <c r="D164" s="166">
        <f>'Variance Analysis'!E158-'Variance Analysis'!D158</f>
        <v>-8.7838965007491776E-2</v>
      </c>
      <c r="E164" s="159">
        <f>'Variance Analysis'!G158-'Variance Analysis'!F158</f>
        <v>0</v>
      </c>
      <c r="F164" s="171">
        <f>'Variance Analysis'!I158-'Variance Analysis'!H158</f>
        <v>0</v>
      </c>
      <c r="G164" s="159">
        <f>'Variance Analysis'!K158-'Variance Analysis'!J159</f>
        <v>-0.13134358516684652</v>
      </c>
      <c r="H164" s="168">
        <v>1</v>
      </c>
      <c r="I164" s="168">
        <f>'OverAll S-Curve'!G163</f>
        <v>0</v>
      </c>
      <c r="J164" s="169">
        <f>Table210[[#This Row],[Overall Actual]]-Table210[[#This Row],[Overall Planned]]</f>
        <v>-1</v>
      </c>
    </row>
    <row r="165" spans="2:10" ht="15.75">
      <c r="B165" s="87" t="str">
        <f>IF(Table210[[#This Row],[Date]]=$C$3,"Current",0)</f>
        <v>Current</v>
      </c>
      <c r="C165" s="165">
        <f>'Variance Analysis'!C159</f>
        <v>44693</v>
      </c>
      <c r="D165" s="166">
        <f>'Variance Analysis'!E159-'Variance Analysis'!D159</f>
        <v>-9.4372630065705287E-2</v>
      </c>
      <c r="E165" s="159">
        <f>'Variance Analysis'!G159-'Variance Analysis'!F159</f>
        <v>0</v>
      </c>
      <c r="F165" s="171">
        <f>'Variance Analysis'!I159-'Variance Analysis'!H159</f>
        <v>0</v>
      </c>
      <c r="G165" s="159">
        <f>'Variance Analysis'!K159-'Variance Analysis'!J160</f>
        <v>-0.14323190249410922</v>
      </c>
      <c r="H165" s="168">
        <v>1</v>
      </c>
      <c r="I165" s="168">
        <f>'OverAll S-Curve'!G164</f>
        <v>0</v>
      </c>
      <c r="J165" s="169">
        <f>Table210[[#This Row],[Overall Actual]]-Table210[[#This Row],[Overall Planned]]</f>
        <v>-1</v>
      </c>
    </row>
    <row r="166" spans="2:10" ht="15.75">
      <c r="B166" s="87">
        <f>IF(Table210[[#This Row],[Date]]=$C$3,"Current",0)</f>
        <v>0</v>
      </c>
      <c r="C166" s="165">
        <f>'Variance Analysis'!C160</f>
        <v>44700</v>
      </c>
      <c r="D166" s="166">
        <f>'Variance Analysis'!E160-'Variance Analysis'!D160</f>
        <v>-0.99831508659248558</v>
      </c>
      <c r="E166" s="159">
        <f>'Variance Analysis'!G160-'Variance Analysis'!F160</f>
        <v>0</v>
      </c>
      <c r="F166" s="171">
        <f>'Variance Analysis'!I160-'Variance Analysis'!H160</f>
        <v>0</v>
      </c>
      <c r="G166" s="159">
        <f>'Variance Analysis'!K160-'Variance Analysis'!J161</f>
        <v>-1.0000000000000002</v>
      </c>
      <c r="H166" s="168">
        <v>1</v>
      </c>
      <c r="I166" s="168" t="str">
        <f>'OverAll S-Curve'!G165</f>
        <v>Budgeted Units</v>
      </c>
      <c r="J166" s="169" t="e">
        <f>Table210[[#This Row],[Overall Actual]]-Table210[[#This Row],[Overall Planned]]</f>
        <v>#VALUE!</v>
      </c>
    </row>
    <row r="167" spans="2:10" ht="15.75">
      <c r="B167" s="87">
        <f>IF(Table210[[#This Row],[Date]]=$C$3,"Current",0)</f>
        <v>0</v>
      </c>
      <c r="C167" s="165">
        <f>'Variance Analysis'!C161</f>
        <v>44707</v>
      </c>
      <c r="D167" s="166">
        <f>'Variance Analysis'!E161-'Variance Analysis'!D161</f>
        <v>-0.99962017724968855</v>
      </c>
      <c r="E167" s="159">
        <f>'Variance Analysis'!G161-'Variance Analysis'!F161</f>
        <v>0</v>
      </c>
      <c r="F167" s="171">
        <f>'Variance Analysis'!I161-'Variance Analysis'!H161</f>
        <v>0</v>
      </c>
      <c r="G167" s="159" t="e">
        <f>'Variance Analysis'!K161-'Variance Analysis'!#REF!</f>
        <v>#REF!</v>
      </c>
      <c r="H167" s="168">
        <v>1</v>
      </c>
      <c r="I167" s="168" t="str">
        <f>'OverAll S-Curve'!G166</f>
        <v>---</v>
      </c>
      <c r="J167" s="169" t="e">
        <f>Table210[[#This Row],[Overall Actual]]-Table210[[#This Row],[Overall Planned]]</f>
        <v>#VALUE!</v>
      </c>
    </row>
    <row r="168" spans="2:10" ht="15.75">
      <c r="B168" s="87">
        <f>IF(Table210[[#This Row],[Date]]=$C$3,"Current",0)</f>
        <v>0</v>
      </c>
      <c r="C168" s="165" t="str">
        <f>'Variance Analysis'!C162</f>
        <v/>
      </c>
      <c r="D168" s="166">
        <f>'Variance Analysis'!E162-'Variance Analysis'!D162</f>
        <v>-1</v>
      </c>
      <c r="E168" s="159">
        <f>'Variance Analysis'!G162-'Variance Analysis'!F162</f>
        <v>0</v>
      </c>
      <c r="F168" s="171">
        <f>'Variance Analysis'!I162-'Variance Analysis'!H162</f>
        <v>0</v>
      </c>
      <c r="G168" s="159">
        <f>'Variance Analysis'!K162-'Variance Analysis'!J162</f>
        <v>0</v>
      </c>
      <c r="H168" s="168">
        <v>1</v>
      </c>
      <c r="I168" s="168" t="str">
        <f>'OverAll S-Curve'!G167</f>
        <v>---</v>
      </c>
      <c r="J168" s="169" t="e">
        <f>Table210[[#This Row],[Overall Actual]]-Table210[[#This Row],[Overall Planned]]</f>
        <v>#VALUE!</v>
      </c>
    </row>
    <row r="169" spans="2:10" ht="15.75">
      <c r="B169" s="87">
        <f>IF(Table210[[#This Row],[Date]]=$C$3,"Current",0)</f>
        <v>0</v>
      </c>
      <c r="C169" s="165" t="str">
        <f>'Variance Analysis'!C163</f>
        <v/>
      </c>
      <c r="D169" s="166">
        <f>'Variance Analysis'!E163-'Variance Analysis'!D163</f>
        <v>0</v>
      </c>
      <c r="E169" s="159">
        <f>'Variance Analysis'!G163-'Variance Analysis'!F163</f>
        <v>0</v>
      </c>
      <c r="F169" s="171">
        <f>'Variance Analysis'!I163-'Variance Analysis'!H163</f>
        <v>0</v>
      </c>
      <c r="G169" s="159">
        <f>'Variance Analysis'!K163-'Variance Analysis'!J163</f>
        <v>0</v>
      </c>
      <c r="H169" s="168">
        <v>1</v>
      </c>
      <c r="I169" s="168">
        <f>'OverAll S-Curve'!G168</f>
        <v>0</v>
      </c>
      <c r="J169" s="169">
        <f>Table210[[#This Row],[Overall Actual]]-Table210[[#This Row],[Overall Planned]]</f>
        <v>-1</v>
      </c>
    </row>
    <row r="170" spans="2:10" ht="15.75">
      <c r="B170" s="87">
        <f>IF(Table210[[#This Row],[Date]]=$C$3,"Current",0)</f>
        <v>0</v>
      </c>
      <c r="C170" s="165" t="str">
        <f>'Variance Analysis'!C164</f>
        <v/>
      </c>
      <c r="D170" s="166">
        <f>'Variance Analysis'!E164-'Variance Analysis'!D164</f>
        <v>0</v>
      </c>
      <c r="E170" s="159">
        <f>'Variance Analysis'!G164-'Variance Analysis'!F164</f>
        <v>0</v>
      </c>
      <c r="F170" s="171">
        <f>'Variance Analysis'!I164-'Variance Analysis'!H164</f>
        <v>0</v>
      </c>
      <c r="G170" s="159">
        <f>'Variance Analysis'!K164-'Variance Analysis'!J164</f>
        <v>0</v>
      </c>
      <c r="H170" s="168">
        <v>1</v>
      </c>
      <c r="I170" s="168">
        <f>'OverAll S-Curve'!G169</f>
        <v>0</v>
      </c>
      <c r="J170" s="169">
        <f>Table210[[#This Row],[Overall Actual]]-Table210[[#This Row],[Overall Planned]]</f>
        <v>-1</v>
      </c>
    </row>
    <row r="171" spans="2:10" ht="15.75">
      <c r="B171" s="87">
        <f>IF(Table210[[#This Row],[Date]]=$C$3,"Current",0)</f>
        <v>0</v>
      </c>
      <c r="C171" s="165" t="str">
        <f>'Variance Analysis'!C165</f>
        <v/>
      </c>
      <c r="D171" s="166">
        <f>'Variance Analysis'!E165-'Variance Analysis'!D165</f>
        <v>0</v>
      </c>
      <c r="E171" s="159">
        <f>'Variance Analysis'!G165-'Variance Analysis'!F165</f>
        <v>0</v>
      </c>
      <c r="F171" s="171">
        <f>'Variance Analysis'!I165-'Variance Analysis'!H165</f>
        <v>0</v>
      </c>
      <c r="G171" s="159">
        <f>'Variance Analysis'!K165-'Variance Analysis'!J165</f>
        <v>0</v>
      </c>
      <c r="H171" s="168">
        <v>1</v>
      </c>
      <c r="I171" s="168">
        <f>'OverAll S-Curve'!G170</f>
        <v>0</v>
      </c>
      <c r="J171" s="169">
        <f>Table210[[#This Row],[Overall Actual]]-Table210[[#This Row],[Overall Planned]]</f>
        <v>-1</v>
      </c>
    </row>
    <row r="172" spans="2:10" ht="15.75">
      <c r="B172" s="87">
        <f>IF(Table210[[#This Row],[Date]]=$C$3,"Current",0)</f>
        <v>0</v>
      </c>
      <c r="C172" s="165" t="str">
        <f>'Variance Analysis'!C166</f>
        <v/>
      </c>
      <c r="D172" s="166">
        <f>'Variance Analysis'!E166-'Variance Analysis'!D166</f>
        <v>0</v>
      </c>
      <c r="E172" s="159">
        <f>'Variance Analysis'!G166-'Variance Analysis'!F166</f>
        <v>0</v>
      </c>
      <c r="F172" s="171">
        <f>'Variance Analysis'!I166-'Variance Analysis'!H166</f>
        <v>0</v>
      </c>
      <c r="G172" s="159">
        <f>'Variance Analysis'!K166-'Variance Analysis'!J166</f>
        <v>0</v>
      </c>
      <c r="H172" s="168">
        <v>1</v>
      </c>
      <c r="I172" s="168">
        <f>'OverAll S-Curve'!G171</f>
        <v>0</v>
      </c>
      <c r="J172" s="169">
        <f>Table210[[#This Row],[Overall Actual]]-Table210[[#This Row],[Overall Planned]]</f>
        <v>-1</v>
      </c>
    </row>
    <row r="173" spans="2:10" ht="15.75">
      <c r="B173" s="87">
        <f>IF(Table210[[#This Row],[Date]]=$C$3,"Current",0)</f>
        <v>0</v>
      </c>
      <c r="C173" s="165" t="str">
        <f>'Variance Analysis'!C167</f>
        <v/>
      </c>
      <c r="D173" s="166">
        <f>'Variance Analysis'!E167-'Variance Analysis'!D167</f>
        <v>0</v>
      </c>
      <c r="E173" s="159">
        <f>'Variance Analysis'!G167-'Variance Analysis'!F167</f>
        <v>0</v>
      </c>
      <c r="F173" s="171">
        <f>'Variance Analysis'!I167-'Variance Analysis'!H167</f>
        <v>0</v>
      </c>
      <c r="G173" s="159">
        <f>'Variance Analysis'!K167-'Variance Analysis'!J167</f>
        <v>0</v>
      </c>
      <c r="H173" s="168">
        <v>1</v>
      </c>
      <c r="I173" s="168">
        <f>'OverAll S-Curve'!G172</f>
        <v>0</v>
      </c>
      <c r="J173" s="169">
        <f>Table210[[#This Row],[Overall Actual]]-Table210[[#This Row],[Overall Planned]]</f>
        <v>-1</v>
      </c>
    </row>
    <row r="174" spans="2:10" ht="15.75">
      <c r="B174" s="87">
        <f>IF(Table210[[#This Row],[Date]]=$C$3,"Current",0)</f>
        <v>0</v>
      </c>
      <c r="C174" s="165" t="str">
        <f>'Variance Analysis'!C168</f>
        <v/>
      </c>
      <c r="D174" s="166">
        <f>'Variance Analysis'!E168-'Variance Analysis'!D168</f>
        <v>0</v>
      </c>
      <c r="E174" s="159">
        <f>'Variance Analysis'!G168-'Variance Analysis'!F168</f>
        <v>0</v>
      </c>
      <c r="F174" s="171">
        <f>'Variance Analysis'!I168-'Variance Analysis'!H168</f>
        <v>0</v>
      </c>
      <c r="G174" s="159">
        <f>'Variance Analysis'!K168-'Variance Analysis'!J168</f>
        <v>0</v>
      </c>
      <c r="H174" s="168">
        <v>1</v>
      </c>
      <c r="I174" s="168">
        <f>'OverAll S-Curve'!G173</f>
        <v>0</v>
      </c>
      <c r="J174" s="169">
        <f>Table210[[#This Row],[Overall Actual]]-Table210[[#This Row],[Overall Planned]]</f>
        <v>-1</v>
      </c>
    </row>
    <row r="175" spans="2:10" ht="15.75">
      <c r="B175" s="87">
        <f>IF(Table210[[#This Row],[Date]]=$C$3,"Current",0)</f>
        <v>0</v>
      </c>
      <c r="C175" s="165" t="str">
        <f>'Variance Analysis'!C169</f>
        <v/>
      </c>
      <c r="D175" s="166">
        <f>'Variance Analysis'!E169-'Variance Analysis'!D169</f>
        <v>0</v>
      </c>
      <c r="E175" s="159">
        <f>'Variance Analysis'!G169-'Variance Analysis'!F169</f>
        <v>0</v>
      </c>
      <c r="F175" s="171">
        <f>'Variance Analysis'!I169-'Variance Analysis'!H169</f>
        <v>0</v>
      </c>
      <c r="G175" s="159">
        <f>'Variance Analysis'!K169-'Variance Analysis'!J169</f>
        <v>0</v>
      </c>
      <c r="H175" s="168">
        <v>1</v>
      </c>
      <c r="I175" s="168">
        <f>'OverAll S-Curve'!G174</f>
        <v>0</v>
      </c>
      <c r="J175" s="169">
        <f>Table210[[#This Row],[Overall Actual]]-Table210[[#This Row],[Overall Planned]]</f>
        <v>-1</v>
      </c>
    </row>
    <row r="176" spans="2:10" ht="15.75">
      <c r="B176" s="87">
        <f>IF(Table210[[#This Row],[Date]]=$C$3,"Current",0)</f>
        <v>0</v>
      </c>
      <c r="C176" s="165" t="str">
        <f>'Variance Analysis'!C170</f>
        <v/>
      </c>
      <c r="D176" s="166">
        <f>'Variance Analysis'!E170-'Variance Analysis'!D170</f>
        <v>0</v>
      </c>
      <c r="E176" s="159">
        <f>'Variance Analysis'!G170-'Variance Analysis'!F170</f>
        <v>0</v>
      </c>
      <c r="F176" s="171">
        <f>'Variance Analysis'!I170-'Variance Analysis'!H170</f>
        <v>0</v>
      </c>
      <c r="G176" s="159">
        <f>'Variance Analysis'!K170-'Variance Analysis'!J170</f>
        <v>0</v>
      </c>
      <c r="H176" s="168">
        <v>1</v>
      </c>
      <c r="I176" s="168" t="str">
        <f>'OverAll S-Curve'!G175</f>
        <v>Budgeted Total Cost</v>
      </c>
      <c r="J176" s="169" t="e">
        <f>Table210[[#This Row],[Overall Actual]]-Table210[[#This Row],[Overall Planned]]</f>
        <v>#VALUE!</v>
      </c>
    </row>
    <row r="177" spans="2:10" ht="15.75">
      <c r="B177" s="87">
        <f>IF(Table210[[#This Row],[Date]]=$C$3,"Current",0)</f>
        <v>0</v>
      </c>
      <c r="C177" s="165" t="str">
        <f>'Variance Analysis'!C171</f>
        <v/>
      </c>
      <c r="D177" s="166">
        <f>'Variance Analysis'!E171-'Variance Analysis'!D171</f>
        <v>0</v>
      </c>
      <c r="E177" s="159">
        <f>'Variance Analysis'!G171-'Variance Analysis'!F171</f>
        <v>0</v>
      </c>
      <c r="F177" s="171">
        <f>'Variance Analysis'!I171-'Variance Analysis'!H171</f>
        <v>0</v>
      </c>
      <c r="G177" s="159">
        <f>'Variance Analysis'!K171-'Variance Analysis'!J171</f>
        <v>0</v>
      </c>
      <c r="H177" s="168">
        <v>1</v>
      </c>
      <c r="I177" s="168">
        <f>'OverAll S-Curve'!G176</f>
        <v>39861779</v>
      </c>
      <c r="J177" s="169">
        <f>Table210[[#This Row],[Overall Actual]]-Table210[[#This Row],[Overall Planned]]</f>
        <v>39861778</v>
      </c>
    </row>
    <row r="178" spans="2:10" ht="15.75">
      <c r="B178" s="87">
        <f>IF(Table210[[#This Row],[Date]]=$C$3,"Current",0)</f>
        <v>0</v>
      </c>
      <c r="C178" s="165" t="str">
        <f>'Variance Analysis'!C172</f>
        <v/>
      </c>
      <c r="D178" s="166">
        <f>'Variance Analysis'!E172-'Variance Analysis'!D172</f>
        <v>0</v>
      </c>
      <c r="E178" s="159">
        <f>'Variance Analysis'!G172-'Variance Analysis'!F172</f>
        <v>0</v>
      </c>
      <c r="F178" s="171">
        <f>'Variance Analysis'!I172-'Variance Analysis'!H172</f>
        <v>0</v>
      </c>
      <c r="G178" s="159">
        <f>'Variance Analysis'!K172-'Variance Analysis'!J172</f>
        <v>0</v>
      </c>
      <c r="H178" s="168">
        <v>1</v>
      </c>
      <c r="I178" s="168">
        <f>'OverAll S-Curve'!G177</f>
        <v>39861779</v>
      </c>
      <c r="J178" s="169">
        <f>Table210[[#This Row],[Overall Actual]]-Table210[[#This Row],[Overall Planned]]</f>
        <v>39861778</v>
      </c>
    </row>
    <row r="179" spans="2:10" ht="15.75">
      <c r="B179" s="87">
        <f>IF(Table210[[#This Row],[Date]]=$C$3,"Current",0)</f>
        <v>0</v>
      </c>
      <c r="C179" s="165" t="str">
        <f>'Variance Analysis'!C173</f>
        <v/>
      </c>
      <c r="D179" s="166">
        <f>'Variance Analysis'!E173-'Variance Analysis'!D173</f>
        <v>0</v>
      </c>
      <c r="E179" s="159">
        <f>'Variance Analysis'!G173-'Variance Analysis'!F173</f>
        <v>0</v>
      </c>
      <c r="F179" s="171">
        <f>'Variance Analysis'!I173-'Variance Analysis'!H173</f>
        <v>0</v>
      </c>
      <c r="G179" s="159">
        <f>'Variance Analysis'!K173-'Variance Analysis'!J173</f>
        <v>0</v>
      </c>
      <c r="H179" s="168">
        <v>1</v>
      </c>
      <c r="I179" s="168">
        <f>'OverAll S-Curve'!G178</f>
        <v>0</v>
      </c>
      <c r="J179" s="169">
        <f>Table210[[#This Row],[Overall Actual]]-Table210[[#This Row],[Overall Planned]]</f>
        <v>-1</v>
      </c>
    </row>
    <row r="180" spans="2:10" ht="15.75">
      <c r="B180" s="87">
        <f>IF(Table210[[#This Row],[Date]]=$C$3,"Current",0)</f>
        <v>0</v>
      </c>
      <c r="C180" s="165" t="str">
        <f>'Variance Analysis'!C174</f>
        <v/>
      </c>
      <c r="D180" s="166">
        <f>'Variance Analysis'!E174-'Variance Analysis'!D174</f>
        <v>0</v>
      </c>
      <c r="E180" s="159">
        <f>'Variance Analysis'!G174-'Variance Analysis'!F174</f>
        <v>0</v>
      </c>
      <c r="F180" s="171">
        <f>'Variance Analysis'!I174-'Variance Analysis'!H174</f>
        <v>0</v>
      </c>
      <c r="G180" s="159">
        <f>'Variance Analysis'!K174-'Variance Analysis'!J174</f>
        <v>0</v>
      </c>
      <c r="H180" s="168">
        <v>1</v>
      </c>
      <c r="I180" s="168">
        <f>'OverAll S-Curve'!G179</f>
        <v>0</v>
      </c>
      <c r="J180" s="169">
        <f>Table210[[#This Row],[Overall Actual]]-Table210[[#This Row],[Overall Planned]]</f>
        <v>-1</v>
      </c>
    </row>
    <row r="181" spans="2:10" ht="15.75">
      <c r="B181" s="87">
        <f>IF(Table210[[#This Row],[Date]]=$C$3,"Current",0)</f>
        <v>0</v>
      </c>
      <c r="C181" s="165" t="str">
        <f>'Variance Analysis'!C175</f>
        <v/>
      </c>
      <c r="D181" s="166">
        <f>'Variance Analysis'!E175-'Variance Analysis'!D175</f>
        <v>0</v>
      </c>
      <c r="E181" s="159">
        <f>'Variance Analysis'!G175-'Variance Analysis'!F175</f>
        <v>0</v>
      </c>
      <c r="F181" s="171">
        <f>'Variance Analysis'!I175-'Variance Analysis'!H175</f>
        <v>0</v>
      </c>
      <c r="G181" s="159">
        <f>'Variance Analysis'!K175-'Variance Analysis'!J175</f>
        <v>0</v>
      </c>
      <c r="H181" s="168">
        <v>1</v>
      </c>
      <c r="I181" s="168">
        <f>'OverAll S-Curve'!G180</f>
        <v>0</v>
      </c>
      <c r="J181" s="169">
        <f>Table210[[#This Row],[Overall Actual]]-Table210[[#This Row],[Overall Planned]]</f>
        <v>-1</v>
      </c>
    </row>
    <row r="182" spans="2:10" ht="15.75">
      <c r="B182" s="87">
        <f>IF(Table210[[#This Row],[Date]]=$C$3,"Current",0)</f>
        <v>0</v>
      </c>
      <c r="C182" s="165" t="str">
        <f>'Variance Analysis'!C176</f>
        <v/>
      </c>
      <c r="D182" s="166">
        <f>'Variance Analysis'!E176-'Variance Analysis'!D176</f>
        <v>0</v>
      </c>
      <c r="E182" s="159">
        <f>'Variance Analysis'!G176-'Variance Analysis'!F176</f>
        <v>0</v>
      </c>
      <c r="F182" s="171">
        <f>'Variance Analysis'!I176-'Variance Analysis'!H176</f>
        <v>0</v>
      </c>
      <c r="G182" s="159">
        <f>'Variance Analysis'!K176-'Variance Analysis'!J176</f>
        <v>0</v>
      </c>
      <c r="H182" s="168">
        <v>1</v>
      </c>
      <c r="I182" s="168">
        <f>'OverAll S-Curve'!G181</f>
        <v>0</v>
      </c>
      <c r="J182" s="169">
        <f>Table210[[#This Row],[Overall Actual]]-Table210[[#This Row],[Overall Planned]]</f>
        <v>-1</v>
      </c>
    </row>
    <row r="183" spans="2:10" ht="15.75">
      <c r="B183" s="87">
        <f>IF(Table210[[#This Row],[Date]]=$C$3,"Current",0)</f>
        <v>0</v>
      </c>
      <c r="C183" s="165" t="str">
        <f>'Variance Analysis'!C177</f>
        <v/>
      </c>
      <c r="D183" s="166">
        <f>'Variance Analysis'!E177-'Variance Analysis'!D177</f>
        <v>0</v>
      </c>
      <c r="E183" s="159">
        <f>'Variance Analysis'!G177-'Variance Analysis'!F177</f>
        <v>0</v>
      </c>
      <c r="F183" s="171">
        <f>'Variance Analysis'!I177-'Variance Analysis'!H177</f>
        <v>0</v>
      </c>
      <c r="G183" s="159">
        <f>'Variance Analysis'!K177-'Variance Analysis'!J177</f>
        <v>0</v>
      </c>
      <c r="H183" s="168">
        <v>1</v>
      </c>
      <c r="I183" s="168">
        <f>'OverAll S-Curve'!G182</f>
        <v>0</v>
      </c>
      <c r="J183" s="169">
        <f>Table210[[#This Row],[Overall Actual]]-Table210[[#This Row],[Overall Planned]]</f>
        <v>-1</v>
      </c>
    </row>
    <row r="184" spans="2:10" ht="15.75">
      <c r="B184" s="87">
        <f>IF(Table210[[#This Row],[Date]]=$C$3,"Current",0)</f>
        <v>0</v>
      </c>
      <c r="C184" s="165" t="str">
        <f>'Variance Analysis'!C178</f>
        <v/>
      </c>
      <c r="D184" s="166">
        <f>'Variance Analysis'!E178-'Variance Analysis'!D178</f>
        <v>0</v>
      </c>
      <c r="E184" s="159">
        <f>'Variance Analysis'!G178-'Variance Analysis'!F178</f>
        <v>0</v>
      </c>
      <c r="F184" s="171">
        <f>'Variance Analysis'!I178-'Variance Analysis'!H178</f>
        <v>0</v>
      </c>
      <c r="G184" s="159">
        <f>'Variance Analysis'!K178-'Variance Analysis'!J178</f>
        <v>0</v>
      </c>
      <c r="H184" s="168">
        <v>1</v>
      </c>
      <c r="I184" s="168">
        <f>'OverAll S-Curve'!G183</f>
        <v>0</v>
      </c>
      <c r="J184" s="169">
        <f>Table210[[#This Row],[Overall Actual]]-Table210[[#This Row],[Overall Planned]]</f>
        <v>-1</v>
      </c>
    </row>
    <row r="185" spans="2:10" ht="15.75">
      <c r="B185" s="87">
        <f>IF(Table210[[#This Row],[Date]]=$C$3,"Current",0)</f>
        <v>0</v>
      </c>
      <c r="C185" s="165" t="str">
        <f>'Variance Analysis'!C179</f>
        <v/>
      </c>
      <c r="D185" s="166">
        <f>'Variance Analysis'!E179-'Variance Analysis'!D179</f>
        <v>0</v>
      </c>
      <c r="E185" s="159">
        <f>'Variance Analysis'!G179-'Variance Analysis'!F179</f>
        <v>0</v>
      </c>
      <c r="F185" s="171">
        <f>'Variance Analysis'!I179-'Variance Analysis'!H179</f>
        <v>0</v>
      </c>
      <c r="G185" s="159">
        <f>'Variance Analysis'!K179-'Variance Analysis'!J179</f>
        <v>0</v>
      </c>
      <c r="H185" s="168">
        <v>1</v>
      </c>
      <c r="I185" s="168">
        <f>'OverAll S-Curve'!G184</f>
        <v>0</v>
      </c>
      <c r="J185" s="169">
        <f>Table210[[#This Row],[Overall Actual]]-Table210[[#This Row],[Overall Planned]]</f>
        <v>-1</v>
      </c>
    </row>
    <row r="186" spans="2:10" ht="15.75">
      <c r="B186" s="87">
        <f>IF(Table210[[#This Row],[Date]]=$C$3,"Current",0)</f>
        <v>0</v>
      </c>
      <c r="C186" s="165" t="str">
        <f>'Variance Analysis'!C180</f>
        <v/>
      </c>
      <c r="D186" s="166">
        <f>'Variance Analysis'!E180-'Variance Analysis'!D180</f>
        <v>0</v>
      </c>
      <c r="E186" s="159">
        <f>'Variance Analysis'!G180-'Variance Analysis'!F180</f>
        <v>0</v>
      </c>
      <c r="F186" s="171">
        <f>'Variance Analysis'!I180-'Variance Analysis'!H180</f>
        <v>0</v>
      </c>
      <c r="G186" s="159">
        <f>'Variance Analysis'!K180-'Variance Analysis'!J180</f>
        <v>0</v>
      </c>
      <c r="H186" s="168">
        <v>1</v>
      </c>
      <c r="I186" s="168">
        <f>'OverAll S-Curve'!G185</f>
        <v>0</v>
      </c>
      <c r="J186" s="169">
        <f>Table210[[#This Row],[Overall Actual]]-Table210[[#This Row],[Overall Planned]]</f>
        <v>-1</v>
      </c>
    </row>
    <row r="187" spans="2:10" ht="15.75">
      <c r="B187" s="87">
        <f>IF(Table210[[#This Row],[Date]]=$C$3,"Current",0)</f>
        <v>0</v>
      </c>
      <c r="C187" s="165" t="str">
        <f>'Variance Analysis'!C181</f>
        <v/>
      </c>
      <c r="D187" s="166">
        <f>'Variance Analysis'!E181-'Variance Analysis'!D181</f>
        <v>0</v>
      </c>
      <c r="E187" s="159">
        <f>'Variance Analysis'!G181-'Variance Analysis'!F181</f>
        <v>0</v>
      </c>
      <c r="F187" s="171">
        <f>'Variance Analysis'!I181-'Variance Analysis'!H181</f>
        <v>0</v>
      </c>
      <c r="G187" s="159">
        <f>'Variance Analysis'!K181-'Variance Analysis'!J181</f>
        <v>0</v>
      </c>
      <c r="H187" s="168">
        <v>1</v>
      </c>
      <c r="I187" s="168">
        <f>'OverAll S-Curve'!G186</f>
        <v>0</v>
      </c>
      <c r="J187" s="169">
        <f>Table210[[#This Row],[Overall Actual]]-Table210[[#This Row],[Overall Planned]]</f>
        <v>-1</v>
      </c>
    </row>
    <row r="188" spans="2:10" ht="15.75">
      <c r="B188" s="87">
        <f>IF(Table210[[#This Row],[Date]]=$C$3,"Current",0)</f>
        <v>0</v>
      </c>
      <c r="C188" s="165" t="str">
        <f>'Variance Analysis'!C182</f>
        <v/>
      </c>
      <c r="D188" s="166">
        <f>'Variance Analysis'!E182-'Variance Analysis'!D182</f>
        <v>0</v>
      </c>
      <c r="E188" s="159">
        <f>'Variance Analysis'!G182-'Variance Analysis'!F182</f>
        <v>0</v>
      </c>
      <c r="F188" s="171">
        <f>'Variance Analysis'!I182-'Variance Analysis'!H182</f>
        <v>0</v>
      </c>
      <c r="G188" s="159">
        <f>'Variance Analysis'!K182-'Variance Analysis'!J182</f>
        <v>0</v>
      </c>
      <c r="H188" s="168">
        <v>1</v>
      </c>
      <c r="I188" s="168">
        <f>'OverAll S-Curve'!G187</f>
        <v>0</v>
      </c>
      <c r="J188" s="169">
        <f>Table210[[#This Row],[Overall Actual]]-Table210[[#This Row],[Overall Planned]]</f>
        <v>-1</v>
      </c>
    </row>
    <row r="189" spans="2:10" ht="15.75">
      <c r="B189" s="87">
        <f>IF(Table210[[#This Row],[Date]]=$C$3,"Current",0)</f>
        <v>0</v>
      </c>
      <c r="C189" s="165" t="str">
        <f>'Variance Analysis'!C183</f>
        <v/>
      </c>
      <c r="D189" s="166">
        <f>'Variance Analysis'!E183-'Variance Analysis'!D183</f>
        <v>0</v>
      </c>
      <c r="E189" s="159">
        <f>'Variance Analysis'!G183-'Variance Analysis'!F183</f>
        <v>0</v>
      </c>
      <c r="F189" s="171">
        <f>'Variance Analysis'!I183-'Variance Analysis'!H183</f>
        <v>0</v>
      </c>
      <c r="G189" s="159">
        <f>'Variance Analysis'!K183-'Variance Analysis'!J183</f>
        <v>0</v>
      </c>
      <c r="H189" s="168">
        <v>1</v>
      </c>
      <c r="I189" s="168">
        <f>'OverAll S-Curve'!G188</f>
        <v>0</v>
      </c>
      <c r="J189" s="169">
        <f>Table210[[#This Row],[Overall Actual]]-Table210[[#This Row],[Overall Planned]]</f>
        <v>-1</v>
      </c>
    </row>
    <row r="190" spans="2:10" ht="15.75">
      <c r="B190" s="87">
        <f>IF(Table210[[#This Row],[Date]]=$C$3,"Current",0)</f>
        <v>0</v>
      </c>
      <c r="C190" s="165" t="str">
        <f>'Variance Analysis'!C184</f>
        <v/>
      </c>
      <c r="D190" s="166">
        <f>'Variance Analysis'!E184-'Variance Analysis'!D184</f>
        <v>0</v>
      </c>
      <c r="E190" s="159">
        <f>'Variance Analysis'!G184-'Variance Analysis'!F184</f>
        <v>0</v>
      </c>
      <c r="F190" s="171">
        <f>'Variance Analysis'!I184-'Variance Analysis'!H184</f>
        <v>0</v>
      </c>
      <c r="G190" s="159">
        <f>'Variance Analysis'!K184-'Variance Analysis'!J184</f>
        <v>0</v>
      </c>
      <c r="H190" s="168">
        <v>1</v>
      </c>
      <c r="I190" s="168">
        <f>'OverAll S-Curve'!G189</f>
        <v>0</v>
      </c>
      <c r="J190" s="169">
        <f>Table210[[#This Row],[Overall Actual]]-Table210[[#This Row],[Overall Planned]]</f>
        <v>-1</v>
      </c>
    </row>
    <row r="191" spans="2:10" ht="15.75">
      <c r="B191" s="87">
        <f>IF(Table210[[#This Row],[Date]]=$C$3,"Current",0)</f>
        <v>0</v>
      </c>
      <c r="C191" s="165" t="str">
        <f>'Variance Analysis'!C185</f>
        <v/>
      </c>
      <c r="D191" s="166">
        <f>'Variance Analysis'!E185-'Variance Analysis'!D185</f>
        <v>0</v>
      </c>
      <c r="E191" s="159">
        <f>'Variance Analysis'!G185-'Variance Analysis'!F185</f>
        <v>0</v>
      </c>
      <c r="F191" s="171">
        <f>'Variance Analysis'!I185-'Variance Analysis'!H185</f>
        <v>0</v>
      </c>
      <c r="G191" s="159">
        <f>'Variance Analysis'!K185-'Variance Analysis'!J185</f>
        <v>0</v>
      </c>
      <c r="H191" s="168">
        <v>1</v>
      </c>
      <c r="I191" s="168">
        <f>'OverAll S-Curve'!G190</f>
        <v>0</v>
      </c>
      <c r="J191" s="169">
        <f>Table210[[#This Row],[Overall Actual]]-Table210[[#This Row],[Overall Planned]]</f>
        <v>-1</v>
      </c>
    </row>
    <row r="192" spans="2:10" ht="15.75">
      <c r="B192" s="87">
        <f>IF(Table210[[#This Row],[Date]]=$C$3,"Current",0)</f>
        <v>0</v>
      </c>
      <c r="C192" s="165" t="str">
        <f>'Variance Analysis'!C186</f>
        <v/>
      </c>
      <c r="D192" s="166">
        <f>'Variance Analysis'!E186-'Variance Analysis'!D186</f>
        <v>0</v>
      </c>
      <c r="E192" s="159">
        <f>'Variance Analysis'!G186-'Variance Analysis'!F186</f>
        <v>0</v>
      </c>
      <c r="F192" s="171">
        <f>'Variance Analysis'!I186-'Variance Analysis'!H186</f>
        <v>0</v>
      </c>
      <c r="G192" s="159">
        <f>'Variance Analysis'!K186-'Variance Analysis'!J186</f>
        <v>0</v>
      </c>
      <c r="H192" s="168">
        <v>1</v>
      </c>
      <c r="I192" s="168">
        <f>'OverAll S-Curve'!G191</f>
        <v>0</v>
      </c>
      <c r="J192" s="169">
        <f>Table210[[#This Row],[Overall Actual]]-Table210[[#This Row],[Overall Planned]]</f>
        <v>-1</v>
      </c>
    </row>
    <row r="193" spans="2:10" ht="15.75">
      <c r="B193" s="87">
        <f>IF(Table210[[#This Row],[Date]]=$C$3,"Current",0)</f>
        <v>0</v>
      </c>
      <c r="C193" s="165" t="str">
        <f>'Variance Analysis'!C187</f>
        <v/>
      </c>
      <c r="D193" s="166">
        <f>'Variance Analysis'!E187-'Variance Analysis'!D187</f>
        <v>0</v>
      </c>
      <c r="E193" s="159">
        <f>'Variance Analysis'!G187-'Variance Analysis'!F187</f>
        <v>0</v>
      </c>
      <c r="F193" s="171">
        <f>'Variance Analysis'!I187-'Variance Analysis'!H187</f>
        <v>0</v>
      </c>
      <c r="G193" s="159">
        <f>'Variance Analysis'!K187-'Variance Analysis'!J187</f>
        <v>0</v>
      </c>
      <c r="H193" s="168">
        <v>1</v>
      </c>
      <c r="I193" s="168">
        <f>'OverAll S-Curve'!G192</f>
        <v>0</v>
      </c>
      <c r="J193" s="169">
        <f>Table210[[#This Row],[Overall Actual]]-Table210[[#This Row],[Overall Planned]]</f>
        <v>-1</v>
      </c>
    </row>
    <row r="194" spans="2:10" ht="15.75">
      <c r="B194" s="87">
        <f>IF(Table210[[#This Row],[Date]]=$C$3,"Current",0)</f>
        <v>0</v>
      </c>
      <c r="C194" s="165" t="str">
        <f>'Variance Analysis'!C188</f>
        <v/>
      </c>
      <c r="D194" s="166">
        <f>'Variance Analysis'!E188-'Variance Analysis'!D188</f>
        <v>0</v>
      </c>
      <c r="E194" s="159">
        <f>'Variance Analysis'!G188-'Variance Analysis'!F188</f>
        <v>0</v>
      </c>
      <c r="F194" s="171">
        <f>'Variance Analysis'!I188-'Variance Analysis'!H188</f>
        <v>0</v>
      </c>
      <c r="G194" s="159">
        <f>'Variance Analysis'!K188-'Variance Analysis'!J188</f>
        <v>0</v>
      </c>
      <c r="H194" s="168">
        <v>1</v>
      </c>
      <c r="I194" s="168">
        <f>'OverAll S-Curve'!G193</f>
        <v>0</v>
      </c>
      <c r="J194" s="169">
        <f>Table210[[#This Row],[Overall Actual]]-Table210[[#This Row],[Overall Planned]]</f>
        <v>-1</v>
      </c>
    </row>
    <row r="195" spans="2:10" ht="15.75">
      <c r="B195" s="87">
        <f>IF(Table210[[#This Row],[Date]]=$C$3,"Current",0)</f>
        <v>0</v>
      </c>
      <c r="C195" s="165" t="str">
        <f>'Variance Analysis'!C189</f>
        <v/>
      </c>
      <c r="D195" s="166">
        <f>'Variance Analysis'!E189-'Variance Analysis'!D189</f>
        <v>0</v>
      </c>
      <c r="E195" s="159">
        <f>'Variance Analysis'!G189-'Variance Analysis'!F189</f>
        <v>0</v>
      </c>
      <c r="F195" s="171">
        <f>'Variance Analysis'!I189-'Variance Analysis'!H189</f>
        <v>0</v>
      </c>
      <c r="G195" s="159">
        <f>'Variance Analysis'!K189-'Variance Analysis'!J189</f>
        <v>0</v>
      </c>
      <c r="H195" s="168">
        <v>1</v>
      </c>
      <c r="I195" s="168">
        <f>'OverAll S-Curve'!G194</f>
        <v>0</v>
      </c>
      <c r="J195" s="169">
        <f>Table210[[#This Row],[Overall Actual]]-Table210[[#This Row],[Overall Planned]]</f>
        <v>-1</v>
      </c>
    </row>
    <row r="196" spans="2:10" ht="15.75">
      <c r="B196" s="87">
        <f>IF(Table210[[#This Row],[Date]]=$C$3,"Current",0)</f>
        <v>0</v>
      </c>
      <c r="C196" s="165" t="str">
        <f>'Variance Analysis'!C190</f>
        <v/>
      </c>
      <c r="D196" s="166">
        <f>'Variance Analysis'!E190-'Variance Analysis'!D190</f>
        <v>0</v>
      </c>
      <c r="E196" s="159">
        <f>'Variance Analysis'!G190-'Variance Analysis'!F190</f>
        <v>0</v>
      </c>
      <c r="F196" s="171">
        <f>'Variance Analysis'!I190-'Variance Analysis'!H190</f>
        <v>0</v>
      </c>
      <c r="G196" s="159">
        <f>'Variance Analysis'!K190-'Variance Analysis'!J190</f>
        <v>0</v>
      </c>
      <c r="H196" s="168">
        <v>1</v>
      </c>
      <c r="I196" s="168">
        <f>'OverAll S-Curve'!G195</f>
        <v>0</v>
      </c>
      <c r="J196" s="169">
        <f>Table210[[#This Row],[Overall Actual]]-Table210[[#This Row],[Overall Planned]]</f>
        <v>-1</v>
      </c>
    </row>
    <row r="197" spans="2:10" ht="15.75">
      <c r="B197" s="87">
        <f>IF(Table210[[#This Row],[Date]]=$C$3,"Current",0)</f>
        <v>0</v>
      </c>
      <c r="C197" s="165" t="str">
        <f>'Variance Analysis'!C191</f>
        <v/>
      </c>
      <c r="D197" s="166">
        <f>'Variance Analysis'!E191-'Variance Analysis'!D191</f>
        <v>0</v>
      </c>
      <c r="E197" s="159">
        <f>'Variance Analysis'!G191-'Variance Analysis'!F191</f>
        <v>0</v>
      </c>
      <c r="F197" s="171">
        <f>'Variance Analysis'!I191-'Variance Analysis'!H191</f>
        <v>0</v>
      </c>
      <c r="G197" s="159">
        <f>'Variance Analysis'!K191-'Variance Analysis'!J191</f>
        <v>0</v>
      </c>
      <c r="H197" s="168">
        <v>1</v>
      </c>
      <c r="I197" s="168">
        <f>'OverAll S-Curve'!G196</f>
        <v>0</v>
      </c>
      <c r="J197" s="169">
        <f>Table210[[#This Row],[Overall Actual]]-Table210[[#This Row],[Overall Planned]]</f>
        <v>-1</v>
      </c>
    </row>
    <row r="198" spans="2:10" ht="15.75">
      <c r="B198" s="87">
        <f>IF(Table210[[#This Row],[Date]]=$C$3,"Current",0)</f>
        <v>0</v>
      </c>
      <c r="C198" s="165" t="str">
        <f>'Variance Analysis'!C192</f>
        <v/>
      </c>
      <c r="D198" s="166">
        <f>'Variance Analysis'!E192-'Variance Analysis'!D192</f>
        <v>0</v>
      </c>
      <c r="E198" s="159">
        <f>'Variance Analysis'!G192-'Variance Analysis'!F192</f>
        <v>0</v>
      </c>
      <c r="F198" s="171">
        <f>'Variance Analysis'!I192-'Variance Analysis'!H192</f>
        <v>0</v>
      </c>
      <c r="G198" s="159">
        <f>'Variance Analysis'!K192-'Variance Analysis'!J192</f>
        <v>0</v>
      </c>
      <c r="H198" s="168">
        <v>1</v>
      </c>
      <c r="I198" s="168">
        <f>'OverAll S-Curve'!G197</f>
        <v>0</v>
      </c>
      <c r="J198" s="169">
        <f>Table210[[#This Row],[Overall Actual]]-Table210[[#This Row],[Overall Planned]]</f>
        <v>-1</v>
      </c>
    </row>
    <row r="199" spans="2:10" ht="15.75">
      <c r="B199" s="87">
        <f>IF(Table210[[#This Row],[Date]]=$C$3,"Current",0)</f>
        <v>0</v>
      </c>
      <c r="C199" s="165" t="str">
        <f>'Variance Analysis'!C193</f>
        <v/>
      </c>
      <c r="D199" s="166">
        <f>'Variance Analysis'!E193-'Variance Analysis'!D193</f>
        <v>0</v>
      </c>
      <c r="E199" s="159">
        <f>'Variance Analysis'!G193-'Variance Analysis'!F193</f>
        <v>0</v>
      </c>
      <c r="F199" s="171">
        <f>'Variance Analysis'!I193-'Variance Analysis'!H193</f>
        <v>0</v>
      </c>
      <c r="G199" s="159">
        <f>'Variance Analysis'!K193-'Variance Analysis'!J193</f>
        <v>0</v>
      </c>
      <c r="H199" s="168">
        <v>1</v>
      </c>
      <c r="I199" s="168">
        <f>'OverAll S-Curve'!G198</f>
        <v>0</v>
      </c>
      <c r="J199" s="169">
        <f>Table210[[#This Row],[Overall Actual]]-Table210[[#This Row],[Overall Planned]]</f>
        <v>-1</v>
      </c>
    </row>
    <row r="200" spans="2:10" ht="15.75">
      <c r="B200" s="87">
        <f>IF(Table210[[#This Row],[Date]]=$C$3,"Current",0)</f>
        <v>0</v>
      </c>
      <c r="C200" s="165" t="str">
        <f>'Variance Analysis'!C194</f>
        <v/>
      </c>
      <c r="D200" s="166">
        <f>'Variance Analysis'!E194-'Variance Analysis'!D194</f>
        <v>0</v>
      </c>
      <c r="E200" s="159">
        <f>'Variance Analysis'!G194-'Variance Analysis'!F194</f>
        <v>0</v>
      </c>
      <c r="F200" s="171">
        <f>'Variance Analysis'!I194-'Variance Analysis'!H194</f>
        <v>0</v>
      </c>
      <c r="G200" s="159">
        <f>'Variance Analysis'!K194-'Variance Analysis'!J194</f>
        <v>0</v>
      </c>
      <c r="H200" s="168">
        <v>1</v>
      </c>
      <c r="I200" s="168">
        <f>'OverAll S-Curve'!G199</f>
        <v>0</v>
      </c>
      <c r="J200" s="169">
        <f>Table210[[#This Row],[Overall Actual]]-Table210[[#This Row],[Overall Planned]]</f>
        <v>-1</v>
      </c>
    </row>
    <row r="201" spans="2:10" ht="15.75">
      <c r="B201" s="87">
        <f>IF(Table210[[#This Row],[Date]]=$C$3,"Current",0)</f>
        <v>0</v>
      </c>
      <c r="C201" s="165" t="str">
        <f>'Variance Analysis'!C195</f>
        <v/>
      </c>
      <c r="D201" s="166">
        <f>'Variance Analysis'!E195-'Variance Analysis'!D195</f>
        <v>0</v>
      </c>
      <c r="E201" s="159">
        <f>'Variance Analysis'!G195-'Variance Analysis'!F195</f>
        <v>0</v>
      </c>
      <c r="F201" s="171">
        <f>'Variance Analysis'!I195-'Variance Analysis'!H195</f>
        <v>0</v>
      </c>
      <c r="G201" s="159">
        <f>'Variance Analysis'!K195-'Variance Analysis'!J195</f>
        <v>0</v>
      </c>
      <c r="H201" s="168">
        <v>1</v>
      </c>
      <c r="I201" s="168">
        <f>'OverAll S-Curve'!G200</f>
        <v>0</v>
      </c>
      <c r="J201" s="169">
        <f>Table210[[#This Row],[Overall Actual]]-Table210[[#This Row],[Overall Planned]]</f>
        <v>-1</v>
      </c>
    </row>
    <row r="202" spans="2:10" ht="15.75">
      <c r="B202" s="87">
        <f>IF(Table210[[#This Row],[Date]]=$C$3,"Current",0)</f>
        <v>0</v>
      </c>
      <c r="C202" s="165" t="str">
        <f>'Variance Analysis'!C196</f>
        <v/>
      </c>
      <c r="D202" s="166">
        <f>'Variance Analysis'!E196-'Variance Analysis'!D196</f>
        <v>0</v>
      </c>
      <c r="E202" s="159">
        <f>'Variance Analysis'!G196-'Variance Analysis'!F196</f>
        <v>0</v>
      </c>
      <c r="F202" s="171">
        <f>'Variance Analysis'!I196-'Variance Analysis'!H196</f>
        <v>0</v>
      </c>
      <c r="G202" s="159">
        <f>'Variance Analysis'!K196-'Variance Analysis'!J196</f>
        <v>0</v>
      </c>
      <c r="H202" s="168">
        <v>1</v>
      </c>
      <c r="I202" s="168">
        <f>'OverAll S-Curve'!G201</f>
        <v>0</v>
      </c>
      <c r="J202" s="169">
        <f>Table210[[#This Row],[Overall Actual]]-Table210[[#This Row],[Overall Planned]]</f>
        <v>-1</v>
      </c>
    </row>
    <row r="203" spans="2:10" ht="15.75">
      <c r="B203" s="87">
        <f>IF(Table210[[#This Row],[Date]]=$C$3,"Current",0)</f>
        <v>0</v>
      </c>
      <c r="C203" s="165" t="str">
        <f>'Variance Analysis'!C197</f>
        <v/>
      </c>
      <c r="D203" s="166">
        <f>'Variance Analysis'!E197-'Variance Analysis'!D197</f>
        <v>0</v>
      </c>
      <c r="E203" s="159">
        <f>'Variance Analysis'!G197-'Variance Analysis'!F197</f>
        <v>0</v>
      </c>
      <c r="F203" s="171">
        <f>'Variance Analysis'!I197-'Variance Analysis'!H197</f>
        <v>0</v>
      </c>
      <c r="G203" s="159">
        <f>'Variance Analysis'!K197-'Variance Analysis'!J197</f>
        <v>0</v>
      </c>
      <c r="H203" s="168">
        <v>1</v>
      </c>
      <c r="I203" s="168">
        <f>'OverAll S-Curve'!G202</f>
        <v>0</v>
      </c>
      <c r="J203" s="169">
        <f>Table210[[#This Row],[Overall Actual]]-Table210[[#This Row],[Overall Planned]]</f>
        <v>-1</v>
      </c>
    </row>
    <row r="204" spans="2:10" ht="15.75">
      <c r="B204" s="87">
        <f>IF(Table210[[#This Row],[Date]]=$C$3,"Current",0)</f>
        <v>0</v>
      </c>
      <c r="C204" s="165" t="str">
        <f>'Variance Analysis'!C198</f>
        <v/>
      </c>
      <c r="D204" s="166">
        <f>'Variance Analysis'!E198-'Variance Analysis'!D198</f>
        <v>0</v>
      </c>
      <c r="E204" s="159">
        <f>'Variance Analysis'!G198-'Variance Analysis'!F198</f>
        <v>0</v>
      </c>
      <c r="F204" s="171">
        <f>'Variance Analysis'!I198-'Variance Analysis'!H198</f>
        <v>0</v>
      </c>
      <c r="G204" s="159">
        <f>'Variance Analysis'!K198-'Variance Analysis'!J198</f>
        <v>0</v>
      </c>
      <c r="H204" s="168">
        <v>1</v>
      </c>
      <c r="I204" s="168">
        <f>'OverAll S-Curve'!G203</f>
        <v>0</v>
      </c>
      <c r="J204" s="169">
        <f>Table210[[#This Row],[Overall Actual]]-Table210[[#This Row],[Overall Planned]]</f>
        <v>-1</v>
      </c>
    </row>
    <row r="205" spans="2:10" ht="15.75">
      <c r="B205" s="87">
        <f>IF(Table210[[#This Row],[Date]]=$C$3,"Current",0)</f>
        <v>0</v>
      </c>
      <c r="C205" s="165" t="str">
        <f>'Variance Analysis'!C199</f>
        <v/>
      </c>
      <c r="D205" s="166">
        <f>'Variance Analysis'!E199-'Variance Analysis'!D199</f>
        <v>0</v>
      </c>
      <c r="E205" s="159">
        <f>'Variance Analysis'!G199-'Variance Analysis'!F199</f>
        <v>0</v>
      </c>
      <c r="F205" s="171">
        <f>'Variance Analysis'!I199-'Variance Analysis'!H199</f>
        <v>0</v>
      </c>
      <c r="G205" s="159">
        <f>'Variance Analysis'!K199-'Variance Analysis'!J199</f>
        <v>0</v>
      </c>
      <c r="H205" s="168">
        <v>1</v>
      </c>
      <c r="I205" s="168">
        <f>'OverAll S-Curve'!G204</f>
        <v>0</v>
      </c>
      <c r="J205" s="169">
        <f>Table210[[#This Row],[Overall Actual]]-Table210[[#This Row],[Overall Planned]]</f>
        <v>-1</v>
      </c>
    </row>
    <row r="206" spans="2:10" ht="15.75">
      <c r="B206" s="87">
        <f>IF(Table210[[#This Row],[Date]]=$C$3,"Current",0)</f>
        <v>0</v>
      </c>
      <c r="C206" s="165" t="str">
        <f>'Variance Analysis'!C200</f>
        <v/>
      </c>
      <c r="D206" s="166">
        <f>'Variance Analysis'!E200-'Variance Analysis'!D200</f>
        <v>0</v>
      </c>
      <c r="E206" s="159">
        <f>'Variance Analysis'!G200-'Variance Analysis'!F200</f>
        <v>0</v>
      </c>
      <c r="F206" s="171">
        <f>'Variance Analysis'!I200-'Variance Analysis'!H200</f>
        <v>0</v>
      </c>
      <c r="G206" s="159">
        <f>'Variance Analysis'!K200-'Variance Analysis'!J200</f>
        <v>0</v>
      </c>
      <c r="H206" s="168">
        <v>1</v>
      </c>
      <c r="I206" s="168">
        <f>'OverAll S-Curve'!G205</f>
        <v>0</v>
      </c>
      <c r="J206" s="169">
        <f>Table210[[#This Row],[Overall Actual]]-Table210[[#This Row],[Overall Planned]]</f>
        <v>-1</v>
      </c>
    </row>
  </sheetData>
  <sheetProtection formatRows="0" insertRows="0" selectLockedCells="1"/>
  <mergeCells count="4">
    <mergeCell ref="M18:AB20"/>
    <mergeCell ref="M21:AB23"/>
    <mergeCell ref="M24:AB26"/>
    <mergeCell ref="M27:AB29"/>
  </mergeCells>
  <conditionalFormatting sqref="B14:B206">
    <cfRule type="cellIs" dxfId="10" priority="1" operator="equal">
      <formula>"Current"</formula>
    </cfRule>
  </conditionalFormatting>
  <pageMargins left="0.7" right="0.7" top="0.75" bottom="0.75" header="0.3" footer="0.3"/>
  <pageSetup paperSize="9" orientation="portrait" r:id="rId1"/>
  <headerFooter>
    <oddHeader>&amp;L&amp;"Franklin Gothic Book"&amp;10&amp;K000000 Sensitive&amp;1#_x000D_</oddHeader>
    <oddFooter>&amp;R&amp;1#&amp;"Calibri"&amp;10&amp;K000000CLASSIFICATION: INTERNAL &amp; SENSITIVE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Dashboard</vt:lpstr>
      <vt:lpstr>Overall</vt:lpstr>
      <vt:lpstr>Contract Timeline</vt:lpstr>
      <vt:lpstr>OverAll S-Curve</vt:lpstr>
      <vt:lpstr>Variance Analysis</vt:lpstr>
      <vt:lpstr>Manpower S-Curve</vt:lpstr>
      <vt:lpstr>Cashflow &amp; Variations</vt:lpstr>
      <vt:lpstr>VA Output</vt:lpstr>
      <vt:lpstr>Dashboard!Print_Area</vt:lpstr>
    </vt:vector>
  </TitlesOfParts>
  <Company>AMAALA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Alkhars</dc:creator>
  <cp:lastModifiedBy>Tutku Ozkal</cp:lastModifiedBy>
  <cp:lastPrinted>2021-12-13T07:20:43Z</cp:lastPrinted>
  <dcterms:created xsi:type="dcterms:W3CDTF">2021-06-06T06:57:59Z</dcterms:created>
  <dcterms:modified xsi:type="dcterms:W3CDTF">2024-09-26T11:13:00Z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7f3ab-5b78-441f-8ddd-5e17e0ac292e_Enabled">
    <vt:lpwstr>true</vt:lpwstr>
  </property>
  <property fmtid="{D5CDD505-2E9C-101B-9397-08002B2CF9AE}" pid="3" name="MSIP_Label_ef77f3ab-5b78-441f-8ddd-5e17e0ac292e_SetDate">
    <vt:lpwstr>2021-10-03T11:10:32Z</vt:lpwstr>
  </property>
  <property fmtid="{D5CDD505-2E9C-101B-9397-08002B2CF9AE}" pid="4" name="MSIP_Label_ef77f3ab-5b78-441f-8ddd-5e17e0ac292e_Method">
    <vt:lpwstr>Standard</vt:lpwstr>
  </property>
  <property fmtid="{D5CDD505-2E9C-101B-9397-08002B2CF9AE}" pid="5" name="MSIP_Label_ef77f3ab-5b78-441f-8ddd-5e17e0ac292e_Name">
    <vt:lpwstr>Internal - Sensitive</vt:lpwstr>
  </property>
  <property fmtid="{D5CDD505-2E9C-101B-9397-08002B2CF9AE}" pid="6" name="MSIP_Label_ef77f3ab-5b78-441f-8ddd-5e17e0ac292e_SiteId">
    <vt:lpwstr>52ab58c1-172d-43e5-af20-483cce63b588</vt:lpwstr>
  </property>
  <property fmtid="{D5CDD505-2E9C-101B-9397-08002B2CF9AE}" pid="7" name="MSIP_Label_ef77f3ab-5b78-441f-8ddd-5e17e0ac292e_ActionId">
    <vt:lpwstr>af4b4c5f-9293-44a3-a4ba-50c62620e252</vt:lpwstr>
  </property>
  <property fmtid="{D5CDD505-2E9C-101B-9397-08002B2CF9AE}" pid="8" name="MSIP_Label_ef77f3ab-5b78-441f-8ddd-5e17e0ac292e_ContentBits">
    <vt:lpwstr>2</vt:lpwstr>
  </property>
  <property fmtid="{D5CDD505-2E9C-101B-9397-08002B2CF9AE}" pid="9" name="MSIP_Label_5c1e7834-6be8-4780-ac5e-8408bbf8216f_Enabled">
    <vt:lpwstr>true</vt:lpwstr>
  </property>
  <property fmtid="{D5CDD505-2E9C-101B-9397-08002B2CF9AE}" pid="10" name="MSIP_Label_5c1e7834-6be8-4780-ac5e-8408bbf8216f_SetDate">
    <vt:lpwstr>2021-11-08T05:14:15Z</vt:lpwstr>
  </property>
  <property fmtid="{D5CDD505-2E9C-101B-9397-08002B2CF9AE}" pid="11" name="MSIP_Label_5c1e7834-6be8-4780-ac5e-8408bbf8216f_Method">
    <vt:lpwstr>Privileged</vt:lpwstr>
  </property>
  <property fmtid="{D5CDD505-2E9C-101B-9397-08002B2CF9AE}" pid="12" name="MSIP_Label_5c1e7834-6be8-4780-ac5e-8408bbf8216f_Name">
    <vt:lpwstr>5c1e7834-6be8-4780-ac5e-8408bbf8216f</vt:lpwstr>
  </property>
  <property fmtid="{D5CDD505-2E9C-101B-9397-08002B2CF9AE}" pid="13" name="MSIP_Label_5c1e7834-6be8-4780-ac5e-8408bbf8216f_SiteId">
    <vt:lpwstr>8d088ff8-7e52-4d0f-8187-dcd9ca37815a</vt:lpwstr>
  </property>
  <property fmtid="{D5CDD505-2E9C-101B-9397-08002B2CF9AE}" pid="14" name="MSIP_Label_5c1e7834-6be8-4780-ac5e-8408bbf8216f_ActionId">
    <vt:lpwstr>b451fbbd-bb6a-4f7c-8c4b-f120de7688c4</vt:lpwstr>
  </property>
  <property fmtid="{D5CDD505-2E9C-101B-9397-08002B2CF9AE}" pid="15" name="MSIP_Label_5c1e7834-6be8-4780-ac5e-8408bbf8216f_ContentBits">
    <vt:lpwstr>1</vt:lpwstr>
  </property>
</Properties>
</file>