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data\03_디플러스\연차계산\"/>
    </mc:Choice>
  </mc:AlternateContent>
  <xr:revisionPtr revIDLastSave="0" documentId="13_ncr:1_{80B4DE02-40C0-40A6-94AA-9E367E3F3347}" xr6:coauthVersionLast="36" xr6:coauthVersionMax="36" xr10:uidLastSave="{00000000-0000-0000-0000-000000000000}"/>
  <bookViews>
    <workbookView xWindow="0" yWindow="0" windowWidth="28800" windowHeight="12180" xr2:uid="{1F0C09D8-728B-41D1-9822-4D66E528F8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D11" i="1"/>
  <c r="A5" i="1"/>
  <c r="B28" i="1" s="1"/>
  <c r="C3" i="1"/>
  <c r="A35" i="1" s="1"/>
  <c r="A36" i="1" s="1"/>
  <c r="B36" i="1" s="1"/>
  <c r="A3" i="1"/>
  <c r="B35" i="1" l="1"/>
  <c r="C35" i="1" s="1"/>
  <c r="D34" i="1" s="1"/>
  <c r="B18" i="1"/>
  <c r="C18" i="1" s="1"/>
  <c r="B13" i="1"/>
  <c r="C13" i="1" s="1"/>
  <c r="B21" i="1"/>
  <c r="B3" i="1"/>
  <c r="B5" i="1" s="1"/>
  <c r="B26" i="1"/>
  <c r="C26" i="1" s="1"/>
  <c r="B29" i="1"/>
  <c r="C29" i="1" s="1"/>
  <c r="B34" i="1"/>
  <c r="C34" i="1" s="1"/>
  <c r="B11" i="1"/>
  <c r="C11" i="1" s="1"/>
  <c r="B19" i="1"/>
  <c r="C19" i="1" s="1"/>
  <c r="B27" i="1"/>
  <c r="C27" i="1" s="1"/>
  <c r="C28" i="1"/>
  <c r="B17" i="1"/>
  <c r="C17" i="1" s="1"/>
  <c r="B25" i="1"/>
  <c r="C25" i="1" s="1"/>
  <c r="B33" i="1"/>
  <c r="C33" i="1" s="1"/>
  <c r="B16" i="1"/>
  <c r="C16" i="1" s="1"/>
  <c r="B24" i="1"/>
  <c r="C24" i="1" s="1"/>
  <c r="B32" i="1"/>
  <c r="C32" i="1" s="1"/>
  <c r="B15" i="1"/>
  <c r="C15" i="1" s="1"/>
  <c r="B23" i="1"/>
  <c r="C23" i="1" s="1"/>
  <c r="B31" i="1"/>
  <c r="C31" i="1" s="1"/>
  <c r="B14" i="1"/>
  <c r="C14" i="1" s="1"/>
  <c r="B22" i="1"/>
  <c r="C22" i="1" s="1"/>
  <c r="B30" i="1"/>
  <c r="C5" i="1"/>
  <c r="B12" i="1"/>
  <c r="B20" i="1"/>
  <c r="C20" i="1" s="1"/>
  <c r="C21" i="1"/>
  <c r="F11" i="1" l="1"/>
  <c r="F34" i="1"/>
  <c r="L34" i="1" s="1"/>
  <c r="E34" i="1"/>
  <c r="J34" i="1"/>
  <c r="L11" i="1"/>
  <c r="E29" i="1"/>
  <c r="F29" i="1"/>
  <c r="L29" i="1" s="1"/>
  <c r="D29" i="1"/>
  <c r="J29" i="1"/>
  <c r="J11" i="1"/>
  <c r="F16" i="1"/>
  <c r="L16" i="1" s="1"/>
  <c r="D16" i="1"/>
  <c r="J16" i="1"/>
  <c r="E16" i="1"/>
  <c r="J19" i="1"/>
  <c r="F19" i="1"/>
  <c r="L19" i="1" s="1"/>
  <c r="E19" i="1"/>
  <c r="D19" i="1"/>
  <c r="J20" i="1"/>
  <c r="F20" i="1"/>
  <c r="L20" i="1" s="1"/>
  <c r="E20" i="1"/>
  <c r="D20" i="1"/>
  <c r="J27" i="1"/>
  <c r="F27" i="1"/>
  <c r="L27" i="1" s="1"/>
  <c r="E27" i="1"/>
  <c r="D27" i="1"/>
  <c r="J33" i="1"/>
  <c r="E33" i="1"/>
  <c r="D33" i="1"/>
  <c r="F33" i="1"/>
  <c r="L33" i="1" s="1"/>
  <c r="J25" i="1"/>
  <c r="F25" i="1"/>
  <c r="L25" i="1" s="1"/>
  <c r="E25" i="1"/>
  <c r="D25" i="1"/>
  <c r="F32" i="1"/>
  <c r="L32" i="1" s="1"/>
  <c r="D32" i="1"/>
  <c r="J32" i="1"/>
  <c r="E32" i="1"/>
  <c r="J17" i="1"/>
  <c r="E17" i="1"/>
  <c r="D17" i="1"/>
  <c r="F17" i="1"/>
  <c r="L17" i="1" s="1"/>
  <c r="D22" i="1"/>
  <c r="J22" i="1"/>
  <c r="F22" i="1"/>
  <c r="L22" i="1" s="1"/>
  <c r="E22" i="1"/>
  <c r="F24" i="1"/>
  <c r="L24" i="1" s="1"/>
  <c r="E24" i="1"/>
  <c r="D24" i="1"/>
  <c r="J24" i="1"/>
  <c r="F18" i="1"/>
  <c r="L18" i="1" s="1"/>
  <c r="E18" i="1"/>
  <c r="D18" i="1"/>
  <c r="J18" i="1"/>
  <c r="C30" i="1"/>
  <c r="D28" i="1"/>
  <c r="J28" i="1"/>
  <c r="F28" i="1"/>
  <c r="L28" i="1" s="1"/>
  <c r="E28" i="1"/>
  <c r="E21" i="1"/>
  <c r="J21" i="1"/>
  <c r="F21" i="1"/>
  <c r="L21" i="1" s="1"/>
  <c r="D21" i="1"/>
  <c r="E23" i="1"/>
  <c r="D23" i="1"/>
  <c r="J23" i="1"/>
  <c r="F23" i="1"/>
  <c r="L23" i="1" s="1"/>
  <c r="D14" i="1"/>
  <c r="F14" i="1"/>
  <c r="L14" i="1" s="1"/>
  <c r="J14" i="1"/>
  <c r="E14" i="1"/>
  <c r="E15" i="1"/>
  <c r="J15" i="1"/>
  <c r="F15" i="1"/>
  <c r="L15" i="1" s="1"/>
  <c r="D15" i="1"/>
  <c r="E31" i="1"/>
  <c r="J31" i="1"/>
  <c r="F31" i="1"/>
  <c r="L31" i="1" s="1"/>
  <c r="D31" i="1"/>
  <c r="E13" i="1"/>
  <c r="J13" i="1"/>
  <c r="F13" i="1"/>
  <c r="L13" i="1" s="1"/>
  <c r="D13" i="1"/>
  <c r="J26" i="1"/>
  <c r="F26" i="1"/>
  <c r="L26" i="1" s="1"/>
  <c r="E26" i="1"/>
  <c r="D26" i="1"/>
  <c r="C12" i="1"/>
  <c r="D30" i="1" l="1"/>
  <c r="F30" i="1"/>
  <c r="L30" i="1" s="1"/>
  <c r="J30" i="1"/>
  <c r="E30" i="1"/>
  <c r="J12" i="1"/>
  <c r="F12" i="1"/>
  <c r="L12" i="1" s="1"/>
  <c r="E12" i="1"/>
  <c r="D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XP</author>
    <author>사용자</author>
  </authors>
  <commentList>
    <comment ref="F11" authorId="0" shapeId="0" xr:uid="{7CA66146-49C7-4093-B653-4C33CA9E73B2}">
      <text>
        <r>
          <rPr>
            <sz val="9"/>
            <color indexed="81"/>
            <rFont val="돋움"/>
            <family val="3"/>
            <charset val="129"/>
          </rPr>
          <t xml:space="preserve">다음 회계년도가 시작될 때까지 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개근시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일씩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</text>
    </comment>
    <comment ref="I11" authorId="1" shapeId="0" xr:uid="{3F6A531C-D846-4E9F-8D4F-DF0876BBC904}">
      <text>
        <r>
          <rPr>
            <b/>
            <sz val="9"/>
            <color indexed="81"/>
            <rFont val="돋움"/>
            <family val="3"/>
            <charset val="129"/>
          </rPr>
          <t xml:space="preserve">※ 주의
</t>
        </r>
        <r>
          <rPr>
            <sz val="9"/>
            <color indexed="81"/>
            <rFont val="돋움"/>
            <family val="3"/>
            <charset val="129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~</t>
        </r>
        <r>
          <rPr>
            <sz val="9"/>
            <color indexed="81"/>
            <rFont val="돋움"/>
            <family val="3"/>
            <charset val="129"/>
          </rPr>
          <t>2년차 연차사용시 1년차(월차), 2년차, 2년차(월차)의 순으로 휴가를 사용한 것으로 입력하세요.</t>
        </r>
      </text>
    </comment>
    <comment ref="F12" authorId="0" shapeId="0" xr:uid="{1E8EF0A4-F892-4CA5-94BF-591357608913}">
      <text>
        <r>
          <rPr>
            <sz val="9"/>
            <color indexed="81"/>
            <rFont val="돋움"/>
            <family val="3"/>
            <charset val="129"/>
          </rPr>
          <t>정상적으로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일을 직전 회계년도 재직기간에 따라 일할계산(재직일수/365일)</t>
        </r>
      </text>
    </comment>
    <comment ref="F13" authorId="0" shapeId="0" xr:uid="{0901B1E0-3CBD-4DC7-9955-DFF5E98B433C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년미만 근속기간 동안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개근시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일씩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 11일 - 1년차에 발생한 연차일수)</t>
        </r>
      </text>
    </comment>
  </commentList>
</comments>
</file>

<file path=xl/sharedStrings.xml><?xml version="1.0" encoding="utf-8"?>
<sst xmlns="http://schemas.openxmlformats.org/spreadsheetml/2006/main" count="42" uniqueCount="35">
  <si>
    <t>계산 기초</t>
    <phoneticPr fontId="2" type="noConversion"/>
  </si>
  <si>
    <t>연차휴가 계산기</t>
    <phoneticPr fontId="2" type="noConversion"/>
  </si>
  <si>
    <t>입사일자</t>
    <phoneticPr fontId="2" type="noConversion"/>
  </si>
  <si>
    <t>첫회계일</t>
    <phoneticPr fontId="2" type="noConversion"/>
  </si>
  <si>
    <t>퇴사일자</t>
    <phoneticPr fontId="2" type="noConversion"/>
  </si>
  <si>
    <t>(회계연도 기준)</t>
    <phoneticPr fontId="2" type="noConversion"/>
  </si>
  <si>
    <t>회계일:입사일</t>
    <phoneticPr fontId="2" type="noConversion"/>
  </si>
  <si>
    <t>초년월수</t>
    <phoneticPr fontId="2" type="noConversion"/>
  </si>
  <si>
    <t>재직월수</t>
    <phoneticPr fontId="2" type="noConversion"/>
  </si>
  <si>
    <t>인 적 사 항</t>
    <phoneticPr fontId="2" type="noConversion"/>
  </si>
  <si>
    <t>입 사 일 자</t>
    <phoneticPr fontId="2" type="noConversion"/>
  </si>
  <si>
    <t>퇴사일자(안써도됨)</t>
    <phoneticPr fontId="2" type="noConversion"/>
  </si>
  <si>
    <t>회계연도첫날</t>
    <phoneticPr fontId="2" type="noConversion"/>
  </si>
  <si>
    <t>개 정 법</t>
    <phoneticPr fontId="2" type="noConversion"/>
  </si>
  <si>
    <t>대 상 자</t>
    <phoneticPr fontId="2" type="noConversion"/>
  </si>
  <si>
    <t>시행일자</t>
    <phoneticPr fontId="2" type="noConversion"/>
  </si>
  <si>
    <t>소속/직책</t>
    <phoneticPr fontId="2" type="noConversion"/>
  </si>
  <si>
    <t>성  명</t>
    <phoneticPr fontId="2" type="noConversion"/>
  </si>
  <si>
    <t>년</t>
    <phoneticPr fontId="2" type="noConversion"/>
  </si>
  <si>
    <t>월</t>
    <phoneticPr fontId="2" type="noConversion"/>
  </si>
  <si>
    <t>일</t>
    <phoneticPr fontId="2" type="noConversion"/>
  </si>
  <si>
    <t>적용기준</t>
    <phoneticPr fontId="2" type="noConversion"/>
  </si>
  <si>
    <t>회계연도 기준</t>
    <phoneticPr fontId="2" type="noConversion"/>
  </si>
  <si>
    <t>근무년차</t>
    <phoneticPr fontId="2" type="noConversion"/>
  </si>
  <si>
    <t>휴가발생</t>
    <phoneticPr fontId="2" type="noConversion"/>
  </si>
  <si>
    <t>휴가발생일수</t>
    <phoneticPr fontId="2" type="noConversion"/>
  </si>
  <si>
    <t>연     간</t>
    <phoneticPr fontId="2" type="noConversion"/>
  </si>
  <si>
    <t>수당발생</t>
    <phoneticPr fontId="2" type="noConversion"/>
  </si>
  <si>
    <t>회계연수</t>
    <phoneticPr fontId="2" type="noConversion"/>
  </si>
  <si>
    <t>회계산정일</t>
    <phoneticPr fontId="2" type="noConversion"/>
  </si>
  <si>
    <t>재직여부</t>
    <phoneticPr fontId="2" type="noConversion"/>
  </si>
  <si>
    <t>일     자</t>
    <phoneticPr fontId="2" type="noConversion"/>
  </si>
  <si>
    <t>직접입력*</t>
    <phoneticPr fontId="2" type="noConversion"/>
  </si>
  <si>
    <t>사용일수</t>
    <phoneticPr fontId="2" type="noConversion"/>
  </si>
  <si>
    <t>일     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</si>
</sst>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_);[Red]\(0\)"/>
    <numFmt numFmtId="178" formatCode="0.0_ "/>
  </numFmts>
  <fonts count="1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rgb="FF0070C0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/>
    </xf>
    <xf numFmtId="0" fontId="1" fillId="2" borderId="2" xfId="0" applyFont="1" applyFill="1" applyBorder="1" applyAlignment="1" applyProtection="1">
      <alignment horizontal="center" vertical="center"/>
    </xf>
    <xf numFmtId="176" fontId="1" fillId="2" borderId="3" xfId="0" applyNumberFormat="1" applyFont="1" applyFill="1" applyBorder="1" applyAlignment="1" applyProtection="1">
      <alignment horizontal="center" vertical="center" wrapText="1"/>
    </xf>
    <xf numFmtId="176" fontId="1" fillId="2" borderId="1" xfId="0" applyNumberFormat="1" applyFont="1" applyFill="1" applyBorder="1" applyAlignment="1" applyProtection="1">
      <alignment horizontal="center" vertical="center" wrapText="1"/>
    </xf>
    <xf numFmtId="14" fontId="4" fillId="3" borderId="2" xfId="0" applyNumberFormat="1" applyFont="1" applyFill="1" applyBorder="1" applyAlignment="1" applyProtection="1">
      <alignment horizontal="center" vertical="center"/>
    </xf>
    <xf numFmtId="14" fontId="4" fillId="3" borderId="3" xfId="0" applyNumberFormat="1" applyFont="1" applyFill="1" applyBorder="1" applyAlignment="1" applyProtection="1">
      <alignment horizontal="center" vertical="center"/>
    </xf>
    <xf numFmtId="14" fontId="4" fillId="3" borderId="1" xfId="0" applyNumberFormat="1" applyFont="1" applyFill="1" applyBorder="1" applyAlignment="1" applyProtection="1">
      <alignment horizontal="center" vertical="center"/>
    </xf>
    <xf numFmtId="0" fontId="5" fillId="2" borderId="0" xfId="0" applyFont="1" applyFill="1" applyAlignment="1" applyProtection="1">
      <alignment horizontal="center" vertical="center"/>
    </xf>
    <xf numFmtId="0" fontId="6" fillId="2" borderId="2" xfId="0" applyFont="1" applyFill="1" applyBorder="1" applyAlignment="1" applyProtection="1">
      <alignment horizontal="center" vertical="center"/>
    </xf>
    <xf numFmtId="176" fontId="1" fillId="2" borderId="4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Alignment="1" applyProtection="1">
      <alignment horizontal="center" vertical="center"/>
    </xf>
    <xf numFmtId="0" fontId="7" fillId="3" borderId="2" xfId="0" applyFont="1" applyFill="1" applyBorder="1" applyAlignment="1" applyProtection="1">
      <alignment horizontal="center" vertical="center"/>
    </xf>
    <xf numFmtId="177" fontId="7" fillId="3" borderId="4" xfId="0" applyNumberFormat="1" applyFont="1" applyFill="1" applyBorder="1" applyAlignment="1" applyProtection="1">
      <alignment horizontal="center" vertical="center"/>
    </xf>
    <xf numFmtId="0" fontId="5" fillId="4" borderId="2" xfId="0" applyFont="1" applyFill="1" applyBorder="1" applyAlignment="1" applyProtection="1">
      <alignment horizontal="center" vertical="center"/>
    </xf>
    <xf numFmtId="0" fontId="5" fillId="4" borderId="3" xfId="0" applyFont="1" applyFill="1" applyBorder="1" applyAlignment="1" applyProtection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</xf>
    <xf numFmtId="0" fontId="8" fillId="4" borderId="3" xfId="0" applyFont="1" applyFill="1" applyBorder="1" applyAlignment="1" applyProtection="1">
      <alignment horizontal="center" vertical="center"/>
    </xf>
    <xf numFmtId="0" fontId="8" fillId="4" borderId="4" xfId="0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9" xfId="0" applyFont="1" applyFill="1" applyBorder="1" applyAlignment="1" applyProtection="1">
      <alignment horizontal="center" vertical="center"/>
    </xf>
    <xf numFmtId="0" fontId="5" fillId="4" borderId="10" xfId="0" applyFont="1" applyFill="1" applyBorder="1" applyAlignment="1" applyProtection="1">
      <alignment horizontal="center" vertical="center"/>
    </xf>
    <xf numFmtId="0" fontId="1" fillId="2" borderId="11" xfId="0" applyFont="1" applyFill="1" applyBorder="1" applyAlignment="1" applyProtection="1">
      <alignment horizontal="center" vertical="center"/>
    </xf>
    <xf numFmtId="0" fontId="7" fillId="5" borderId="12" xfId="0" applyFont="1" applyFill="1" applyBorder="1" applyAlignment="1" applyProtection="1">
      <alignment horizontal="center" vertical="center"/>
      <protection locked="0"/>
    </xf>
    <xf numFmtId="0" fontId="7" fillId="5" borderId="13" xfId="0" applyFont="1" applyFill="1" applyBorder="1" applyAlignment="1" applyProtection="1">
      <alignment horizontal="center" vertical="center"/>
      <protection locked="0"/>
    </xf>
    <xf numFmtId="0" fontId="7" fillId="5" borderId="14" xfId="0" applyFont="1" applyFill="1" applyBorder="1" applyAlignment="1" applyProtection="1">
      <alignment horizontal="center" vertical="center"/>
      <protection locked="0"/>
    </xf>
    <xf numFmtId="0" fontId="7" fillId="5" borderId="15" xfId="0" applyFont="1" applyFill="1" applyBorder="1" applyAlignment="1" applyProtection="1">
      <alignment horizontal="center" vertical="center"/>
      <protection locked="0"/>
    </xf>
    <xf numFmtId="0" fontId="7" fillId="5" borderId="16" xfId="0" applyFont="1" applyFill="1" applyBorder="1" applyAlignment="1" applyProtection="1">
      <alignment horizontal="center" vertical="center"/>
      <protection locked="0"/>
    </xf>
    <xf numFmtId="0" fontId="7" fillId="5" borderId="17" xfId="0" applyFont="1" applyFill="1" applyBorder="1" applyAlignment="1" applyProtection="1">
      <alignment horizontal="center" vertical="center"/>
      <protection locked="0"/>
    </xf>
    <xf numFmtId="0" fontId="7" fillId="5" borderId="18" xfId="0" applyFont="1" applyFill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5" fillId="2" borderId="7" xfId="0" applyFont="1" applyFill="1" applyBorder="1" applyAlignment="1" applyProtection="1">
      <alignment horizontal="center" vertical="center"/>
    </xf>
    <xf numFmtId="0" fontId="5" fillId="2" borderId="6" xfId="0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5" fillId="2" borderId="19" xfId="0" applyFont="1" applyFill="1" applyBorder="1" applyAlignment="1" applyProtection="1">
      <alignment horizontal="center" vertical="center"/>
    </xf>
    <xf numFmtId="0" fontId="5" fillId="2" borderId="20" xfId="0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 vertical="center"/>
    </xf>
    <xf numFmtId="0" fontId="5" fillId="2" borderId="21" xfId="0" applyFont="1" applyFill="1" applyBorder="1" applyAlignment="1" applyProtection="1">
      <alignment horizontal="center" vertical="center"/>
    </xf>
    <xf numFmtId="0" fontId="5" fillId="2" borderId="22" xfId="0" applyFont="1" applyFill="1" applyBorder="1" applyAlignment="1" applyProtection="1">
      <alignment horizontal="center" vertical="center"/>
    </xf>
    <xf numFmtId="0" fontId="5" fillId="2" borderId="11" xfId="0" applyFont="1" applyFill="1" applyBorder="1" applyAlignment="1" applyProtection="1">
      <alignment horizontal="center" vertical="center"/>
    </xf>
    <xf numFmtId="0" fontId="7" fillId="3" borderId="23" xfId="0" applyFont="1" applyFill="1" applyBorder="1" applyAlignment="1" applyProtection="1">
      <alignment horizontal="center" vertical="center"/>
    </xf>
    <xf numFmtId="14" fontId="4" fillId="3" borderId="24" xfId="0" applyNumberFormat="1" applyFont="1" applyFill="1" applyBorder="1" applyAlignment="1" applyProtection="1">
      <alignment horizontal="center" vertical="center"/>
    </xf>
    <xf numFmtId="0" fontId="7" fillId="3" borderId="25" xfId="0" applyFont="1" applyFill="1" applyBorder="1" applyAlignment="1" applyProtection="1">
      <alignment horizontal="center" vertical="center"/>
    </xf>
    <xf numFmtId="0" fontId="1" fillId="2" borderId="23" xfId="0" applyFont="1" applyFill="1" applyBorder="1" applyAlignment="1" applyProtection="1">
      <alignment horizontal="center" vertical="center"/>
    </xf>
    <xf numFmtId="14" fontId="10" fillId="3" borderId="24" xfId="0" applyNumberFormat="1" applyFont="1" applyFill="1" applyBorder="1" applyAlignment="1" applyProtection="1">
      <alignment horizontal="center" vertical="center"/>
    </xf>
    <xf numFmtId="178" fontId="7" fillId="3" borderId="25" xfId="0" applyNumberFormat="1" applyFont="1" applyFill="1" applyBorder="1" applyAlignment="1" applyProtection="1">
      <alignment horizontal="center" vertical="center"/>
    </xf>
    <xf numFmtId="178" fontId="7" fillId="5" borderId="26" xfId="0" applyNumberFormat="1" applyFont="1" applyFill="1" applyBorder="1" applyAlignment="1" applyProtection="1">
      <alignment horizontal="center" vertical="center"/>
      <protection locked="0"/>
    </xf>
    <xf numFmtId="178" fontId="7" fillId="5" borderId="27" xfId="0" applyNumberFormat="1" applyFont="1" applyFill="1" applyBorder="1" applyAlignment="1" applyProtection="1">
      <alignment horizontal="center" vertical="center"/>
      <protection locked="0"/>
    </xf>
    <xf numFmtId="178" fontId="7" fillId="5" borderId="28" xfId="0" applyNumberFormat="1" applyFont="1" applyFill="1" applyBorder="1" applyAlignment="1" applyProtection="1">
      <alignment horizontal="center" vertical="center"/>
      <protection locked="0"/>
    </xf>
    <xf numFmtId="14" fontId="1" fillId="3" borderId="29" xfId="0" quotePrefix="1" applyNumberFormat="1" applyFont="1" applyFill="1" applyBorder="1" applyAlignment="1" applyProtection="1">
      <alignment horizontal="center" vertical="center"/>
    </xf>
    <xf numFmtId="14" fontId="1" fillId="3" borderId="23" xfId="0" applyNumberFormat="1" applyFont="1" applyFill="1" applyBorder="1" applyAlignment="1" applyProtection="1">
      <alignment horizontal="center" vertical="center"/>
    </xf>
    <xf numFmtId="178" fontId="7" fillId="3" borderId="25" xfId="0" quotePrefix="1" applyNumberFormat="1" applyFont="1" applyFill="1" applyBorder="1" applyAlignment="1" applyProtection="1">
      <alignment horizontal="center" vertical="center"/>
    </xf>
    <xf numFmtId="178" fontId="7" fillId="3" borderId="29" xfId="0" quotePrefix="1" applyNumberFormat="1" applyFont="1" applyFill="1" applyBorder="1" applyAlignment="1" applyProtection="1">
      <alignment horizontal="center" vertical="center"/>
    </xf>
    <xf numFmtId="0" fontId="7" fillId="3" borderId="30" xfId="0" applyFont="1" applyFill="1" applyBorder="1" applyAlignment="1" applyProtection="1">
      <alignment horizontal="center" vertical="center"/>
    </xf>
    <xf numFmtId="14" fontId="4" fillId="3" borderId="31" xfId="0" applyNumberFormat="1" applyFont="1" applyFill="1" applyBorder="1" applyAlignment="1" applyProtection="1">
      <alignment horizontal="center" vertical="center"/>
    </xf>
    <xf numFmtId="0" fontId="7" fillId="3" borderId="32" xfId="0" applyFont="1" applyFill="1" applyBorder="1" applyAlignment="1" applyProtection="1">
      <alignment horizontal="center" vertical="center"/>
    </xf>
    <xf numFmtId="0" fontId="7" fillId="2" borderId="30" xfId="0" applyFont="1" applyFill="1" applyBorder="1" applyAlignment="1" applyProtection="1">
      <alignment horizontal="center" vertical="center"/>
    </xf>
    <xf numFmtId="14" fontId="1" fillId="3" borderId="31" xfId="0" applyNumberFormat="1" applyFont="1" applyFill="1" applyBorder="1" applyAlignment="1" applyProtection="1">
      <alignment horizontal="center" vertical="center"/>
    </xf>
    <xf numFmtId="178" fontId="7" fillId="3" borderId="32" xfId="0" applyNumberFormat="1" applyFont="1" applyFill="1" applyBorder="1" applyAlignment="1" applyProtection="1">
      <alignment horizontal="center" vertical="center"/>
    </xf>
    <xf numFmtId="178" fontId="7" fillId="5" borderId="33" xfId="0" applyNumberFormat="1" applyFont="1" applyFill="1" applyBorder="1" applyAlignment="1" applyProtection="1">
      <alignment horizontal="center" vertical="center"/>
      <protection locked="0"/>
    </xf>
    <xf numFmtId="178" fontId="7" fillId="5" borderId="30" xfId="0" applyNumberFormat="1" applyFont="1" applyFill="1" applyBorder="1" applyAlignment="1" applyProtection="1">
      <alignment horizontal="center" vertical="center"/>
      <protection locked="0"/>
    </xf>
    <xf numFmtId="178" fontId="7" fillId="5" borderId="34" xfId="0" applyNumberFormat="1" applyFont="1" applyFill="1" applyBorder="1" applyAlignment="1" applyProtection="1">
      <alignment horizontal="center" vertical="center"/>
      <protection locked="0"/>
    </xf>
    <xf numFmtId="14" fontId="1" fillId="3" borderId="35" xfId="0" applyNumberFormat="1" applyFont="1" applyFill="1" applyBorder="1" applyAlignment="1" applyProtection="1">
      <alignment horizontal="center" vertical="center"/>
    </xf>
    <xf numFmtId="14" fontId="1" fillId="3" borderId="30" xfId="0" applyNumberFormat="1" applyFont="1" applyFill="1" applyBorder="1" applyAlignment="1" applyProtection="1">
      <alignment horizontal="center" vertical="center"/>
    </xf>
    <xf numFmtId="178" fontId="7" fillId="3" borderId="32" xfId="0" applyNumberFormat="1" applyFont="1" applyFill="1" applyBorder="1" applyAlignment="1" applyProtection="1">
      <alignment horizontal="center" vertical="center"/>
    </xf>
    <xf numFmtId="178" fontId="7" fillId="3" borderId="35" xfId="0" applyNumberFormat="1" applyFont="1" applyFill="1" applyBorder="1" applyAlignment="1" applyProtection="1">
      <alignment horizontal="center" vertical="center"/>
    </xf>
    <xf numFmtId="176" fontId="7" fillId="3" borderId="32" xfId="0" applyNumberFormat="1" applyFont="1" applyFill="1" applyBorder="1" applyAlignment="1" applyProtection="1">
      <alignment horizontal="center" vertical="center"/>
    </xf>
    <xf numFmtId="0" fontId="7" fillId="3" borderId="36" xfId="0" applyFont="1" applyFill="1" applyBorder="1" applyAlignment="1" applyProtection="1">
      <alignment horizontal="center" vertical="center"/>
    </xf>
    <xf numFmtId="14" fontId="4" fillId="3" borderId="37" xfId="0" applyNumberFormat="1" applyFont="1" applyFill="1" applyBorder="1" applyAlignment="1" applyProtection="1">
      <alignment horizontal="center" vertical="center"/>
    </xf>
    <xf numFmtId="0" fontId="7" fillId="3" borderId="38" xfId="0" applyFont="1" applyFill="1" applyBorder="1" applyAlignment="1" applyProtection="1">
      <alignment horizontal="center" vertical="center"/>
    </xf>
    <xf numFmtId="0" fontId="7" fillId="2" borderId="36" xfId="0" applyFont="1" applyFill="1" applyBorder="1" applyAlignment="1" applyProtection="1">
      <alignment horizontal="center" vertical="center"/>
    </xf>
    <xf numFmtId="14" fontId="1" fillId="3" borderId="37" xfId="0" applyNumberFormat="1" applyFont="1" applyFill="1" applyBorder="1" applyAlignment="1" applyProtection="1">
      <alignment horizontal="center" vertical="center"/>
    </xf>
    <xf numFmtId="176" fontId="7" fillId="3" borderId="39" xfId="0" applyNumberFormat="1" applyFont="1" applyFill="1" applyBorder="1" applyAlignment="1" applyProtection="1">
      <alignment horizontal="center" vertical="center"/>
    </xf>
    <xf numFmtId="178" fontId="7" fillId="5" borderId="40" xfId="0" applyNumberFormat="1" applyFont="1" applyFill="1" applyBorder="1" applyAlignment="1" applyProtection="1">
      <alignment horizontal="center" vertical="center"/>
      <protection locked="0"/>
    </xf>
    <xf numFmtId="178" fontId="7" fillId="5" borderId="41" xfId="0" applyNumberFormat="1" applyFont="1" applyFill="1" applyBorder="1" applyAlignment="1" applyProtection="1">
      <alignment horizontal="center" vertical="center"/>
      <protection locked="0"/>
    </xf>
    <xf numFmtId="178" fontId="7" fillId="5" borderId="42" xfId="0" applyNumberFormat="1" applyFont="1" applyFill="1" applyBorder="1" applyAlignment="1" applyProtection="1">
      <alignment horizontal="center" vertical="center"/>
      <protection locked="0"/>
    </xf>
    <xf numFmtId="14" fontId="1" fillId="3" borderId="43" xfId="0" applyNumberFormat="1" applyFont="1" applyFill="1" applyBorder="1" applyAlignment="1" applyProtection="1">
      <alignment horizontal="center" vertical="center"/>
    </xf>
    <xf numFmtId="14" fontId="1" fillId="3" borderId="44" xfId="0" applyNumberFormat="1" applyFont="1" applyFill="1" applyBorder="1" applyAlignment="1" applyProtection="1">
      <alignment horizontal="center" vertical="center"/>
    </xf>
    <xf numFmtId="178" fontId="7" fillId="3" borderId="45" xfId="0" applyNumberFormat="1" applyFont="1" applyFill="1" applyBorder="1" applyAlignment="1" applyProtection="1">
      <alignment horizontal="center" vertical="center"/>
    </xf>
    <xf numFmtId="178" fontId="7" fillId="3" borderId="46" xfId="0" applyNumberFormat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</xf>
    <xf numFmtId="178" fontId="5" fillId="3" borderId="4" xfId="0" applyNumberFormat="1" applyFont="1" applyFill="1" applyBorder="1" applyAlignment="1" applyProtection="1">
      <alignment horizontal="center" vertical="center"/>
    </xf>
    <xf numFmtId="178" fontId="5" fillId="3" borderId="1" xfId="0" applyNumberFormat="1" applyFont="1" applyFill="1" applyBorder="1" applyAlignment="1" applyProtection="1">
      <alignment horizontal="center" vertical="center"/>
    </xf>
    <xf numFmtId="0" fontId="7" fillId="3" borderId="47" xfId="0" applyFont="1" applyFill="1" applyBorder="1" applyAlignment="1" applyProtection="1">
      <alignment horizontal="center" vertical="center"/>
    </xf>
    <xf numFmtId="14" fontId="4" fillId="3" borderId="48" xfId="0" applyNumberFormat="1" applyFont="1" applyFill="1" applyBorder="1" applyAlignment="1" applyProtection="1">
      <alignment horizontal="center" vertical="center"/>
    </xf>
    <xf numFmtId="0" fontId="7" fillId="3" borderId="22" xfId="0" applyFont="1" applyFill="1" applyBorder="1" applyAlignment="1" applyProtection="1">
      <alignment horizontal="center" vertical="center"/>
    </xf>
    <xf numFmtId="0" fontId="14" fillId="2" borderId="5" xfId="0" applyFont="1" applyFill="1" applyBorder="1" applyAlignment="1" applyProtection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3D1F7-565E-493C-A4C5-239F856E5DD4}">
  <dimension ref="A1:M36"/>
  <sheetViews>
    <sheetView tabSelected="1" workbookViewId="0">
      <selection activeCell="N16" sqref="N16"/>
    </sheetView>
  </sheetViews>
  <sheetFormatPr defaultColWidth="9.875" defaultRowHeight="16.5" x14ac:dyDescent="0.3"/>
  <sheetData>
    <row r="1" spans="1:13" x14ac:dyDescent="0.3">
      <c r="A1" s="1" t="s">
        <v>0</v>
      </c>
      <c r="B1" s="1"/>
      <c r="C1" s="1"/>
      <c r="D1" s="2" t="s">
        <v>1</v>
      </c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3" t="s">
        <v>2</v>
      </c>
      <c r="B2" s="4" t="s">
        <v>3</v>
      </c>
      <c r="C2" s="5" t="s">
        <v>4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s="6">
        <f>IF(ISERR(DATE(F7,G7,H7)),"e",DATE(F7,G7,H7))</f>
        <v>42526</v>
      </c>
      <c r="B3" s="7">
        <f>IF(A5&lt;2,DATE(F7+1,L7,M7),DATE(F7,L7,M7))</f>
        <v>42736</v>
      </c>
      <c r="C3" s="8" t="str">
        <f>IF(ISERR(DATE(I7,J7,K7)),"e",DATE(I7,J7,K7))</f>
        <v>e</v>
      </c>
      <c r="D3" s="9" t="s">
        <v>5</v>
      </c>
      <c r="E3" s="9"/>
      <c r="F3" s="9"/>
      <c r="G3" s="9"/>
      <c r="H3" s="9"/>
      <c r="I3" s="9"/>
      <c r="J3" s="9"/>
      <c r="K3" s="9"/>
      <c r="L3" s="9"/>
      <c r="M3" s="9"/>
    </row>
    <row r="4" spans="1:13" x14ac:dyDescent="0.3">
      <c r="A4" s="10" t="s">
        <v>6</v>
      </c>
      <c r="B4" s="11" t="s">
        <v>7</v>
      </c>
      <c r="C4" s="11" t="s">
        <v>8</v>
      </c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x14ac:dyDescent="0.3">
      <c r="A5" s="13">
        <f>IF(G7*100+H7&gt;L7*100+M7,0,IF(G7*100+H7=L7*100+M7,1,2))</f>
        <v>0</v>
      </c>
      <c r="B5" s="14">
        <f>DATEDIF(A3,B3-1,"m")</f>
        <v>6</v>
      </c>
      <c r="C5" s="14">
        <f>IF(C3="e",1200,DATEDIF(A3,C3+1,"m"))</f>
        <v>1200</v>
      </c>
      <c r="D5" s="15" t="s">
        <v>9</v>
      </c>
      <c r="E5" s="16"/>
      <c r="F5" s="16" t="s">
        <v>10</v>
      </c>
      <c r="G5" s="16"/>
      <c r="H5" s="17"/>
      <c r="I5" s="16" t="s">
        <v>11</v>
      </c>
      <c r="J5" s="16"/>
      <c r="K5" s="16"/>
      <c r="L5" s="18" t="s">
        <v>12</v>
      </c>
      <c r="M5" s="19"/>
    </row>
    <row r="6" spans="1:13" ht="17.25" thickBot="1" x14ac:dyDescent="0.35">
      <c r="A6" s="20" t="s">
        <v>13</v>
      </c>
      <c r="B6" s="21" t="s">
        <v>14</v>
      </c>
      <c r="C6" s="20" t="s">
        <v>15</v>
      </c>
      <c r="D6" s="22" t="s">
        <v>16</v>
      </c>
      <c r="E6" s="23" t="s">
        <v>17</v>
      </c>
      <c r="F6" s="23" t="s">
        <v>18</v>
      </c>
      <c r="G6" s="23" t="s">
        <v>19</v>
      </c>
      <c r="H6" s="24" t="s">
        <v>20</v>
      </c>
      <c r="I6" s="25" t="s">
        <v>18</v>
      </c>
      <c r="J6" s="25" t="s">
        <v>19</v>
      </c>
      <c r="K6" s="25" t="s">
        <v>20</v>
      </c>
      <c r="L6" s="25" t="s">
        <v>19</v>
      </c>
      <c r="M6" s="26" t="s">
        <v>20</v>
      </c>
    </row>
    <row r="7" spans="1:13" ht="17.25" thickBot="1" x14ac:dyDescent="0.35">
      <c r="A7" s="27" t="s">
        <v>21</v>
      </c>
      <c r="B7" s="7">
        <v>42885</v>
      </c>
      <c r="C7" s="6">
        <v>43249</v>
      </c>
      <c r="D7" s="28"/>
      <c r="E7" s="29"/>
      <c r="F7" s="30">
        <v>2016</v>
      </c>
      <c r="G7" s="31">
        <v>6</v>
      </c>
      <c r="H7" s="32">
        <v>5</v>
      </c>
      <c r="I7" s="30"/>
      <c r="J7" s="31"/>
      <c r="K7" s="32"/>
      <c r="L7" s="33">
        <v>1</v>
      </c>
      <c r="M7" s="34">
        <v>1</v>
      </c>
    </row>
    <row r="8" spans="1:13" x14ac:dyDescent="0.3">
      <c r="A8" s="35"/>
      <c r="B8" s="36"/>
      <c r="C8" s="37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 x14ac:dyDescent="0.3">
      <c r="A9" s="1" t="s">
        <v>22</v>
      </c>
      <c r="B9" s="1"/>
      <c r="C9" s="1"/>
      <c r="D9" s="38" t="s">
        <v>23</v>
      </c>
      <c r="E9" s="39" t="s">
        <v>24</v>
      </c>
      <c r="F9" s="40" t="s">
        <v>25</v>
      </c>
      <c r="G9" s="41"/>
      <c r="H9" s="38"/>
      <c r="I9" s="39" t="s">
        <v>26</v>
      </c>
      <c r="J9" s="40" t="s">
        <v>27</v>
      </c>
      <c r="K9" s="38"/>
      <c r="L9" s="40" t="s">
        <v>27</v>
      </c>
      <c r="M9" s="41"/>
    </row>
    <row r="10" spans="1:13" ht="17.25" thickBot="1" x14ac:dyDescent="0.35">
      <c r="A10" s="42" t="s">
        <v>28</v>
      </c>
      <c r="B10" s="42" t="s">
        <v>29</v>
      </c>
      <c r="C10" s="11" t="s">
        <v>30</v>
      </c>
      <c r="D10" s="43"/>
      <c r="E10" s="44" t="s">
        <v>31</v>
      </c>
      <c r="F10" s="12"/>
      <c r="G10" s="45" t="s">
        <v>32</v>
      </c>
      <c r="H10" s="46"/>
      <c r="I10" s="44" t="s">
        <v>33</v>
      </c>
      <c r="J10" s="47" t="s">
        <v>31</v>
      </c>
      <c r="K10" s="43"/>
      <c r="L10" s="48" t="s">
        <v>34</v>
      </c>
      <c r="M10" s="49"/>
    </row>
    <row r="11" spans="1:13" x14ac:dyDescent="0.3">
      <c r="A11" s="50">
        <v>-1</v>
      </c>
      <c r="B11" s="51">
        <f>DATE(IF($A$5&lt;2,$F$7+A11+1,$F$7+A11),$L$7,$M$7)</f>
        <v>42370</v>
      </c>
      <c r="C11" s="52">
        <f>IF(AND(NOT($C$3="e"),B11-1&gt;$C$3),2,IF(B11-1=$C$3,1,0))</f>
        <v>0</v>
      </c>
      <c r="D11" s="53" t="str">
        <f>A11+2&amp;"년차(월차)"</f>
        <v>1년차(월차)</v>
      </c>
      <c r="E11" s="54" t="str">
        <f>"매월"&amp;H7&amp;"일(1개씩)"</f>
        <v>매월5일(1개씩)</v>
      </c>
      <c r="F11" s="55">
        <f>IF(B3-1&gt;C3,C5,B5)</f>
        <v>6</v>
      </c>
      <c r="G11" s="56"/>
      <c r="H11" s="57"/>
      <c r="I11" s="58"/>
      <c r="J11" s="59" t="str">
        <f>IF(OR(AND(A3&gt;=B7,C3&gt;=C7),B12-1&gt;C3),IF(C5&lt;12,C3,IF(C5&lt;24,"1년후(퇴사일)","1년후(1개씩)")),"-")</f>
        <v>-</v>
      </c>
      <c r="K11" s="60"/>
      <c r="L11" s="61" t="str">
        <f>IF(OR(AND(A3&gt;=B7,C3&gt;=C7),B12-1&gt;C3),IF(G11="",F11,G11)-I11,"-")</f>
        <v>-</v>
      </c>
      <c r="M11" s="62"/>
    </row>
    <row r="12" spans="1:13" x14ac:dyDescent="0.3">
      <c r="A12" s="63">
        <v>0</v>
      </c>
      <c r="B12" s="51">
        <f t="shared" ref="B12:B36" si="0">DATE(IF($A$5&lt;2,$F$7+A12+1,$F$7+A12),$L$7,$M$7)</f>
        <v>42736</v>
      </c>
      <c r="C12" s="65">
        <f>IF(AND(NOT($C$3="e"),B12-1&gt;$C$3),2,IF(B12-1=$C$3,1,0))</f>
        <v>0</v>
      </c>
      <c r="D12" s="53" t="str">
        <f>IF(C12=2,"",A12+2&amp;"년차")</f>
        <v>2년차</v>
      </c>
      <c r="E12" s="54">
        <f>IF(C12=2,"",IF(C12=1,$C$3,B12))</f>
        <v>42736</v>
      </c>
      <c r="F12" s="68">
        <f>IF(C12=2,"",15*(B12-A3)/365-IF(AND(A3&gt;=B7,C3&gt;=C7),0,I11))</f>
        <v>8.6301369863013697</v>
      </c>
      <c r="G12" s="69"/>
      <c r="H12" s="70"/>
      <c r="I12" s="71"/>
      <c r="J12" s="72">
        <f>IF(C12=2,"",IF(B14&gt;$C$3,$C$3,B14-1))</f>
        <v>43100</v>
      </c>
      <c r="K12" s="73"/>
      <c r="L12" s="74">
        <f>IF(C12=2,"",IF(G12="",F12,G12)-I12)</f>
        <v>8.6301369863013697</v>
      </c>
      <c r="M12" s="75"/>
    </row>
    <row r="13" spans="1:13" x14ac:dyDescent="0.3">
      <c r="A13" s="63">
        <v>0</v>
      </c>
      <c r="B13" s="51">
        <f t="shared" si="0"/>
        <v>42736</v>
      </c>
      <c r="C13" s="65">
        <f>IF(AND(NOT($C$3="e"),B13-1&gt;$C$3),2,IF(B13-1=$C$3,1,0))</f>
        <v>0</v>
      </c>
      <c r="D13" s="53" t="str">
        <f>IF(C13=2,"",A13+2&amp;"년차(월차)")</f>
        <v>2년차(월차)</v>
      </c>
      <c r="E13" s="54" t="str">
        <f>IF(C13=2,"","매월"&amp;H7&amp;"일(1개씩)")</f>
        <v>매월5일(1개씩)</v>
      </c>
      <c r="F13" s="68">
        <f>IF(C13=2,"",IF(B14-1&gt;C3,IF(C5&gt;11,11,C5)-F11,11-B5))</f>
        <v>5</v>
      </c>
      <c r="G13" s="69"/>
      <c r="H13" s="70"/>
      <c r="I13" s="71"/>
      <c r="J13" s="72" t="str">
        <f>IF(C13=2,"",IF(OR(AND(A3&gt;=B7,C3&gt;=C7),B14-1&gt;C3),IF(C5&lt;12,C3,IF(C5&lt;24,"1년후(퇴사일)","1년후(1개씩)")),"-"))</f>
        <v>-</v>
      </c>
      <c r="K13" s="73"/>
      <c r="L13" s="74" t="str">
        <f>IF(C13=2,"",IF(OR(AND(A3&gt;=B7,C3&gt;=C7),B14-1&gt;C3),IF(G13="",F13,G13)-I13,"-"))</f>
        <v>-</v>
      </c>
      <c r="M13" s="75"/>
    </row>
    <row r="14" spans="1:13" x14ac:dyDescent="0.3">
      <c r="A14" s="63">
        <v>1</v>
      </c>
      <c r="B14" s="64">
        <f>DATE(IF($A$5&lt;2,$F$7+A14+1,$F$7+A14),$L$7,$M$7)</f>
        <v>43101</v>
      </c>
      <c r="C14" s="65">
        <f>IF(AND(NOT($C$3="e"),B14-1&gt;$C$3),2,IF(B14-1=$C$3,1,0))</f>
        <v>0</v>
      </c>
      <c r="D14" s="66" t="str">
        <f>IF(C14=2,"",A14+2&amp;"년차")</f>
        <v>3년차</v>
      </c>
      <c r="E14" s="67">
        <f>IF(C14=2,"",IF(C14=1,$C$3,B14))</f>
        <v>43101</v>
      </c>
      <c r="F14" s="68">
        <f>IF(C14=2,"",15+INT((A14-1)/2)-IF(AND(A3&gt;=B7,C3&gt;=C7),0,I13))</f>
        <v>15</v>
      </c>
      <c r="G14" s="69"/>
      <c r="H14" s="70"/>
      <c r="I14" s="71"/>
      <c r="J14" s="72">
        <f>IF(C14=2,"",IF(B15&gt;$C$3,$C$3,B15-1))</f>
        <v>43465</v>
      </c>
      <c r="K14" s="73"/>
      <c r="L14" s="74">
        <f>IF(C14=2,"",IF(G14="",F14,G14)-I14)</f>
        <v>15</v>
      </c>
      <c r="M14" s="75"/>
    </row>
    <row r="15" spans="1:13" x14ac:dyDescent="0.3">
      <c r="A15" s="63">
        <v>2</v>
      </c>
      <c r="B15" s="64">
        <f t="shared" si="0"/>
        <v>43466</v>
      </c>
      <c r="C15" s="65">
        <f>IF(AND(NOT($C$3="e"),B15-1&gt;$C$3),2,IF(B15-1=$C$3,1,0))</f>
        <v>0</v>
      </c>
      <c r="D15" s="66" t="str">
        <f t="shared" ref="D15:D33" si="1">IF(C15=2,"",A15+2&amp;"년차")</f>
        <v>4년차</v>
      </c>
      <c r="E15" s="67">
        <f>IF(C15=2,"",IF(C15=1,$C$3,B15))</f>
        <v>43466</v>
      </c>
      <c r="F15" s="76">
        <f>IF(C15=2,"",15+INT((A15-IF($A$5=1,0,1))/2))</f>
        <v>15</v>
      </c>
      <c r="G15" s="69"/>
      <c r="H15" s="70"/>
      <c r="I15" s="71"/>
      <c r="J15" s="72">
        <f>IF(C15=2,"",IF(B16&gt;$C$3,$C$3,B16-1))</f>
        <v>43830</v>
      </c>
      <c r="K15" s="73"/>
      <c r="L15" s="74">
        <f t="shared" ref="L15:L33" si="2">IF(C15=2,"",IF(G15="",F15,G15)-I15)</f>
        <v>15</v>
      </c>
      <c r="M15" s="75"/>
    </row>
    <row r="16" spans="1:13" x14ac:dyDescent="0.3">
      <c r="A16" s="63">
        <v>3</v>
      </c>
      <c r="B16" s="64">
        <f t="shared" si="0"/>
        <v>43831</v>
      </c>
      <c r="C16" s="65">
        <f>IF(AND(NOT($C$3="e"),B16-1&gt;$C$3),2,IF(B16-1=$C$3,1,0))</f>
        <v>0</v>
      </c>
      <c r="D16" s="66" t="str">
        <f t="shared" si="1"/>
        <v>5년차</v>
      </c>
      <c r="E16" s="67">
        <f>IF(C16=2,"",IF(C16=1,$C$3,B16))</f>
        <v>43831</v>
      </c>
      <c r="F16" s="76">
        <f t="shared" ref="F16:F33" si="3">IF(C16=2,"",15+INT((A16-IF($A$5=1,0,1))/2))</f>
        <v>16</v>
      </c>
      <c r="G16" s="69"/>
      <c r="H16" s="70"/>
      <c r="I16" s="71"/>
      <c r="J16" s="72">
        <f>IF(C16=2,"",IF(B17&gt;$C$3,$C$3,B17-1))</f>
        <v>44196</v>
      </c>
      <c r="K16" s="73"/>
      <c r="L16" s="74">
        <f t="shared" si="2"/>
        <v>16</v>
      </c>
      <c r="M16" s="75"/>
    </row>
    <row r="17" spans="1:13" x14ac:dyDescent="0.3">
      <c r="A17" s="63">
        <v>4</v>
      </c>
      <c r="B17" s="64">
        <f t="shared" si="0"/>
        <v>44197</v>
      </c>
      <c r="C17" s="65">
        <f>IF(AND(NOT($C$3="e"),B17-1&gt;$C$3),2,IF(B17-1=$C$3,1,0))</f>
        <v>0</v>
      </c>
      <c r="D17" s="66" t="str">
        <f t="shared" si="1"/>
        <v>6년차</v>
      </c>
      <c r="E17" s="67">
        <f>IF(C17=2,"",IF(C17=1,$C$3,B17))</f>
        <v>44197</v>
      </c>
      <c r="F17" s="76">
        <f t="shared" si="3"/>
        <v>16</v>
      </c>
      <c r="G17" s="69"/>
      <c r="H17" s="70"/>
      <c r="I17" s="71"/>
      <c r="J17" s="72">
        <f>IF(C17=2,"",IF(B18&gt;$C$3,$C$3,B18-1))</f>
        <v>44561</v>
      </c>
      <c r="K17" s="73"/>
      <c r="L17" s="74">
        <f t="shared" si="2"/>
        <v>16</v>
      </c>
      <c r="M17" s="75"/>
    </row>
    <row r="18" spans="1:13" x14ac:dyDescent="0.3">
      <c r="A18" s="63">
        <v>5</v>
      </c>
      <c r="B18" s="64">
        <f t="shared" si="0"/>
        <v>44562</v>
      </c>
      <c r="C18" s="65">
        <f>IF(AND(NOT($C$3="e"),B18-1&gt;$C$3),2,IF(B18-1=$C$3,1,0))</f>
        <v>0</v>
      </c>
      <c r="D18" s="66" t="str">
        <f t="shared" si="1"/>
        <v>7년차</v>
      </c>
      <c r="E18" s="67">
        <f>IF(C18=2,"",IF(C18=1,$C$3,B18))</f>
        <v>44562</v>
      </c>
      <c r="F18" s="76">
        <f t="shared" si="3"/>
        <v>17</v>
      </c>
      <c r="G18" s="69"/>
      <c r="H18" s="70"/>
      <c r="I18" s="71"/>
      <c r="J18" s="72">
        <f>IF(C18=2,"",IF(B19&gt;$C$3,$C$3,B19-1))</f>
        <v>44926</v>
      </c>
      <c r="K18" s="73"/>
      <c r="L18" s="74">
        <f t="shared" si="2"/>
        <v>17</v>
      </c>
      <c r="M18" s="75"/>
    </row>
    <row r="19" spans="1:13" x14ac:dyDescent="0.3">
      <c r="A19" s="63">
        <v>6</v>
      </c>
      <c r="B19" s="64">
        <f t="shared" si="0"/>
        <v>44927</v>
      </c>
      <c r="C19" s="65">
        <f>IF(AND(NOT($C$3="e"),B19-1&gt;$C$3),2,IF(B19-1=$C$3,1,0))</f>
        <v>0</v>
      </c>
      <c r="D19" s="66" t="str">
        <f t="shared" si="1"/>
        <v>8년차</v>
      </c>
      <c r="E19" s="67">
        <f>IF(C19=2,"",IF(C19=1,$C$3,B19))</f>
        <v>44927</v>
      </c>
      <c r="F19" s="76">
        <f t="shared" si="3"/>
        <v>17</v>
      </c>
      <c r="G19" s="69"/>
      <c r="H19" s="70"/>
      <c r="I19" s="71"/>
      <c r="J19" s="72">
        <f>IF(C19=2,"",IF(B20&gt;$C$3,$C$3,B20-1))</f>
        <v>45291</v>
      </c>
      <c r="K19" s="73"/>
      <c r="L19" s="74">
        <f t="shared" si="2"/>
        <v>17</v>
      </c>
      <c r="M19" s="75"/>
    </row>
    <row r="20" spans="1:13" x14ac:dyDescent="0.3">
      <c r="A20" s="63">
        <v>7</v>
      </c>
      <c r="B20" s="64">
        <f t="shared" si="0"/>
        <v>45292</v>
      </c>
      <c r="C20" s="65">
        <f>IF(AND(NOT($C$3="e"),B20-1&gt;$C$3),2,IF(B20-1=$C$3,1,0))</f>
        <v>0</v>
      </c>
      <c r="D20" s="66" t="str">
        <f t="shared" si="1"/>
        <v>9년차</v>
      </c>
      <c r="E20" s="67">
        <f>IF(C20=2,"",IF(C20=1,$C$3,B20))</f>
        <v>45292</v>
      </c>
      <c r="F20" s="76">
        <f t="shared" si="3"/>
        <v>18</v>
      </c>
      <c r="G20" s="69"/>
      <c r="H20" s="70"/>
      <c r="I20" s="71"/>
      <c r="J20" s="72">
        <f>IF(C20=2,"",IF(B21&gt;$C$3,$C$3,B21-1))</f>
        <v>45657</v>
      </c>
      <c r="K20" s="73"/>
      <c r="L20" s="74">
        <f t="shared" si="2"/>
        <v>18</v>
      </c>
      <c r="M20" s="75"/>
    </row>
    <row r="21" spans="1:13" x14ac:dyDescent="0.3">
      <c r="A21" s="63">
        <v>8</v>
      </c>
      <c r="B21" s="64">
        <f t="shared" si="0"/>
        <v>45658</v>
      </c>
      <c r="C21" s="65">
        <f>IF(AND(NOT($C$3="e"),B21-1&gt;$C$3),2,IF(B21-1=$C$3,1,0))</f>
        <v>0</v>
      </c>
      <c r="D21" s="66" t="str">
        <f t="shared" si="1"/>
        <v>10년차</v>
      </c>
      <c r="E21" s="67">
        <f>IF(C21=2,"",IF(C21=1,$C$3,B21))</f>
        <v>45658</v>
      </c>
      <c r="F21" s="76">
        <f t="shared" si="3"/>
        <v>18</v>
      </c>
      <c r="G21" s="69"/>
      <c r="H21" s="70"/>
      <c r="I21" s="71"/>
      <c r="J21" s="72">
        <f>IF(C21=2,"",IF(B22&gt;$C$3,$C$3,B22-1))</f>
        <v>46022</v>
      </c>
      <c r="K21" s="73"/>
      <c r="L21" s="74">
        <f t="shared" si="2"/>
        <v>18</v>
      </c>
      <c r="M21" s="75"/>
    </row>
    <row r="22" spans="1:13" x14ac:dyDescent="0.3">
      <c r="A22" s="63">
        <v>9</v>
      </c>
      <c r="B22" s="64">
        <f t="shared" si="0"/>
        <v>46023</v>
      </c>
      <c r="C22" s="65">
        <f>IF(AND(NOT($C$3="e"),B22-1&gt;$C$3),2,IF(B22-1=$C$3,1,0))</f>
        <v>0</v>
      </c>
      <c r="D22" s="66" t="str">
        <f t="shared" si="1"/>
        <v>11년차</v>
      </c>
      <c r="E22" s="67">
        <f>IF(C22=2,"",IF(C22=1,$C$3,B22))</f>
        <v>46023</v>
      </c>
      <c r="F22" s="76">
        <f t="shared" si="3"/>
        <v>19</v>
      </c>
      <c r="G22" s="69"/>
      <c r="H22" s="70"/>
      <c r="I22" s="71"/>
      <c r="J22" s="72">
        <f>IF(C22=2,"",IF(B23&gt;$C$3,$C$3,B23-1))</f>
        <v>46387</v>
      </c>
      <c r="K22" s="73"/>
      <c r="L22" s="74">
        <f t="shared" si="2"/>
        <v>19</v>
      </c>
      <c r="M22" s="75"/>
    </row>
    <row r="23" spans="1:13" x14ac:dyDescent="0.3">
      <c r="A23" s="63">
        <v>10</v>
      </c>
      <c r="B23" s="64">
        <f t="shared" si="0"/>
        <v>46388</v>
      </c>
      <c r="C23" s="65">
        <f>IF(AND(NOT($C$3="e"),B23-1&gt;$C$3),2,IF(B23-1=$C$3,1,0))</f>
        <v>0</v>
      </c>
      <c r="D23" s="66" t="str">
        <f t="shared" si="1"/>
        <v>12년차</v>
      </c>
      <c r="E23" s="67">
        <f>IF(C23=2,"",IF(C23=1,$C$3,B23))</f>
        <v>46388</v>
      </c>
      <c r="F23" s="76">
        <f t="shared" si="3"/>
        <v>19</v>
      </c>
      <c r="G23" s="69"/>
      <c r="H23" s="70"/>
      <c r="I23" s="71"/>
      <c r="J23" s="72">
        <f>IF(C23=2,"",IF(B24&gt;$C$3,$C$3,B24-1))</f>
        <v>46752</v>
      </c>
      <c r="K23" s="73"/>
      <c r="L23" s="74">
        <f t="shared" si="2"/>
        <v>19</v>
      </c>
      <c r="M23" s="75"/>
    </row>
    <row r="24" spans="1:13" x14ac:dyDescent="0.3">
      <c r="A24" s="76">
        <v>11</v>
      </c>
      <c r="B24" s="64">
        <f t="shared" si="0"/>
        <v>46753</v>
      </c>
      <c r="C24" s="65">
        <f>IF(AND(NOT($C$3="e"),B24-1&gt;$C$3),2,IF(B24-1=$C$3,1,0))</f>
        <v>0</v>
      </c>
      <c r="D24" s="66" t="str">
        <f t="shared" si="1"/>
        <v>13년차</v>
      </c>
      <c r="E24" s="67">
        <f>IF(C24=2,"",IF(C24=1,$C$3,B24))</f>
        <v>46753</v>
      </c>
      <c r="F24" s="76">
        <f t="shared" si="3"/>
        <v>20</v>
      </c>
      <c r="G24" s="69"/>
      <c r="H24" s="70"/>
      <c r="I24" s="71"/>
      <c r="J24" s="72">
        <f>IF(C24=2,"",IF(B25&gt;$C$3,$C$3,B25-1))</f>
        <v>47118</v>
      </c>
      <c r="K24" s="73"/>
      <c r="L24" s="74">
        <f t="shared" si="2"/>
        <v>20</v>
      </c>
      <c r="M24" s="75"/>
    </row>
    <row r="25" spans="1:13" x14ac:dyDescent="0.3">
      <c r="A25" s="63">
        <v>12</v>
      </c>
      <c r="B25" s="64">
        <f t="shared" si="0"/>
        <v>47119</v>
      </c>
      <c r="C25" s="65">
        <f>IF(AND(NOT($C$3="e"),B25-1&gt;$C$3),2,IF(B25-1=$C$3,1,0))</f>
        <v>0</v>
      </c>
      <c r="D25" s="66" t="str">
        <f t="shared" si="1"/>
        <v>14년차</v>
      </c>
      <c r="E25" s="67">
        <f>IF(C25=2,"",IF(C25=1,$C$3,B25))</f>
        <v>47119</v>
      </c>
      <c r="F25" s="76">
        <f t="shared" si="3"/>
        <v>20</v>
      </c>
      <c r="G25" s="69"/>
      <c r="H25" s="70"/>
      <c r="I25" s="71"/>
      <c r="J25" s="72">
        <f>IF(C25=2,"",IF(B26&gt;$C$3,$C$3,B26-1))</f>
        <v>47483</v>
      </c>
      <c r="K25" s="73"/>
      <c r="L25" s="74">
        <f t="shared" si="2"/>
        <v>20</v>
      </c>
      <c r="M25" s="75"/>
    </row>
    <row r="26" spans="1:13" x14ac:dyDescent="0.3">
      <c r="A26" s="63">
        <v>13</v>
      </c>
      <c r="B26" s="64">
        <f t="shared" si="0"/>
        <v>47484</v>
      </c>
      <c r="C26" s="65">
        <f>IF(AND(NOT($C$3="e"),B26-1&gt;$C$3),2,IF(B26-1=$C$3,1,0))</f>
        <v>0</v>
      </c>
      <c r="D26" s="66" t="str">
        <f t="shared" si="1"/>
        <v>15년차</v>
      </c>
      <c r="E26" s="67">
        <f>IF(C26=2,"",IF(C26=1,$C$3,B26))</f>
        <v>47484</v>
      </c>
      <c r="F26" s="76">
        <f t="shared" si="3"/>
        <v>21</v>
      </c>
      <c r="G26" s="69"/>
      <c r="H26" s="70"/>
      <c r="I26" s="71"/>
      <c r="J26" s="72">
        <f>IF(C26=2,"",IF(B27&gt;$C$3,$C$3,B27-1))</f>
        <v>47848</v>
      </c>
      <c r="K26" s="73"/>
      <c r="L26" s="74">
        <f t="shared" si="2"/>
        <v>21</v>
      </c>
      <c r="M26" s="75"/>
    </row>
    <row r="27" spans="1:13" x14ac:dyDescent="0.3">
      <c r="A27" s="63">
        <v>14</v>
      </c>
      <c r="B27" s="64">
        <f t="shared" si="0"/>
        <v>47849</v>
      </c>
      <c r="C27" s="65">
        <f>IF(AND(NOT($C$3="e"),B27-1&gt;$C$3),2,IF(B27-1=$C$3,1,0))</f>
        <v>0</v>
      </c>
      <c r="D27" s="66" t="str">
        <f t="shared" si="1"/>
        <v>16년차</v>
      </c>
      <c r="E27" s="67">
        <f>IF(C27=2,"",IF(C27=1,$C$3,B27))</f>
        <v>47849</v>
      </c>
      <c r="F27" s="76">
        <f t="shared" si="3"/>
        <v>21</v>
      </c>
      <c r="G27" s="69"/>
      <c r="H27" s="70"/>
      <c r="I27" s="71"/>
      <c r="J27" s="72">
        <f>IF(C27=2,"",IF(B28&gt;$C$3,$C$3,B28-1))</f>
        <v>48213</v>
      </c>
      <c r="K27" s="73"/>
      <c r="L27" s="74">
        <f t="shared" si="2"/>
        <v>21</v>
      </c>
      <c r="M27" s="75"/>
    </row>
    <row r="28" spans="1:13" x14ac:dyDescent="0.3">
      <c r="A28" s="63">
        <v>15</v>
      </c>
      <c r="B28" s="64">
        <f t="shared" si="0"/>
        <v>48214</v>
      </c>
      <c r="C28" s="65">
        <f>IF(AND(NOT($C$3="e"),B28-1&gt;$C$3),2,IF(B28-1=$C$3,1,0))</f>
        <v>0</v>
      </c>
      <c r="D28" s="66" t="str">
        <f t="shared" si="1"/>
        <v>17년차</v>
      </c>
      <c r="E28" s="67">
        <f>IF(C28=2,"",IF(C28=1,$C$3,B28))</f>
        <v>48214</v>
      </c>
      <c r="F28" s="76">
        <f t="shared" si="3"/>
        <v>22</v>
      </c>
      <c r="G28" s="69"/>
      <c r="H28" s="70"/>
      <c r="I28" s="71"/>
      <c r="J28" s="72">
        <f>IF(C28=2,"",IF(B29&gt;$C$3,$C$3,B29-1))</f>
        <v>48579</v>
      </c>
      <c r="K28" s="73"/>
      <c r="L28" s="74">
        <f t="shared" si="2"/>
        <v>22</v>
      </c>
      <c r="M28" s="75"/>
    </row>
    <row r="29" spans="1:13" x14ac:dyDescent="0.3">
      <c r="A29" s="63">
        <v>16</v>
      </c>
      <c r="B29" s="64">
        <f t="shared" si="0"/>
        <v>48580</v>
      </c>
      <c r="C29" s="65">
        <f>IF(AND(NOT($C$3="e"),B29-1&gt;$C$3),2,IF(B29-1=$C$3,1,0))</f>
        <v>0</v>
      </c>
      <c r="D29" s="66" t="str">
        <f t="shared" si="1"/>
        <v>18년차</v>
      </c>
      <c r="E29" s="67">
        <f>IF(C29=2,"",IF(C29=1,$C$3,B29))</f>
        <v>48580</v>
      </c>
      <c r="F29" s="76">
        <f t="shared" si="3"/>
        <v>22</v>
      </c>
      <c r="G29" s="69"/>
      <c r="H29" s="70"/>
      <c r="I29" s="71"/>
      <c r="J29" s="72">
        <f>IF(C29=2,"",IF(B30&gt;$C$3,$C$3,B30-1))</f>
        <v>48944</v>
      </c>
      <c r="K29" s="73"/>
      <c r="L29" s="74">
        <f t="shared" si="2"/>
        <v>22</v>
      </c>
      <c r="M29" s="75"/>
    </row>
    <row r="30" spans="1:13" x14ac:dyDescent="0.3">
      <c r="A30" s="63">
        <v>17</v>
      </c>
      <c r="B30" s="64">
        <f t="shared" si="0"/>
        <v>48945</v>
      </c>
      <c r="C30" s="65">
        <f>IF(AND(NOT($C$3="e"),B30-1&gt;$C$3),2,IF(B30-1=$C$3,1,0))</f>
        <v>0</v>
      </c>
      <c r="D30" s="66" t="str">
        <f t="shared" si="1"/>
        <v>19년차</v>
      </c>
      <c r="E30" s="67">
        <f>IF(C30=2,"",IF(C30=1,$C$3,B30))</f>
        <v>48945</v>
      </c>
      <c r="F30" s="76">
        <f t="shared" si="3"/>
        <v>23</v>
      </c>
      <c r="G30" s="69"/>
      <c r="H30" s="70"/>
      <c r="I30" s="71"/>
      <c r="J30" s="72">
        <f>IF(C30=2,"",IF(B31&gt;$C$3,$C$3,B31-1))</f>
        <v>49309</v>
      </c>
      <c r="K30" s="73"/>
      <c r="L30" s="74">
        <f t="shared" si="2"/>
        <v>23</v>
      </c>
      <c r="M30" s="75"/>
    </row>
    <row r="31" spans="1:13" x14ac:dyDescent="0.3">
      <c r="A31" s="63">
        <v>18</v>
      </c>
      <c r="B31" s="64">
        <f t="shared" si="0"/>
        <v>49310</v>
      </c>
      <c r="C31" s="65">
        <f>IF(AND(NOT($C$3="e"),B31-1&gt;$C$3),2,IF(B31-1=$C$3,1,0))</f>
        <v>0</v>
      </c>
      <c r="D31" s="66" t="str">
        <f t="shared" si="1"/>
        <v>20년차</v>
      </c>
      <c r="E31" s="67">
        <f>IF(C31=2,"",IF(C31=1,$C$3,B31))</f>
        <v>49310</v>
      </c>
      <c r="F31" s="76">
        <f t="shared" si="3"/>
        <v>23</v>
      </c>
      <c r="G31" s="69"/>
      <c r="H31" s="70"/>
      <c r="I31" s="71"/>
      <c r="J31" s="72">
        <f>IF(C31=2,"",IF(B32&gt;$C$3,$C$3,B32-1))</f>
        <v>49674</v>
      </c>
      <c r="K31" s="73"/>
      <c r="L31" s="74">
        <f t="shared" si="2"/>
        <v>23</v>
      </c>
      <c r="M31" s="75"/>
    </row>
    <row r="32" spans="1:13" x14ac:dyDescent="0.3">
      <c r="A32" s="63">
        <v>19</v>
      </c>
      <c r="B32" s="64">
        <f t="shared" si="0"/>
        <v>49675</v>
      </c>
      <c r="C32" s="65">
        <f>IF(AND(NOT($C$3="e"),B32-1&gt;$C$3),2,IF(B32-1=$C$3,1,0))</f>
        <v>0</v>
      </c>
      <c r="D32" s="66" t="str">
        <f t="shared" si="1"/>
        <v>21년차</v>
      </c>
      <c r="E32" s="67">
        <f>IF(C32=2,"",IF(C32=1,$C$3,B32))</f>
        <v>49675</v>
      </c>
      <c r="F32" s="76">
        <f t="shared" si="3"/>
        <v>24</v>
      </c>
      <c r="G32" s="69"/>
      <c r="H32" s="70"/>
      <c r="I32" s="71"/>
      <c r="J32" s="72">
        <f>IF(C32=2,"",IF(B33&gt;$C$3,$C$3,B33-1))</f>
        <v>50040</v>
      </c>
      <c r="K32" s="73"/>
      <c r="L32" s="74">
        <f t="shared" si="2"/>
        <v>24</v>
      </c>
      <c r="M32" s="75"/>
    </row>
    <row r="33" spans="1:13" x14ac:dyDescent="0.3">
      <c r="A33" s="63">
        <v>20</v>
      </c>
      <c r="B33" s="64">
        <f t="shared" si="0"/>
        <v>50041</v>
      </c>
      <c r="C33" s="65">
        <f>IF(AND(NOT($C$3="e"),B33-1&gt;$C$3),2,IF(B33-1=$C$3,1,0))</f>
        <v>0</v>
      </c>
      <c r="D33" s="66" t="str">
        <f t="shared" si="1"/>
        <v>22년차</v>
      </c>
      <c r="E33" s="67">
        <f>IF(C33=2,"",IF(C33=1,$C$3,B33))</f>
        <v>50041</v>
      </c>
      <c r="F33" s="76">
        <f t="shared" si="3"/>
        <v>24</v>
      </c>
      <c r="G33" s="69"/>
      <c r="H33" s="70"/>
      <c r="I33" s="71"/>
      <c r="J33" s="72">
        <f>IF(C33=2,"",IF(B34&gt;$C$3,$C$3,B34-1))</f>
        <v>50405</v>
      </c>
      <c r="K33" s="73"/>
      <c r="L33" s="74">
        <f t="shared" si="2"/>
        <v>24</v>
      </c>
      <c r="M33" s="75"/>
    </row>
    <row r="34" spans="1:13" ht="17.25" thickBot="1" x14ac:dyDescent="0.35">
      <c r="A34" s="77">
        <v>21</v>
      </c>
      <c r="B34" s="78">
        <f t="shared" si="0"/>
        <v>50406</v>
      </c>
      <c r="C34" s="79">
        <f>IF(AND(NOT($C$3="e"),B34-1&gt;$C$3),2,IF(B34-1=$C$3,1,0))</f>
        <v>0</v>
      </c>
      <c r="D34" s="80" t="str">
        <f>IF(C35&gt;1,"",A35+2&amp;"년차**")</f>
        <v>23년차**</v>
      </c>
      <c r="E34" s="81">
        <f>IF(C35&gt;1,"",IF(C3="e",IF(C35=1,C3,B35),"추가 "&amp;A35-A33&amp;"년치"))</f>
        <v>50406</v>
      </c>
      <c r="F34" s="82">
        <f>IF(C35&gt;1,"",IF(C3="e",15+INT((A35-1)/2),(A35-A33)*25))</f>
        <v>25</v>
      </c>
      <c r="G34" s="83"/>
      <c r="H34" s="84"/>
      <c r="I34" s="85"/>
      <c r="J34" s="86">
        <f>IF(C35&gt;1,"",IF(C3="e",IF(B36&gt;C3,C3,B36-1),"추가 "&amp;A35-A33&amp;"년치"))</f>
        <v>50770</v>
      </c>
      <c r="K34" s="87"/>
      <c r="L34" s="88">
        <f>IF(C35&gt;1,"",IF(G34="",F34,G34)-I34)</f>
        <v>25</v>
      </c>
      <c r="M34" s="89"/>
    </row>
    <row r="35" spans="1:13" x14ac:dyDescent="0.3">
      <c r="A35" s="77">
        <f>IF(C3="e",A33+1,DATEDIF(B3,C3+1,"y"))</f>
        <v>21</v>
      </c>
      <c r="B35" s="64">
        <f t="shared" si="0"/>
        <v>50406</v>
      </c>
      <c r="C35" s="79">
        <f>IF(A33&gt;A35-1,3,IF(AND(NOT(C3="e"),B35-1&gt;C3),2,IF(B35-1=C3,1,0)))</f>
        <v>0</v>
      </c>
      <c r="D35" s="90"/>
      <c r="E35" s="90"/>
      <c r="F35" s="90"/>
      <c r="G35" s="49"/>
      <c r="H35" s="49"/>
      <c r="I35" s="49"/>
      <c r="J35" s="90"/>
      <c r="K35" s="91"/>
      <c r="L35" s="92"/>
      <c r="M35" s="93"/>
    </row>
    <row r="36" spans="1:13" x14ac:dyDescent="0.3">
      <c r="A36" s="94">
        <f>A35+1</f>
        <v>22</v>
      </c>
      <c r="B36" s="95">
        <f t="shared" si="0"/>
        <v>50771</v>
      </c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</row>
  </sheetData>
  <mergeCells count="90">
    <mergeCell ref="D35:K35"/>
    <mergeCell ref="L35:M35"/>
    <mergeCell ref="D36:M36"/>
    <mergeCell ref="G33:H33"/>
    <mergeCell ref="J33:K33"/>
    <mergeCell ref="L33:M33"/>
    <mergeCell ref="G34:H34"/>
    <mergeCell ref="J34:K34"/>
    <mergeCell ref="L34:M34"/>
    <mergeCell ref="G31:H31"/>
    <mergeCell ref="J31:K31"/>
    <mergeCell ref="L31:M31"/>
    <mergeCell ref="G32:H32"/>
    <mergeCell ref="J32:K32"/>
    <mergeCell ref="L32:M32"/>
    <mergeCell ref="G29:H29"/>
    <mergeCell ref="J29:K29"/>
    <mergeCell ref="L29:M29"/>
    <mergeCell ref="G30:H30"/>
    <mergeCell ref="J30:K30"/>
    <mergeCell ref="L30:M30"/>
    <mergeCell ref="G27:H27"/>
    <mergeCell ref="J27:K27"/>
    <mergeCell ref="L27:M27"/>
    <mergeCell ref="G28:H28"/>
    <mergeCell ref="J28:K28"/>
    <mergeCell ref="L28:M28"/>
    <mergeCell ref="G25:H25"/>
    <mergeCell ref="J25:K25"/>
    <mergeCell ref="L25:M25"/>
    <mergeCell ref="G26:H26"/>
    <mergeCell ref="J26:K26"/>
    <mergeCell ref="L26:M26"/>
    <mergeCell ref="G23:H23"/>
    <mergeCell ref="J23:K23"/>
    <mergeCell ref="L23:M23"/>
    <mergeCell ref="G24:H24"/>
    <mergeCell ref="J24:K24"/>
    <mergeCell ref="L24:M24"/>
    <mergeCell ref="G21:H21"/>
    <mergeCell ref="J21:K21"/>
    <mergeCell ref="L21:M21"/>
    <mergeCell ref="G22:H22"/>
    <mergeCell ref="J22:K22"/>
    <mergeCell ref="L22:M22"/>
    <mergeCell ref="G19:H19"/>
    <mergeCell ref="J19:K19"/>
    <mergeCell ref="L19:M19"/>
    <mergeCell ref="G20:H20"/>
    <mergeCell ref="J20:K20"/>
    <mergeCell ref="L20:M20"/>
    <mergeCell ref="G17:H17"/>
    <mergeCell ref="J17:K17"/>
    <mergeCell ref="L17:M17"/>
    <mergeCell ref="G18:H18"/>
    <mergeCell ref="J18:K18"/>
    <mergeCell ref="L18:M18"/>
    <mergeCell ref="G15:H15"/>
    <mergeCell ref="J15:K15"/>
    <mergeCell ref="L15:M15"/>
    <mergeCell ref="G16:H16"/>
    <mergeCell ref="J16:K16"/>
    <mergeCell ref="L16:M16"/>
    <mergeCell ref="G13:H13"/>
    <mergeCell ref="J13:K13"/>
    <mergeCell ref="L13:M13"/>
    <mergeCell ref="G14:H14"/>
    <mergeCell ref="J14:K14"/>
    <mergeCell ref="L14:M14"/>
    <mergeCell ref="G11:H11"/>
    <mergeCell ref="J11:K11"/>
    <mergeCell ref="L11:M11"/>
    <mergeCell ref="G12:H12"/>
    <mergeCell ref="J12:K12"/>
    <mergeCell ref="L12:M12"/>
    <mergeCell ref="A9:C9"/>
    <mergeCell ref="D9:D10"/>
    <mergeCell ref="F9:H9"/>
    <mergeCell ref="J9:K9"/>
    <mergeCell ref="L9:M9"/>
    <mergeCell ref="G10:H10"/>
    <mergeCell ref="J10:K10"/>
    <mergeCell ref="L10:M10"/>
    <mergeCell ref="A1:C1"/>
    <mergeCell ref="D1:M2"/>
    <mergeCell ref="D3:M3"/>
    <mergeCell ref="D5:E5"/>
    <mergeCell ref="F5:H5"/>
    <mergeCell ref="I5:K5"/>
    <mergeCell ref="L5:M5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cubictek</dc:creator>
  <cp:lastModifiedBy>cubictek</cp:lastModifiedBy>
  <dcterms:created xsi:type="dcterms:W3CDTF">2021-05-26T01:05:48Z</dcterms:created>
  <dcterms:modified xsi:type="dcterms:W3CDTF">2021-05-26T02:11:29Z</dcterms:modified>
</cp:coreProperties>
</file>