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mo\"/>
    </mc:Choice>
  </mc:AlternateContent>
  <bookViews>
    <workbookView xWindow="-100" yWindow="-100" windowWidth="20350" windowHeight="12340" tabRatio="843"/>
  </bookViews>
  <sheets>
    <sheet name="负荷预测" sheetId="23" r:id="rId1"/>
    <sheet name="变电站统计" sheetId="20" r:id="rId2"/>
    <sheet name="负荷" sheetId="1" r:id="rId3"/>
    <sheet name="全市" sheetId="19" r:id="rId4"/>
    <sheet name="涌潮江南" sheetId="9" r:id="rId5"/>
    <sheet name="乔司-艮山" sheetId="18" r:id="rId6"/>
    <sheet name="瓶窑杭州临安" sheetId="15" r:id="rId7"/>
    <sheet name="富阳" sheetId="10" r:id="rId8"/>
    <sheet name="萧东江东" sheetId="12" r:id="rId9"/>
    <sheet name="仁和" sheetId="17" r:id="rId10"/>
    <sheet name="临平" sheetId="16" r:id="rId11"/>
    <sheet name="昇光富南" sheetId="14" r:id="rId12"/>
    <sheet name="建德-芝堰" sheetId="11" r:id="rId13"/>
    <sheet name="涌潮" sheetId="13" r:id="rId14"/>
    <sheet name="负荷校核" sheetId="21" r:id="rId15"/>
    <sheet name="Sheet1" sheetId="22" r:id="rId16"/>
  </sheets>
  <definedNames>
    <definedName name="_xlnm._FilterDatabase" localSheetId="1" hidden="1">变电站统计!$A$2:$R$19</definedName>
    <definedName name="_xlnm._FilterDatabase" localSheetId="14" hidden="1">负荷校核!$A$1:$P$29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G29" i="19"/>
  <c r="G38" i="19" s="1"/>
  <c r="F37" i="19"/>
  <c r="U29" i="19"/>
  <c r="V29" i="19" s="1"/>
  <c r="W29" i="19" s="1"/>
  <c r="X29" i="19" s="1"/>
  <c r="Y29" i="19" s="1"/>
  <c r="Z29" i="19" s="1"/>
  <c r="H29" i="19"/>
  <c r="I29" i="19" s="1"/>
  <c r="J29" i="19" s="1"/>
  <c r="K29" i="19" s="1"/>
  <c r="L29" i="19" s="1"/>
  <c r="L39" i="19" s="1"/>
  <c r="H24" i="9"/>
  <c r="I24" i="9" s="1"/>
  <c r="J24" i="9" s="1"/>
  <c r="K24" i="9" s="1"/>
  <c r="L24" i="9" s="1"/>
  <c r="M24" i="9" s="1"/>
  <c r="I37" i="19" l="1"/>
  <c r="J37" i="19"/>
  <c r="L38" i="19"/>
  <c r="K37" i="19"/>
  <c r="G39" i="19"/>
  <c r="G37" i="19"/>
  <c r="K38" i="19"/>
  <c r="K52" i="19" s="1"/>
  <c r="K63" i="19" s="1"/>
  <c r="K64" i="19" s="1"/>
  <c r="L37" i="19"/>
  <c r="H39" i="19"/>
  <c r="I39" i="19"/>
  <c r="H38" i="19"/>
  <c r="J39" i="19"/>
  <c r="I38" i="19"/>
  <c r="K39" i="19"/>
  <c r="H37" i="19"/>
  <c r="J38" i="19"/>
  <c r="C29" i="21"/>
  <c r="B29" i="21"/>
  <c r="O29" i="21" s="1"/>
  <c r="C28" i="21"/>
  <c r="B28" i="21"/>
  <c r="O28" i="21" s="1"/>
  <c r="O27" i="21"/>
  <c r="C27" i="21"/>
  <c r="B27" i="21"/>
  <c r="C26" i="21"/>
  <c r="B26" i="21"/>
  <c r="O26" i="21" s="1"/>
  <c r="C25" i="21"/>
  <c r="B25" i="21"/>
  <c r="O25" i="21" s="1"/>
  <c r="C24" i="21"/>
  <c r="B24" i="21"/>
  <c r="O24" i="21" s="1"/>
  <c r="C23" i="21"/>
  <c r="B23" i="21"/>
  <c r="O23" i="21" s="1"/>
  <c r="O22" i="21"/>
  <c r="C22" i="21"/>
  <c r="B22" i="21"/>
  <c r="C21" i="21"/>
  <c r="B21" i="21"/>
  <c r="O21" i="21" s="1"/>
  <c r="C20" i="21"/>
  <c r="B20" i="21"/>
  <c r="O20" i="21" s="1"/>
  <c r="C19" i="21"/>
  <c r="B19" i="21"/>
  <c r="O19" i="21" s="1"/>
  <c r="C18" i="21"/>
  <c r="B18" i="21"/>
  <c r="O18" i="21" s="1"/>
  <c r="O17" i="21"/>
  <c r="C17" i="21"/>
  <c r="B17" i="21"/>
  <c r="C16" i="21"/>
  <c r="B16" i="21"/>
  <c r="O16" i="21" s="1"/>
  <c r="C15" i="21"/>
  <c r="B15" i="21"/>
  <c r="O15" i="21" s="1"/>
  <c r="O14" i="21"/>
  <c r="C14" i="21"/>
  <c r="B14" i="21"/>
  <c r="C13" i="21"/>
  <c r="B13" i="21"/>
  <c r="O13" i="21" s="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C11" i="21"/>
  <c r="B11" i="21"/>
  <c r="O11" i="21" s="1"/>
  <c r="O10" i="21"/>
  <c r="C10" i="21"/>
  <c r="B10" i="21"/>
  <c r="O9" i="21"/>
  <c r="C9" i="21"/>
  <c r="B9" i="21"/>
  <c r="O8" i="21"/>
  <c r="C8" i="21"/>
  <c r="B8" i="21"/>
  <c r="O7" i="21"/>
  <c r="C7" i="21"/>
  <c r="B7" i="21"/>
  <c r="C6" i="21"/>
  <c r="B6" i="21"/>
  <c r="O6" i="21" s="1"/>
  <c r="C5" i="21"/>
  <c r="B5" i="21"/>
  <c r="O5" i="21" s="1"/>
  <c r="O4" i="21"/>
  <c r="C4" i="21"/>
  <c r="B4" i="21"/>
  <c r="O3" i="21"/>
  <c r="C3" i="21"/>
  <c r="B3" i="21"/>
  <c r="C2" i="21"/>
  <c r="B2" i="21"/>
  <c r="O2" i="21" s="1"/>
  <c r="N1" i="21"/>
  <c r="M1" i="21"/>
  <c r="L1" i="21"/>
  <c r="K1" i="21"/>
  <c r="J1" i="21"/>
  <c r="I1" i="21"/>
  <c r="H1" i="21"/>
  <c r="G1" i="21"/>
  <c r="F1" i="21"/>
  <c r="E1" i="21"/>
  <c r="D1" i="21"/>
  <c r="C1" i="21"/>
  <c r="B1" i="21"/>
  <c r="Z100" i="13"/>
  <c r="Y100" i="13"/>
  <c r="V100" i="13"/>
  <c r="T100" i="13"/>
  <c r="Q100" i="13"/>
  <c r="P100" i="13"/>
  <c r="M100" i="13"/>
  <c r="AA100" i="13" s="1"/>
  <c r="L100" i="13"/>
  <c r="K100" i="13"/>
  <c r="J100" i="13"/>
  <c r="X100" i="13" s="1"/>
  <c r="I100" i="13"/>
  <c r="W100" i="13" s="1"/>
  <c r="H100" i="13"/>
  <c r="G100" i="13"/>
  <c r="U100" i="13" s="1"/>
  <c r="F100" i="13"/>
  <c r="E100" i="13"/>
  <c r="S100" i="13" s="1"/>
  <c r="D100" i="13"/>
  <c r="R100" i="13" s="1"/>
  <c r="C100" i="13"/>
  <c r="AA99" i="13"/>
  <c r="X99" i="13"/>
  <c r="V99" i="13"/>
  <c r="U99" i="13"/>
  <c r="T99" i="13"/>
  <c r="S99" i="13"/>
  <c r="P99" i="13"/>
  <c r="M99" i="13"/>
  <c r="L99" i="13"/>
  <c r="Z99" i="13" s="1"/>
  <c r="K99" i="13"/>
  <c r="Y99" i="13" s="1"/>
  <c r="J99" i="13"/>
  <c r="I99" i="13"/>
  <c r="W99" i="13" s="1"/>
  <c r="H99" i="13"/>
  <c r="G99" i="13"/>
  <c r="F99" i="13"/>
  <c r="E99" i="13"/>
  <c r="D99" i="13"/>
  <c r="R99" i="13" s="1"/>
  <c r="C99" i="13"/>
  <c r="Q99" i="13" s="1"/>
  <c r="Z98" i="13"/>
  <c r="T98" i="13"/>
  <c r="R98" i="13"/>
  <c r="Q98" i="13"/>
  <c r="P98" i="13"/>
  <c r="M98" i="13"/>
  <c r="AA98" i="13" s="1"/>
  <c r="L98" i="13"/>
  <c r="K98" i="13"/>
  <c r="Y98" i="13" s="1"/>
  <c r="J98" i="13"/>
  <c r="X98" i="13" s="1"/>
  <c r="I98" i="13"/>
  <c r="W98" i="13" s="1"/>
  <c r="H98" i="13"/>
  <c r="V98" i="13" s="1"/>
  <c r="G98" i="13"/>
  <c r="U98" i="13" s="1"/>
  <c r="F98" i="13"/>
  <c r="E98" i="13"/>
  <c r="S98" i="13" s="1"/>
  <c r="D98" i="13"/>
  <c r="C98" i="13"/>
  <c r="Z97" i="13"/>
  <c r="Y97" i="13"/>
  <c r="X97" i="13"/>
  <c r="V97" i="13"/>
  <c r="S97" i="13"/>
  <c r="R97" i="13"/>
  <c r="Q97" i="13"/>
  <c r="P97" i="13"/>
  <c r="M97" i="13"/>
  <c r="AA97" i="13" s="1"/>
  <c r="L97" i="13"/>
  <c r="K97" i="13"/>
  <c r="J97" i="13"/>
  <c r="I97" i="13"/>
  <c r="W97" i="13" s="1"/>
  <c r="H97" i="13"/>
  <c r="G97" i="13"/>
  <c r="U97" i="13" s="1"/>
  <c r="F97" i="13"/>
  <c r="T97" i="13" s="1"/>
  <c r="E97" i="13"/>
  <c r="D97" i="13"/>
  <c r="C97" i="13"/>
  <c r="Y96" i="13"/>
  <c r="X96" i="13"/>
  <c r="V96" i="13"/>
  <c r="S96" i="13"/>
  <c r="Q96" i="13"/>
  <c r="P96" i="13"/>
  <c r="M96" i="13"/>
  <c r="AA96" i="13" s="1"/>
  <c r="L96" i="13"/>
  <c r="Z96" i="13" s="1"/>
  <c r="K96" i="13"/>
  <c r="J96" i="13"/>
  <c r="I96" i="13"/>
  <c r="W96" i="13" s="1"/>
  <c r="H96" i="13"/>
  <c r="G96" i="13"/>
  <c r="U96" i="13" s="1"/>
  <c r="F96" i="13"/>
  <c r="T96" i="13" s="1"/>
  <c r="E96" i="13"/>
  <c r="D96" i="13"/>
  <c r="R96" i="13" s="1"/>
  <c r="C96" i="13"/>
  <c r="W95" i="13"/>
  <c r="U95" i="13"/>
  <c r="T95" i="13"/>
  <c r="R95" i="13"/>
  <c r="P95" i="13"/>
  <c r="M95" i="13"/>
  <c r="AA95" i="13" s="1"/>
  <c r="L95" i="13"/>
  <c r="Z95" i="13" s="1"/>
  <c r="K95" i="13"/>
  <c r="Y95" i="13" s="1"/>
  <c r="J95" i="13"/>
  <c r="X95" i="13" s="1"/>
  <c r="I95" i="13"/>
  <c r="H95" i="13"/>
  <c r="V95" i="13" s="1"/>
  <c r="G95" i="13"/>
  <c r="F95" i="13"/>
  <c r="E95" i="13"/>
  <c r="S95" i="13" s="1"/>
  <c r="D95" i="13"/>
  <c r="C95" i="13"/>
  <c r="Q95" i="13" s="1"/>
  <c r="Y94" i="13"/>
  <c r="X94" i="13"/>
  <c r="V94" i="13"/>
  <c r="T94" i="13"/>
  <c r="P94" i="13"/>
  <c r="M94" i="13"/>
  <c r="AA94" i="13" s="1"/>
  <c r="L94" i="13"/>
  <c r="Z94" i="13" s="1"/>
  <c r="K94" i="13"/>
  <c r="J94" i="13"/>
  <c r="I94" i="13"/>
  <c r="W94" i="13" s="1"/>
  <c r="H94" i="13"/>
  <c r="G94" i="13"/>
  <c r="U94" i="13" s="1"/>
  <c r="F94" i="13"/>
  <c r="E94" i="13"/>
  <c r="S94" i="13" s="1"/>
  <c r="D94" i="13"/>
  <c r="R94" i="13" s="1"/>
  <c r="C94" i="13"/>
  <c r="Q94" i="13" s="1"/>
  <c r="X93" i="13"/>
  <c r="W93" i="13"/>
  <c r="U93" i="13"/>
  <c r="P93" i="13"/>
  <c r="M93" i="13"/>
  <c r="AA93" i="13" s="1"/>
  <c r="L93" i="13"/>
  <c r="Z93" i="13" s="1"/>
  <c r="K93" i="13"/>
  <c r="Y93" i="13" s="1"/>
  <c r="J93" i="13"/>
  <c r="I93" i="13"/>
  <c r="H93" i="13"/>
  <c r="V93" i="13" s="1"/>
  <c r="G93" i="13"/>
  <c r="F93" i="13"/>
  <c r="T93" i="13" s="1"/>
  <c r="E93" i="13"/>
  <c r="S93" i="13" s="1"/>
  <c r="D93" i="13"/>
  <c r="R93" i="13" s="1"/>
  <c r="C93" i="13"/>
  <c r="Q93" i="13" s="1"/>
  <c r="AA92" i="13"/>
  <c r="V92" i="13"/>
  <c r="U92" i="13"/>
  <c r="T92" i="13"/>
  <c r="S92" i="13"/>
  <c r="R92" i="13"/>
  <c r="P92" i="13"/>
  <c r="M92" i="13"/>
  <c r="L92" i="13"/>
  <c r="Z92" i="13" s="1"/>
  <c r="K92" i="13"/>
  <c r="Y92" i="13" s="1"/>
  <c r="J92" i="13"/>
  <c r="X92" i="13" s="1"/>
  <c r="I92" i="13"/>
  <c r="W92" i="13" s="1"/>
  <c r="H92" i="13"/>
  <c r="G92" i="13"/>
  <c r="F92" i="13"/>
  <c r="E92" i="13"/>
  <c r="D92" i="13"/>
  <c r="C92" i="13"/>
  <c r="Q92" i="13" s="1"/>
  <c r="AA91" i="13"/>
  <c r="Z91" i="13"/>
  <c r="Y91" i="13"/>
  <c r="V91" i="13"/>
  <c r="S91" i="13"/>
  <c r="Q91" i="13"/>
  <c r="P91" i="13"/>
  <c r="M91" i="13"/>
  <c r="L91" i="13"/>
  <c r="K91" i="13"/>
  <c r="J91" i="13"/>
  <c r="X91" i="13" s="1"/>
  <c r="I91" i="13"/>
  <c r="W91" i="13" s="1"/>
  <c r="H91" i="13"/>
  <c r="G91" i="13"/>
  <c r="U91" i="13" s="1"/>
  <c r="F91" i="13"/>
  <c r="E91" i="13"/>
  <c r="D91" i="13"/>
  <c r="C91" i="13"/>
  <c r="AA90" i="13"/>
  <c r="Z90" i="13"/>
  <c r="X90" i="13"/>
  <c r="W90" i="13"/>
  <c r="T90" i="13"/>
  <c r="S90" i="13"/>
  <c r="R90" i="13"/>
  <c r="P90" i="13"/>
  <c r="O90" i="13"/>
  <c r="M90" i="13"/>
  <c r="L90" i="13"/>
  <c r="K90" i="13"/>
  <c r="J90" i="13"/>
  <c r="I90" i="13"/>
  <c r="H90" i="13"/>
  <c r="V90" i="13" s="1"/>
  <c r="G90" i="13"/>
  <c r="U90" i="13" s="1"/>
  <c r="F90" i="13"/>
  <c r="E90" i="13"/>
  <c r="D90" i="13"/>
  <c r="C90" i="13"/>
  <c r="Q90" i="13" s="1"/>
  <c r="AA89" i="13"/>
  <c r="Z89" i="13"/>
  <c r="Y89" i="13"/>
  <c r="W89" i="13"/>
  <c r="S89" i="13"/>
  <c r="Q89" i="13"/>
  <c r="P89" i="13"/>
  <c r="O89" i="13"/>
  <c r="M89" i="13"/>
  <c r="L89" i="13"/>
  <c r="K89" i="13"/>
  <c r="J89" i="13"/>
  <c r="X89" i="13" s="1"/>
  <c r="I89" i="13"/>
  <c r="H89" i="13"/>
  <c r="V89" i="13" s="1"/>
  <c r="G89" i="13"/>
  <c r="F89" i="13"/>
  <c r="T89" i="13" s="1"/>
  <c r="E89" i="13"/>
  <c r="D89" i="13"/>
  <c r="R89" i="13" s="1"/>
  <c r="C89" i="13"/>
  <c r="Z88" i="13"/>
  <c r="Y88" i="13"/>
  <c r="W88" i="13"/>
  <c r="U88" i="13"/>
  <c r="R88" i="13"/>
  <c r="P88" i="13"/>
  <c r="M88" i="13"/>
  <c r="M86" i="13" s="1"/>
  <c r="AA86" i="13" s="1"/>
  <c r="L88" i="13"/>
  <c r="K88" i="13"/>
  <c r="J88" i="13"/>
  <c r="J70" i="13" s="1"/>
  <c r="I88" i="13"/>
  <c r="H88" i="13"/>
  <c r="V88" i="13" s="1"/>
  <c r="G88" i="13"/>
  <c r="F88" i="13"/>
  <c r="T88" i="13" s="1"/>
  <c r="E88" i="13"/>
  <c r="S88" i="13" s="1"/>
  <c r="D88" i="13"/>
  <c r="C88" i="13"/>
  <c r="AA87" i="13"/>
  <c r="Y87" i="13"/>
  <c r="W87" i="13"/>
  <c r="V87" i="13"/>
  <c r="T87" i="13"/>
  <c r="S87" i="13"/>
  <c r="Q87" i="13"/>
  <c r="P87" i="13"/>
  <c r="M87" i="13"/>
  <c r="L87" i="13"/>
  <c r="K87" i="13"/>
  <c r="J87" i="13"/>
  <c r="I87" i="13"/>
  <c r="H87" i="13"/>
  <c r="G87" i="13"/>
  <c r="F87" i="13"/>
  <c r="E87" i="13"/>
  <c r="D87" i="13"/>
  <c r="C87" i="13"/>
  <c r="P86" i="13"/>
  <c r="O86" i="13"/>
  <c r="E86" i="13"/>
  <c r="S86" i="13" s="1"/>
  <c r="AA84" i="13"/>
  <c r="Z84" i="13"/>
  <c r="Y84" i="13"/>
  <c r="X84" i="13"/>
  <c r="W84" i="13"/>
  <c r="V84" i="13"/>
  <c r="U84" i="13"/>
  <c r="T84" i="13"/>
  <c r="S84" i="13"/>
  <c r="R84" i="13"/>
  <c r="Q84" i="13"/>
  <c r="P84" i="13"/>
  <c r="O84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O83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O82" i="13"/>
  <c r="AA81" i="13"/>
  <c r="Z81" i="13"/>
  <c r="Y81" i="13"/>
  <c r="X81" i="13"/>
  <c r="W81" i="13"/>
  <c r="V81" i="13"/>
  <c r="U81" i="13"/>
  <c r="T81" i="13"/>
  <c r="S81" i="13"/>
  <c r="R81" i="13"/>
  <c r="Q81" i="13"/>
  <c r="P81" i="13"/>
  <c r="O81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O80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O79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O78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O77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O76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O75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O74" i="13"/>
  <c r="AA73" i="13"/>
  <c r="Z73" i="13"/>
  <c r="Y73" i="13"/>
  <c r="X73" i="13"/>
  <c r="W73" i="13"/>
  <c r="V73" i="13"/>
  <c r="U73" i="13"/>
  <c r="T73" i="13"/>
  <c r="S73" i="13"/>
  <c r="R73" i="13"/>
  <c r="Q73" i="13"/>
  <c r="P73" i="13"/>
  <c r="O73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O72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O71" i="13"/>
  <c r="AA69" i="13"/>
  <c r="Z69" i="13"/>
  <c r="Y69" i="13"/>
  <c r="V69" i="13"/>
  <c r="T69" i="13"/>
  <c r="S69" i="13"/>
  <c r="R69" i="13"/>
  <c r="Q69" i="13"/>
  <c r="M69" i="13"/>
  <c r="L69" i="13"/>
  <c r="K69" i="13"/>
  <c r="J69" i="13"/>
  <c r="I69" i="13"/>
  <c r="H69" i="13"/>
  <c r="G69" i="13"/>
  <c r="F69" i="13"/>
  <c r="E69" i="13"/>
  <c r="D69" i="13"/>
  <c r="C69" i="13"/>
  <c r="P66" i="13"/>
  <c r="O66" i="13"/>
  <c r="N66" i="13"/>
  <c r="P65" i="13"/>
  <c r="O65" i="13"/>
  <c r="N65" i="13"/>
  <c r="P62" i="13"/>
  <c r="O62" i="13"/>
  <c r="N62" i="13"/>
  <c r="P61" i="13"/>
  <c r="O61" i="13"/>
  <c r="N61" i="13"/>
  <c r="P58" i="13"/>
  <c r="O58" i="13"/>
  <c r="N58" i="13"/>
  <c r="P57" i="13"/>
  <c r="O57" i="13"/>
  <c r="N57" i="13"/>
  <c r="C57" i="13"/>
  <c r="I52" i="13"/>
  <c r="I65" i="13" s="1"/>
  <c r="V48" i="13"/>
  <c r="V57" i="13" s="1"/>
  <c r="C48" i="13"/>
  <c r="U47" i="13"/>
  <c r="T47" i="13"/>
  <c r="S47" i="13"/>
  <c r="R47" i="13"/>
  <c r="M47" i="13"/>
  <c r="L47" i="13"/>
  <c r="K47" i="13"/>
  <c r="J47" i="13"/>
  <c r="I47" i="13"/>
  <c r="H47" i="13"/>
  <c r="G47" i="13"/>
  <c r="F47" i="13"/>
  <c r="E47" i="13"/>
  <c r="D47" i="13"/>
  <c r="C47" i="13"/>
  <c r="AA46" i="13"/>
  <c r="AA47" i="13" s="1"/>
  <c r="Z46" i="13"/>
  <c r="Z47" i="13" s="1"/>
  <c r="Y46" i="13"/>
  <c r="Y47" i="13" s="1"/>
  <c r="X46" i="13"/>
  <c r="X47" i="13" s="1"/>
  <c r="W46" i="13"/>
  <c r="W47" i="13" s="1"/>
  <c r="V46" i="13"/>
  <c r="V47" i="13" s="1"/>
  <c r="U46" i="13"/>
  <c r="T46" i="13"/>
  <c r="S46" i="13"/>
  <c r="R46" i="13"/>
  <c r="Q46" i="13"/>
  <c r="Q47" i="13" s="1"/>
  <c r="Y45" i="13"/>
  <c r="V45" i="13"/>
  <c r="U45" i="13"/>
  <c r="Q45" i="13"/>
  <c r="M45" i="13"/>
  <c r="L45" i="13"/>
  <c r="K45" i="13"/>
  <c r="J45" i="13"/>
  <c r="I45" i="13"/>
  <c r="H45" i="13"/>
  <c r="G45" i="13"/>
  <c r="F45" i="13"/>
  <c r="E45" i="13"/>
  <c r="D45" i="13"/>
  <c r="C45" i="13"/>
  <c r="AA44" i="13"/>
  <c r="AA45" i="13" s="1"/>
  <c r="Z44" i="13"/>
  <c r="Z45" i="13" s="1"/>
  <c r="Y44" i="13"/>
  <c r="X44" i="13"/>
  <c r="X45" i="13" s="1"/>
  <c r="W44" i="13"/>
  <c r="W45" i="13" s="1"/>
  <c r="V44" i="13"/>
  <c r="U44" i="13"/>
  <c r="T44" i="13"/>
  <c r="T45" i="13" s="1"/>
  <c r="S44" i="13"/>
  <c r="S45" i="13" s="1"/>
  <c r="R44" i="13"/>
  <c r="R45" i="13" s="1"/>
  <c r="Q44" i="13"/>
  <c r="X43" i="13"/>
  <c r="T43" i="13" a="1"/>
  <c r="T43" i="13" s="1"/>
  <c r="M43" i="13"/>
  <c r="L43" i="13"/>
  <c r="K43" i="13"/>
  <c r="J43" i="13"/>
  <c r="J52" i="13" s="1"/>
  <c r="J65" i="13" s="1"/>
  <c r="I43" i="13"/>
  <c r="H43" i="13"/>
  <c r="G43" i="13"/>
  <c r="F43" i="13"/>
  <c r="E43" i="13"/>
  <c r="D43" i="13"/>
  <c r="D52" i="13" s="1"/>
  <c r="D65" i="13" s="1"/>
  <c r="C43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AA41" i="13"/>
  <c r="Z41" i="13"/>
  <c r="Y41" i="13"/>
  <c r="X41" i="13"/>
  <c r="W41" i="13"/>
  <c r="V41" i="13"/>
  <c r="U41" i="13"/>
  <c r="T41" i="13"/>
  <c r="S41" i="13"/>
  <c r="R41" i="13"/>
  <c r="Q41" i="13"/>
  <c r="P41" i="13"/>
  <c r="AA40" i="13"/>
  <c r="Z40" i="13"/>
  <c r="Y40" i="13"/>
  <c r="X40" i="13"/>
  <c r="X38" i="13" s="1"/>
  <c r="W40" i="13"/>
  <c r="V40" i="13"/>
  <c r="V43" i="13" s="1" a="1"/>
  <c r="V43" i="13" s="1"/>
  <c r="U40" i="13"/>
  <c r="T40" i="13"/>
  <c r="S40" i="13"/>
  <c r="S43" i="13" s="1" a="1"/>
  <c r="S43" i="13" s="1"/>
  <c r="R40" i="13"/>
  <c r="Q40" i="13"/>
  <c r="P40" i="13"/>
  <c r="AA39" i="13"/>
  <c r="AA43" i="13" s="1" a="1"/>
  <c r="AA43" i="13" s="1"/>
  <c r="Z39" i="13"/>
  <c r="Z43" i="13" s="1" a="1"/>
  <c r="Z43" i="13" s="1"/>
  <c r="Y39" i="13"/>
  <c r="X39" i="13"/>
  <c r="X43" i="13" s="1" a="1"/>
  <c r="W39" i="13"/>
  <c r="V39" i="13"/>
  <c r="U39" i="13"/>
  <c r="T39" i="13"/>
  <c r="S39" i="13"/>
  <c r="S38" i="13" s="1"/>
  <c r="R39" i="13"/>
  <c r="R43" i="13" s="1" a="1"/>
  <c r="R43" i="13" s="1"/>
  <c r="Q39" i="13"/>
  <c r="P39" i="13"/>
  <c r="AA38" i="13"/>
  <c r="T38" i="13"/>
  <c r="R38" i="13"/>
  <c r="M38" i="13"/>
  <c r="L38" i="13"/>
  <c r="K38" i="13"/>
  <c r="J38" i="13"/>
  <c r="I38" i="13"/>
  <c r="H38" i="13"/>
  <c r="G38" i="13"/>
  <c r="F38" i="13"/>
  <c r="E38" i="13"/>
  <c r="D38" i="13"/>
  <c r="C38" i="13"/>
  <c r="Y37" i="13"/>
  <c r="Q37" i="13"/>
  <c r="M37" i="13"/>
  <c r="L37" i="13"/>
  <c r="K37" i="13"/>
  <c r="K52" i="13" s="1"/>
  <c r="K65" i="13" s="1"/>
  <c r="J37" i="13"/>
  <c r="I37" i="13"/>
  <c r="H37" i="13"/>
  <c r="G37" i="13"/>
  <c r="F37" i="13"/>
  <c r="F52" i="13" s="1"/>
  <c r="F65" i="13" s="1"/>
  <c r="E37" i="13"/>
  <c r="D37" i="13"/>
  <c r="C37" i="13"/>
  <c r="C52" i="13" s="1"/>
  <c r="C65" i="13" s="1"/>
  <c r="V36" i="13"/>
  <c r="T36" i="13"/>
  <c r="T50" i="13" s="1"/>
  <c r="T61" i="13" s="1"/>
  <c r="M36" i="13"/>
  <c r="L36" i="13"/>
  <c r="K36" i="13"/>
  <c r="K50" i="13" s="1"/>
  <c r="K61" i="13" s="1"/>
  <c r="J36" i="13"/>
  <c r="I36" i="13"/>
  <c r="I50" i="13" s="1"/>
  <c r="I61" i="13" s="1"/>
  <c r="H36" i="13"/>
  <c r="H50" i="13" s="1"/>
  <c r="H61" i="13" s="1"/>
  <c r="G36" i="13"/>
  <c r="F36" i="13"/>
  <c r="F50" i="13" s="1"/>
  <c r="F61" i="13" s="1"/>
  <c r="E36" i="13"/>
  <c r="D36" i="13"/>
  <c r="C36" i="13"/>
  <c r="C50" i="13" s="1"/>
  <c r="C61" i="13" s="1"/>
  <c r="U35" i="13"/>
  <c r="R35" i="13"/>
  <c r="R48" i="13" s="1"/>
  <c r="R57" i="13" s="1"/>
  <c r="M35" i="13"/>
  <c r="L35" i="13"/>
  <c r="L48" i="13" s="1"/>
  <c r="L57" i="13" s="1"/>
  <c r="K35" i="13"/>
  <c r="K48" i="13" s="1"/>
  <c r="K57" i="13" s="1"/>
  <c r="J35" i="13"/>
  <c r="I35" i="13"/>
  <c r="I48" i="13" s="1"/>
  <c r="I57" i="13" s="1"/>
  <c r="H35" i="13"/>
  <c r="G35" i="13"/>
  <c r="G48" i="13" s="1"/>
  <c r="G57" i="13" s="1"/>
  <c r="F35" i="13"/>
  <c r="E35" i="13"/>
  <c r="D35" i="13"/>
  <c r="D48" i="13" s="1"/>
  <c r="D57" i="13" s="1"/>
  <c r="C35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AA33" i="13"/>
  <c r="Z33" i="13"/>
  <c r="Y33" i="13"/>
  <c r="Y36" i="13" s="1"/>
  <c r="X33" i="13"/>
  <c r="W33" i="13"/>
  <c r="V33" i="13"/>
  <c r="V37" i="13" s="1"/>
  <c r="U33" i="13"/>
  <c r="T33" i="13"/>
  <c r="T35" i="13" s="1"/>
  <c r="T48" i="13" s="1"/>
  <c r="T57" i="13" s="1"/>
  <c r="S33" i="13"/>
  <c r="R33" i="13"/>
  <c r="Q33" i="13"/>
  <c r="Q36" i="13" s="1"/>
  <c r="P33" i="13"/>
  <c r="AA32" i="13"/>
  <c r="Z32" i="13"/>
  <c r="Y32" i="13"/>
  <c r="Y35" i="13" s="1"/>
  <c r="X32" i="13"/>
  <c r="W32" i="13"/>
  <c r="V32" i="13"/>
  <c r="V35" i="13" s="1"/>
  <c r="U32" i="13"/>
  <c r="U37" i="13" s="1"/>
  <c r="T32" i="13"/>
  <c r="S32" i="13"/>
  <c r="R32" i="13"/>
  <c r="Q32" i="13"/>
  <c r="Q35" i="13" s="1"/>
  <c r="P32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A21" i="13"/>
  <c r="Z21" i="13"/>
  <c r="Y21" i="13"/>
  <c r="X21" i="13"/>
  <c r="W21" i="13"/>
  <c r="W19" i="13" s="1"/>
  <c r="V21" i="13"/>
  <c r="U21" i="13"/>
  <c r="T21" i="13"/>
  <c r="T19" i="13" s="1"/>
  <c r="S21" i="13"/>
  <c r="R21" i="13"/>
  <c r="Q21" i="13"/>
  <c r="P21" i="13"/>
  <c r="AA20" i="13"/>
  <c r="AA19" i="13" s="1"/>
  <c r="Z20" i="13"/>
  <c r="Z19" i="13" s="1"/>
  <c r="Y20" i="13"/>
  <c r="X20" i="13"/>
  <c r="X19" i="13" s="1"/>
  <c r="W20" i="13"/>
  <c r="V20" i="13"/>
  <c r="U20" i="13"/>
  <c r="U19" i="13" s="1"/>
  <c r="T20" i="13"/>
  <c r="S20" i="13"/>
  <c r="S19" i="13" s="1"/>
  <c r="R20" i="13"/>
  <c r="R19" i="13" s="1"/>
  <c r="Q20" i="13"/>
  <c r="P20" i="13"/>
  <c r="Y19" i="13"/>
  <c r="V19" i="13"/>
  <c r="Q19" i="13"/>
  <c r="P19" i="13"/>
  <c r="M19" i="13"/>
  <c r="L19" i="13"/>
  <c r="K19" i="13"/>
  <c r="J19" i="13"/>
  <c r="I19" i="13"/>
  <c r="H19" i="13"/>
  <c r="G19" i="13"/>
  <c r="F19" i="13"/>
  <c r="E19" i="13"/>
  <c r="D19" i="13"/>
  <c r="C19" i="13"/>
  <c r="S18" i="13"/>
  <c r="P18" i="13"/>
  <c r="G18" i="13"/>
  <c r="E18" i="13"/>
  <c r="D18" i="13"/>
  <c r="C18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U11" i="13"/>
  <c r="U2" i="13" s="1"/>
  <c r="T11" i="13"/>
  <c r="S11" i="13"/>
  <c r="R11" i="13"/>
  <c r="Q11" i="13"/>
  <c r="P11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A9" i="13"/>
  <c r="Z9" i="13"/>
  <c r="Y9" i="13"/>
  <c r="X9" i="13"/>
  <c r="W9" i="13"/>
  <c r="V9" i="13"/>
  <c r="U9" i="13"/>
  <c r="T9" i="13"/>
  <c r="S9" i="13"/>
  <c r="R9" i="13"/>
  <c r="Q9" i="13"/>
  <c r="P9" i="13"/>
  <c r="AA8" i="13"/>
  <c r="Z8" i="13"/>
  <c r="Y8" i="13"/>
  <c r="X8" i="13"/>
  <c r="W8" i="13"/>
  <c r="V8" i="13"/>
  <c r="U8" i="13"/>
  <c r="T8" i="13"/>
  <c r="S8" i="13"/>
  <c r="R8" i="13"/>
  <c r="Q8" i="13"/>
  <c r="P8" i="13"/>
  <c r="AA7" i="13"/>
  <c r="Z7" i="13"/>
  <c r="Y7" i="13"/>
  <c r="X7" i="13"/>
  <c r="W7" i="13"/>
  <c r="V7" i="13"/>
  <c r="U7" i="13"/>
  <c r="T7" i="13"/>
  <c r="S7" i="13"/>
  <c r="R7" i="13"/>
  <c r="Q7" i="13"/>
  <c r="P7" i="13"/>
  <c r="AA6" i="13"/>
  <c r="Z6" i="13"/>
  <c r="Y6" i="13"/>
  <c r="X6" i="13"/>
  <c r="W6" i="13"/>
  <c r="V6" i="13"/>
  <c r="U6" i="13"/>
  <c r="T6" i="13"/>
  <c r="S6" i="13"/>
  <c r="R6" i="13"/>
  <c r="Q6" i="13"/>
  <c r="P6" i="13"/>
  <c r="AA5" i="13"/>
  <c r="Z5" i="13"/>
  <c r="Y5" i="13"/>
  <c r="X5" i="13"/>
  <c r="W5" i="13"/>
  <c r="V5" i="13"/>
  <c r="U5" i="13"/>
  <c r="T5" i="13"/>
  <c r="S5" i="13"/>
  <c r="R5" i="13"/>
  <c r="Q5" i="13"/>
  <c r="P5" i="13"/>
  <c r="AA4" i="13"/>
  <c r="Z4" i="13"/>
  <c r="Y4" i="13"/>
  <c r="X4" i="13"/>
  <c r="W4" i="13"/>
  <c r="V4" i="13"/>
  <c r="U4" i="13"/>
  <c r="T4" i="13"/>
  <c r="S4" i="13"/>
  <c r="R4" i="13"/>
  <c r="Q4" i="13"/>
  <c r="P4" i="13"/>
  <c r="AA3" i="13"/>
  <c r="Z3" i="13"/>
  <c r="X3" i="13"/>
  <c r="U3" i="13"/>
  <c r="S3" i="13"/>
  <c r="S2" i="13" s="1"/>
  <c r="R3" i="13"/>
  <c r="R2" i="13" s="1"/>
  <c r="P3" i="13"/>
  <c r="M3" i="13"/>
  <c r="L3" i="13"/>
  <c r="K3" i="13"/>
  <c r="Y3" i="13" s="1"/>
  <c r="J3" i="13"/>
  <c r="I3" i="13"/>
  <c r="W3" i="13" s="1"/>
  <c r="H3" i="13"/>
  <c r="V3" i="13" s="1"/>
  <c r="G3" i="13"/>
  <c r="F3" i="13"/>
  <c r="E3" i="13"/>
  <c r="D3" i="13"/>
  <c r="D2" i="13" s="1"/>
  <c r="C3" i="13"/>
  <c r="Q3" i="13" s="1"/>
  <c r="G2" i="13"/>
  <c r="E2" i="13"/>
  <c r="C2" i="13"/>
  <c r="C105" i="11"/>
  <c r="C104" i="11"/>
  <c r="C103" i="11"/>
  <c r="AA100" i="11"/>
  <c r="Y100" i="11"/>
  <c r="V100" i="11"/>
  <c r="T100" i="11"/>
  <c r="S100" i="11"/>
  <c r="R100" i="11"/>
  <c r="Q100" i="11"/>
  <c r="P100" i="11"/>
  <c r="M100" i="11"/>
  <c r="L100" i="11"/>
  <c r="Z100" i="11" s="1"/>
  <c r="K100" i="11"/>
  <c r="J100" i="11"/>
  <c r="X100" i="11" s="1"/>
  <c r="I100" i="11"/>
  <c r="W100" i="11" s="1"/>
  <c r="H100" i="11"/>
  <c r="G100" i="11"/>
  <c r="U100" i="11" s="1"/>
  <c r="D100" i="11"/>
  <c r="C100" i="11"/>
  <c r="AA99" i="11"/>
  <c r="Y99" i="11"/>
  <c r="X99" i="11"/>
  <c r="V99" i="11"/>
  <c r="S99" i="11"/>
  <c r="Q99" i="11"/>
  <c r="P99" i="11"/>
  <c r="M99" i="11"/>
  <c r="L99" i="11"/>
  <c r="Z99" i="11" s="1"/>
  <c r="K99" i="11"/>
  <c r="J99" i="11"/>
  <c r="I99" i="11"/>
  <c r="W99" i="11" s="1"/>
  <c r="H99" i="11"/>
  <c r="G99" i="11"/>
  <c r="U99" i="11" s="1"/>
  <c r="F99" i="11"/>
  <c r="T99" i="11" s="1"/>
  <c r="E99" i="11"/>
  <c r="D99" i="11"/>
  <c r="R99" i="11" s="1"/>
  <c r="C99" i="11"/>
  <c r="Z98" i="11"/>
  <c r="X98" i="11"/>
  <c r="U98" i="11"/>
  <c r="T98" i="11"/>
  <c r="S98" i="11"/>
  <c r="Q98" i="11"/>
  <c r="P98" i="11"/>
  <c r="M98" i="11"/>
  <c r="AA98" i="11" s="1"/>
  <c r="L98" i="11"/>
  <c r="K98" i="11"/>
  <c r="Y98" i="11" s="1"/>
  <c r="J98" i="11"/>
  <c r="I98" i="11"/>
  <c r="W98" i="11" s="1"/>
  <c r="H98" i="11"/>
  <c r="V98" i="11" s="1"/>
  <c r="G98" i="11"/>
  <c r="E98" i="11"/>
  <c r="D98" i="11"/>
  <c r="R98" i="11" s="1"/>
  <c r="C98" i="11"/>
  <c r="AA97" i="11"/>
  <c r="Y97" i="11"/>
  <c r="X97" i="11"/>
  <c r="V97" i="11"/>
  <c r="S97" i="11"/>
  <c r="P97" i="11"/>
  <c r="M97" i="11"/>
  <c r="L97" i="11"/>
  <c r="Z97" i="11" s="1"/>
  <c r="K97" i="11"/>
  <c r="J97" i="11"/>
  <c r="I97" i="11"/>
  <c r="W97" i="11" s="1"/>
  <c r="H97" i="11"/>
  <c r="G97" i="11"/>
  <c r="U97" i="11" s="1"/>
  <c r="F97" i="11"/>
  <c r="T97" i="11" s="1"/>
  <c r="E97" i="11"/>
  <c r="D97" i="11"/>
  <c r="R97" i="11" s="1"/>
  <c r="C97" i="11"/>
  <c r="Q97" i="11" s="1"/>
  <c r="Z96" i="11"/>
  <c r="W96" i="11"/>
  <c r="U96" i="11"/>
  <c r="R96" i="11"/>
  <c r="P96" i="11"/>
  <c r="M96" i="11"/>
  <c r="AA96" i="11" s="1"/>
  <c r="L96" i="11"/>
  <c r="K96" i="11"/>
  <c r="Y96" i="11" s="1"/>
  <c r="J96" i="11"/>
  <c r="X96" i="11" s="1"/>
  <c r="I96" i="11"/>
  <c r="H96" i="11"/>
  <c r="V96" i="11" s="1"/>
  <c r="G96" i="11"/>
  <c r="F96" i="11"/>
  <c r="T96" i="11" s="1"/>
  <c r="E96" i="11"/>
  <c r="S96" i="11" s="1"/>
  <c r="D96" i="11"/>
  <c r="C96" i="11"/>
  <c r="Q96" i="11" s="1"/>
  <c r="V95" i="11"/>
  <c r="T95" i="11"/>
  <c r="Q95" i="11"/>
  <c r="P95" i="11"/>
  <c r="M95" i="11"/>
  <c r="AA95" i="11" s="1"/>
  <c r="L95" i="11"/>
  <c r="Z95" i="11" s="1"/>
  <c r="K95" i="11"/>
  <c r="Y95" i="11" s="1"/>
  <c r="J95" i="11"/>
  <c r="X95" i="11" s="1"/>
  <c r="I95" i="11"/>
  <c r="W95" i="11" s="1"/>
  <c r="H95" i="11"/>
  <c r="G95" i="11"/>
  <c r="U95" i="11" s="1"/>
  <c r="F95" i="11"/>
  <c r="E95" i="11"/>
  <c r="S95" i="11" s="1"/>
  <c r="D95" i="11"/>
  <c r="R95" i="11" s="1"/>
  <c r="C95" i="11"/>
  <c r="AA94" i="11"/>
  <c r="Z94" i="11"/>
  <c r="V94" i="11"/>
  <c r="U94" i="11"/>
  <c r="S94" i="11"/>
  <c r="R94" i="11"/>
  <c r="P94" i="11"/>
  <c r="M94" i="11"/>
  <c r="L94" i="11"/>
  <c r="K94" i="11"/>
  <c r="Y94" i="11" s="1"/>
  <c r="J94" i="11"/>
  <c r="X94" i="11" s="1"/>
  <c r="I94" i="11"/>
  <c r="W94" i="11" s="1"/>
  <c r="H94" i="11"/>
  <c r="G94" i="11"/>
  <c r="F94" i="11"/>
  <c r="T94" i="11" s="1"/>
  <c r="E94" i="11"/>
  <c r="D94" i="11"/>
  <c r="C94" i="11"/>
  <c r="Q94" i="11" s="1"/>
  <c r="Z93" i="11"/>
  <c r="W93" i="11"/>
  <c r="U93" i="11"/>
  <c r="T93" i="11"/>
  <c r="R93" i="11"/>
  <c r="P93" i="11"/>
  <c r="M93" i="11"/>
  <c r="AA93" i="11" s="1"/>
  <c r="L93" i="11"/>
  <c r="K93" i="11"/>
  <c r="Y93" i="11" s="1"/>
  <c r="J93" i="11"/>
  <c r="X93" i="11" s="1"/>
  <c r="I93" i="11"/>
  <c r="H93" i="11"/>
  <c r="V93" i="11" s="1"/>
  <c r="G93" i="11"/>
  <c r="F93" i="11"/>
  <c r="E93" i="11"/>
  <c r="S93" i="11" s="1"/>
  <c r="D93" i="11"/>
  <c r="C93" i="11"/>
  <c r="Q93" i="11" s="1"/>
  <c r="AA92" i="11"/>
  <c r="Y92" i="11"/>
  <c r="T92" i="11"/>
  <c r="S92" i="11"/>
  <c r="R92" i="11"/>
  <c r="Q92" i="11"/>
  <c r="P92" i="11"/>
  <c r="M92" i="11"/>
  <c r="L92" i="11"/>
  <c r="Z92" i="11" s="1"/>
  <c r="K92" i="11"/>
  <c r="J92" i="11"/>
  <c r="X92" i="11" s="1"/>
  <c r="I92" i="11"/>
  <c r="W92" i="11" s="1"/>
  <c r="H92" i="11"/>
  <c r="V92" i="11" s="1"/>
  <c r="G92" i="11"/>
  <c r="F92" i="11"/>
  <c r="E92" i="11"/>
  <c r="D92" i="11"/>
  <c r="C92" i="11"/>
  <c r="Z91" i="11"/>
  <c r="Y91" i="11"/>
  <c r="X91" i="11"/>
  <c r="U91" i="11"/>
  <c r="R91" i="11"/>
  <c r="Q91" i="11"/>
  <c r="P91" i="11"/>
  <c r="M91" i="11"/>
  <c r="AA91" i="11" s="1"/>
  <c r="L91" i="11"/>
  <c r="K91" i="11"/>
  <c r="J91" i="11"/>
  <c r="I91" i="11"/>
  <c r="W91" i="11" s="1"/>
  <c r="H91" i="11"/>
  <c r="V91" i="11" s="1"/>
  <c r="G91" i="11"/>
  <c r="F91" i="11"/>
  <c r="T91" i="11" s="1"/>
  <c r="E91" i="11"/>
  <c r="S91" i="11" s="1"/>
  <c r="D91" i="11"/>
  <c r="C91" i="11"/>
  <c r="Z90" i="11"/>
  <c r="X90" i="11"/>
  <c r="V90" i="11"/>
  <c r="T90" i="11"/>
  <c r="R90" i="11"/>
  <c r="P90" i="11"/>
  <c r="O90" i="11"/>
  <c r="M90" i="11"/>
  <c r="AA90" i="11" s="1"/>
  <c r="L90" i="11"/>
  <c r="K90" i="11"/>
  <c r="J90" i="11"/>
  <c r="I90" i="11"/>
  <c r="W90" i="11" s="1"/>
  <c r="H90" i="11"/>
  <c r="G90" i="11"/>
  <c r="U90" i="11" s="1"/>
  <c r="F90" i="11"/>
  <c r="E90" i="11"/>
  <c r="S90" i="11" s="1"/>
  <c r="D90" i="11"/>
  <c r="C90" i="11"/>
  <c r="Z89" i="11"/>
  <c r="Y89" i="11"/>
  <c r="X89" i="11"/>
  <c r="W89" i="11"/>
  <c r="R89" i="11"/>
  <c r="Q89" i="11"/>
  <c r="P89" i="11"/>
  <c r="O89" i="11"/>
  <c r="M89" i="11"/>
  <c r="AA89" i="11" s="1"/>
  <c r="L89" i="11"/>
  <c r="K89" i="11"/>
  <c r="J89" i="11"/>
  <c r="I89" i="11"/>
  <c r="H89" i="11"/>
  <c r="V89" i="11" s="1"/>
  <c r="G89" i="11"/>
  <c r="U89" i="11" s="1"/>
  <c r="F89" i="11"/>
  <c r="T89" i="11" s="1"/>
  <c r="E89" i="11"/>
  <c r="S89" i="11" s="1"/>
  <c r="D89" i="11"/>
  <c r="C89" i="11"/>
  <c r="Y88" i="11"/>
  <c r="W88" i="11"/>
  <c r="R88" i="11"/>
  <c r="Q88" i="11"/>
  <c r="P88" i="11"/>
  <c r="M88" i="11"/>
  <c r="AA88" i="11" s="1"/>
  <c r="L88" i="11"/>
  <c r="Z88" i="11" s="1"/>
  <c r="K88" i="11"/>
  <c r="J88" i="11"/>
  <c r="I88" i="11"/>
  <c r="H88" i="11"/>
  <c r="G88" i="11"/>
  <c r="U88" i="11" s="1"/>
  <c r="F88" i="11"/>
  <c r="T88" i="11" s="1"/>
  <c r="E88" i="11"/>
  <c r="S88" i="11" s="1"/>
  <c r="D88" i="11"/>
  <c r="C88" i="11"/>
  <c r="AA87" i="11"/>
  <c r="X87" i="11"/>
  <c r="V87" i="11"/>
  <c r="S87" i="11"/>
  <c r="Q87" i="11"/>
  <c r="P87" i="11"/>
  <c r="M87" i="11"/>
  <c r="L87" i="11"/>
  <c r="K87" i="11"/>
  <c r="Y87" i="11" s="1"/>
  <c r="J87" i="11"/>
  <c r="I87" i="11"/>
  <c r="W87" i="11" s="1"/>
  <c r="H87" i="11"/>
  <c r="G87" i="11"/>
  <c r="U87" i="11" s="1"/>
  <c r="F87" i="11"/>
  <c r="E87" i="11"/>
  <c r="D87" i="11"/>
  <c r="C87" i="11"/>
  <c r="T86" i="11"/>
  <c r="S86" i="11"/>
  <c r="P86" i="11"/>
  <c r="O86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O84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O83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O82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O81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O80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O79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O78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O77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O76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O75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O74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O73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O71" i="11"/>
  <c r="S70" i="11"/>
  <c r="W69" i="11"/>
  <c r="U69" i="11"/>
  <c r="Q69" i="11"/>
  <c r="M69" i="11"/>
  <c r="L69" i="11"/>
  <c r="Z69" i="11" s="1"/>
  <c r="K69" i="11"/>
  <c r="J69" i="11"/>
  <c r="I69" i="11"/>
  <c r="H69" i="11"/>
  <c r="G69" i="11"/>
  <c r="F69" i="11"/>
  <c r="E69" i="11"/>
  <c r="S69" i="11" s="1"/>
  <c r="D69" i="11"/>
  <c r="R69" i="11" s="1"/>
  <c r="C69" i="11"/>
  <c r="P66" i="11"/>
  <c r="O66" i="11"/>
  <c r="N66" i="11"/>
  <c r="P65" i="11"/>
  <c r="O65" i="11"/>
  <c r="N65" i="11"/>
  <c r="J65" i="11"/>
  <c r="P62" i="11"/>
  <c r="O62" i="11"/>
  <c r="N62" i="11"/>
  <c r="P61" i="11"/>
  <c r="O61" i="11"/>
  <c r="N61" i="11"/>
  <c r="M61" i="11"/>
  <c r="D61" i="11"/>
  <c r="P58" i="11"/>
  <c r="O58" i="11"/>
  <c r="N58" i="11"/>
  <c r="P57" i="11"/>
  <c r="O57" i="11"/>
  <c r="N57" i="11"/>
  <c r="L52" i="11"/>
  <c r="L65" i="11" s="1"/>
  <c r="J52" i="11"/>
  <c r="L50" i="11"/>
  <c r="L61" i="11" s="1"/>
  <c r="D50" i="11"/>
  <c r="L48" i="11"/>
  <c r="L57" i="11" s="1"/>
  <c r="D48" i="11"/>
  <c r="D57" i="11" s="1"/>
  <c r="AA47" i="11"/>
  <c r="X47" i="11"/>
  <c r="V47" i="11"/>
  <c r="U47" i="11"/>
  <c r="T47" i="11"/>
  <c r="S47" i="11"/>
  <c r="M47" i="11"/>
  <c r="L47" i="11"/>
  <c r="K47" i="11"/>
  <c r="J47" i="11"/>
  <c r="J48" i="11" s="1"/>
  <c r="J57" i="11" s="1"/>
  <c r="I47" i="11"/>
  <c r="H47" i="11"/>
  <c r="G47" i="11"/>
  <c r="F47" i="11"/>
  <c r="E47" i="11"/>
  <c r="D47" i="11"/>
  <c r="C47" i="11"/>
  <c r="AA46" i="11"/>
  <c r="Z46" i="11"/>
  <c r="Z47" i="11" s="1"/>
  <c r="Y46" i="11"/>
  <c r="Y47" i="11" s="1"/>
  <c r="X46" i="11"/>
  <c r="W46" i="11"/>
  <c r="W47" i="11" s="1"/>
  <c r="V46" i="11"/>
  <c r="U46" i="11"/>
  <c r="T46" i="11"/>
  <c r="S46" i="11"/>
  <c r="R46" i="11"/>
  <c r="R47" i="11" s="1"/>
  <c r="Q46" i="11"/>
  <c r="Q47" i="11" s="1"/>
  <c r="Z45" i="11"/>
  <c r="Y45" i="11"/>
  <c r="W45" i="11"/>
  <c r="V45" i="11"/>
  <c r="U45" i="11"/>
  <c r="R45" i="11"/>
  <c r="Q45" i="11"/>
  <c r="M45" i="11"/>
  <c r="L45" i="11"/>
  <c r="K45" i="11"/>
  <c r="J45" i="11"/>
  <c r="I45" i="11"/>
  <c r="H45" i="11"/>
  <c r="G45" i="11"/>
  <c r="F45" i="11"/>
  <c r="E45" i="11"/>
  <c r="D45" i="11"/>
  <c r="C45" i="11"/>
  <c r="AA44" i="11"/>
  <c r="AA45" i="11" s="1"/>
  <c r="Z44" i="11"/>
  <c r="Y44" i="11"/>
  <c r="X44" i="11"/>
  <c r="X45" i="11" s="1"/>
  <c r="W44" i="11"/>
  <c r="V44" i="11"/>
  <c r="U44" i="11"/>
  <c r="T44" i="11"/>
  <c r="T45" i="11" s="1"/>
  <c r="S44" i="11"/>
  <c r="S45" i="11" s="1"/>
  <c r="R44" i="11"/>
  <c r="Q44" i="11"/>
  <c r="Y43" i="11" a="1"/>
  <c r="Y43" i="11" s="1"/>
  <c r="W43" i="11" a="1"/>
  <c r="W43" i="11" s="1"/>
  <c r="Q43" i="11" a="1"/>
  <c r="Q43" i="11"/>
  <c r="M43" i="11"/>
  <c r="M52" i="11" s="1"/>
  <c r="M65" i="11" s="1"/>
  <c r="L43" i="11"/>
  <c r="K43" i="11"/>
  <c r="J43" i="11"/>
  <c r="I43" i="11"/>
  <c r="H43" i="11"/>
  <c r="G43" i="11"/>
  <c r="G50" i="11" s="1"/>
  <c r="G61" i="11" s="1"/>
  <c r="F43" i="11"/>
  <c r="F50" i="11" s="1"/>
  <c r="F61" i="11" s="1"/>
  <c r="E43" i="11"/>
  <c r="E52" i="11" s="1"/>
  <c r="E65" i="11" s="1"/>
  <c r="D43" i="11"/>
  <c r="C43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A40" i="11"/>
  <c r="Z40" i="11"/>
  <c r="Y40" i="11"/>
  <c r="Y38" i="11" s="1"/>
  <c r="X40" i="11"/>
  <c r="W40" i="11"/>
  <c r="W38" i="11" s="1"/>
  <c r="V40" i="11"/>
  <c r="U40" i="11"/>
  <c r="T40" i="11"/>
  <c r="S40" i="11"/>
  <c r="R40" i="11"/>
  <c r="Q40" i="11"/>
  <c r="Q38" i="11" s="1"/>
  <c r="P40" i="11"/>
  <c r="AA39" i="11"/>
  <c r="Z39" i="11"/>
  <c r="Y39" i="11"/>
  <c r="X39" i="11"/>
  <c r="W39" i="11"/>
  <c r="V39" i="11"/>
  <c r="V43" i="11" s="1" a="1"/>
  <c r="V43" i="11" s="1"/>
  <c r="U39" i="11"/>
  <c r="U38" i="11" s="1"/>
  <c r="T39" i="11"/>
  <c r="T43" i="11" s="1" a="1"/>
  <c r="T43" i="11" s="1"/>
  <c r="S39" i="11"/>
  <c r="R39" i="11"/>
  <c r="Q39" i="11"/>
  <c r="P39" i="11"/>
  <c r="V38" i="11"/>
  <c r="M38" i="11"/>
  <c r="L38" i="11"/>
  <c r="K38" i="11"/>
  <c r="J38" i="11"/>
  <c r="I38" i="11"/>
  <c r="H38" i="11"/>
  <c r="G38" i="11"/>
  <c r="F38" i="11"/>
  <c r="E38" i="11"/>
  <c r="D38" i="11"/>
  <c r="C38" i="11"/>
  <c r="U37" i="11"/>
  <c r="R37" i="11"/>
  <c r="M37" i="11"/>
  <c r="L37" i="11"/>
  <c r="K37" i="11"/>
  <c r="K52" i="11" s="1"/>
  <c r="K65" i="11" s="1"/>
  <c r="J37" i="11"/>
  <c r="I37" i="11"/>
  <c r="I52" i="11" s="1"/>
  <c r="I65" i="11" s="1"/>
  <c r="H37" i="11"/>
  <c r="G37" i="11"/>
  <c r="F37" i="11"/>
  <c r="F52" i="11" s="1"/>
  <c r="F65" i="11" s="1"/>
  <c r="E37" i="11"/>
  <c r="D37" i="11"/>
  <c r="D52" i="11" s="1"/>
  <c r="D65" i="11" s="1"/>
  <c r="C37" i="11"/>
  <c r="C52" i="11" s="1"/>
  <c r="C65" i="11" s="1"/>
  <c r="M36" i="11"/>
  <c r="M50" i="11" s="1"/>
  <c r="L36" i="11"/>
  <c r="K36" i="11"/>
  <c r="K50" i="11" s="1"/>
  <c r="K61" i="11" s="1"/>
  <c r="J36" i="11"/>
  <c r="J50" i="11" s="1"/>
  <c r="J61" i="11" s="1"/>
  <c r="I36" i="11"/>
  <c r="I50" i="11" s="1"/>
  <c r="I61" i="11" s="1"/>
  <c r="H36" i="11"/>
  <c r="H50" i="11" s="1"/>
  <c r="H61" i="11" s="1"/>
  <c r="G36" i="11"/>
  <c r="F36" i="11"/>
  <c r="E36" i="11"/>
  <c r="E50" i="11" s="1"/>
  <c r="E61" i="11" s="1"/>
  <c r="D36" i="11"/>
  <c r="C36" i="11"/>
  <c r="C50" i="11" s="1"/>
  <c r="C61" i="11" s="1"/>
  <c r="Y35" i="11"/>
  <c r="Q35" i="11"/>
  <c r="M35" i="11"/>
  <c r="M48" i="11" s="1"/>
  <c r="M57" i="11" s="1"/>
  <c r="L35" i="11"/>
  <c r="K35" i="11"/>
  <c r="K48" i="11" s="1"/>
  <c r="K57" i="11" s="1"/>
  <c r="J35" i="11"/>
  <c r="I35" i="11"/>
  <c r="H35" i="11"/>
  <c r="G35" i="11"/>
  <c r="F35" i="11"/>
  <c r="E35" i="11"/>
  <c r="E48" i="11" s="1"/>
  <c r="E57" i="11" s="1"/>
  <c r="D35" i="11"/>
  <c r="C35" i="11"/>
  <c r="C48" i="11" s="1"/>
  <c r="C57" i="11" s="1"/>
  <c r="AA34" i="11"/>
  <c r="Z34" i="11"/>
  <c r="Y34" i="11"/>
  <c r="X34" i="11"/>
  <c r="W34" i="11"/>
  <c r="V34" i="11"/>
  <c r="U34" i="11"/>
  <c r="T34" i="11"/>
  <c r="S34" i="11"/>
  <c r="R34" i="11"/>
  <c r="Q34" i="11"/>
  <c r="P34" i="11"/>
  <c r="AA33" i="11"/>
  <c r="AA35" i="11" s="1"/>
  <c r="Z33" i="11"/>
  <c r="Y33" i="11"/>
  <c r="X33" i="11"/>
  <c r="W33" i="11"/>
  <c r="V33" i="11"/>
  <c r="U33" i="11"/>
  <c r="U36" i="11" s="1"/>
  <c r="T33" i="11"/>
  <c r="S33" i="11"/>
  <c r="R33" i="11"/>
  <c r="Q33" i="11"/>
  <c r="P33" i="11"/>
  <c r="AA32" i="11"/>
  <c r="Z32" i="11"/>
  <c r="Y32" i="11"/>
  <c r="X32" i="11"/>
  <c r="W32" i="11"/>
  <c r="V32" i="11"/>
  <c r="V37" i="11" s="1"/>
  <c r="V52" i="11" s="1"/>
  <c r="V65" i="11" s="1"/>
  <c r="U32" i="11"/>
  <c r="T32" i="11"/>
  <c r="S32" i="11"/>
  <c r="R32" i="11"/>
  <c r="Q32" i="11"/>
  <c r="P32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A21" i="11"/>
  <c r="Z21" i="11"/>
  <c r="Y21" i="11"/>
  <c r="X21" i="11"/>
  <c r="W21" i="11"/>
  <c r="V21" i="11"/>
  <c r="U21" i="11"/>
  <c r="T21" i="11"/>
  <c r="S21" i="11"/>
  <c r="S19" i="11" s="1"/>
  <c r="R21" i="11"/>
  <c r="R19" i="11" s="1"/>
  <c r="Q21" i="11"/>
  <c r="P21" i="11"/>
  <c r="AA20" i="11"/>
  <c r="Z20" i="11"/>
  <c r="Y20" i="11"/>
  <c r="Y19" i="11" s="1"/>
  <c r="X20" i="11"/>
  <c r="W20" i="11"/>
  <c r="W19" i="11" s="1"/>
  <c r="V20" i="11"/>
  <c r="V19" i="11" s="1"/>
  <c r="U20" i="11"/>
  <c r="T20" i="11"/>
  <c r="T19" i="11" s="1"/>
  <c r="S20" i="11"/>
  <c r="R20" i="11"/>
  <c r="Q20" i="11"/>
  <c r="Q19" i="11" s="1"/>
  <c r="P20" i="11"/>
  <c r="AA19" i="11"/>
  <c r="Z19" i="11"/>
  <c r="U19" i="11"/>
  <c r="P19" i="11"/>
  <c r="M19" i="11"/>
  <c r="L19" i="11"/>
  <c r="K19" i="11"/>
  <c r="J19" i="11"/>
  <c r="I19" i="11"/>
  <c r="H19" i="11"/>
  <c r="G19" i="11"/>
  <c r="F19" i="11"/>
  <c r="E19" i="11"/>
  <c r="D19" i="11"/>
  <c r="C19" i="11"/>
  <c r="P18" i="11"/>
  <c r="E18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U11" i="11"/>
  <c r="T11" i="11"/>
  <c r="S11" i="11"/>
  <c r="R11" i="11"/>
  <c r="Q11" i="11"/>
  <c r="P11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A9" i="11"/>
  <c r="Z9" i="11"/>
  <c r="Y9" i="11"/>
  <c r="X9" i="11"/>
  <c r="W9" i="11"/>
  <c r="V9" i="11"/>
  <c r="U9" i="11"/>
  <c r="T9" i="11"/>
  <c r="S9" i="11"/>
  <c r="R9" i="11"/>
  <c r="Q9" i="11"/>
  <c r="P9" i="11"/>
  <c r="AA8" i="11"/>
  <c r="Z8" i="11"/>
  <c r="Y8" i="11"/>
  <c r="X8" i="11"/>
  <c r="W8" i="11"/>
  <c r="V8" i="11"/>
  <c r="U8" i="11"/>
  <c r="T8" i="11"/>
  <c r="S8" i="11"/>
  <c r="R8" i="11"/>
  <c r="Q8" i="11"/>
  <c r="P8" i="11"/>
  <c r="AA7" i="11"/>
  <c r="Z7" i="11"/>
  <c r="Y7" i="11"/>
  <c r="X7" i="11"/>
  <c r="W7" i="11"/>
  <c r="V7" i="11"/>
  <c r="U7" i="11"/>
  <c r="T7" i="11"/>
  <c r="S7" i="11"/>
  <c r="R7" i="11"/>
  <c r="Q7" i="11"/>
  <c r="P7" i="11"/>
  <c r="AA6" i="11"/>
  <c r="Z6" i="11"/>
  <c r="U6" i="11"/>
  <c r="S6" i="11"/>
  <c r="R6" i="11"/>
  <c r="P6" i="11"/>
  <c r="M6" i="11"/>
  <c r="N29" i="21" s="1"/>
  <c r="L6" i="11"/>
  <c r="M29" i="21" s="1"/>
  <c r="K6" i="11"/>
  <c r="J6" i="11"/>
  <c r="I6" i="11"/>
  <c r="H6" i="11"/>
  <c r="G6" i="11"/>
  <c r="H29" i="21" s="1"/>
  <c r="F6" i="11"/>
  <c r="G29" i="21" s="1"/>
  <c r="E6" i="11"/>
  <c r="F29" i="21" s="1"/>
  <c r="D6" i="11"/>
  <c r="E29" i="21" s="1"/>
  <c r="C6" i="11"/>
  <c r="AA5" i="11"/>
  <c r="Z5" i="11"/>
  <c r="Y5" i="11"/>
  <c r="T5" i="11"/>
  <c r="S5" i="11"/>
  <c r="R5" i="11"/>
  <c r="Q5" i="11"/>
  <c r="P5" i="11"/>
  <c r="M5" i="11"/>
  <c r="N28" i="21" s="1"/>
  <c r="L5" i="11"/>
  <c r="M28" i="21" s="1"/>
  <c r="K5" i="11"/>
  <c r="L28" i="21" s="1"/>
  <c r="J5" i="11"/>
  <c r="I5" i="11"/>
  <c r="H5" i="11"/>
  <c r="G5" i="11"/>
  <c r="F5" i="11"/>
  <c r="G28" i="21" s="1"/>
  <c r="E5" i="11"/>
  <c r="F28" i="21" s="1"/>
  <c r="D5" i="11"/>
  <c r="E28" i="21" s="1"/>
  <c r="C5" i="11"/>
  <c r="D28" i="21" s="1"/>
  <c r="AA4" i="11"/>
  <c r="Y4" i="11"/>
  <c r="X4" i="11"/>
  <c r="V4" i="11"/>
  <c r="S4" i="11"/>
  <c r="Q4" i="11"/>
  <c r="P4" i="11"/>
  <c r="M4" i="11"/>
  <c r="N27" i="21" s="1"/>
  <c r="L4" i="11"/>
  <c r="M27" i="21" s="1"/>
  <c r="K4" i="11"/>
  <c r="L27" i="21" s="1"/>
  <c r="J4" i="11"/>
  <c r="K27" i="21" s="1"/>
  <c r="I4" i="11"/>
  <c r="H4" i="11"/>
  <c r="I27" i="21" s="1"/>
  <c r="G4" i="11"/>
  <c r="F4" i="11"/>
  <c r="E4" i="11"/>
  <c r="F27" i="21" s="1"/>
  <c r="D4" i="11"/>
  <c r="C4" i="11"/>
  <c r="D27" i="21" s="1"/>
  <c r="X3" i="11"/>
  <c r="R3" i="11"/>
  <c r="Q3" i="11"/>
  <c r="P3" i="11"/>
  <c r="J3" i="11"/>
  <c r="K26" i="21" s="1"/>
  <c r="H3" i="11"/>
  <c r="E3" i="11"/>
  <c r="D3" i="11"/>
  <c r="E26" i="21" s="1"/>
  <c r="C3" i="11"/>
  <c r="E2" i="11"/>
  <c r="U100" i="14"/>
  <c r="S100" i="14"/>
  <c r="R100" i="14"/>
  <c r="P100" i="14"/>
  <c r="J100" i="14"/>
  <c r="X100" i="14" s="1"/>
  <c r="I100" i="14"/>
  <c r="W100" i="14" s="1"/>
  <c r="H100" i="14"/>
  <c r="V100" i="14" s="1"/>
  <c r="G100" i="14"/>
  <c r="F100" i="14"/>
  <c r="T100" i="14" s="1"/>
  <c r="E100" i="14"/>
  <c r="D100" i="14"/>
  <c r="C100" i="14"/>
  <c r="Q100" i="14" s="1"/>
  <c r="AA99" i="14"/>
  <c r="Z99" i="14"/>
  <c r="Y99" i="14"/>
  <c r="T99" i="14"/>
  <c r="S99" i="14"/>
  <c r="R99" i="14"/>
  <c r="Q99" i="14"/>
  <c r="P99" i="14"/>
  <c r="M99" i="14"/>
  <c r="L99" i="14"/>
  <c r="K99" i="14"/>
  <c r="J99" i="14"/>
  <c r="X99" i="14" s="1"/>
  <c r="I99" i="14"/>
  <c r="W99" i="14" s="1"/>
  <c r="H99" i="14"/>
  <c r="V99" i="14" s="1"/>
  <c r="G99" i="14"/>
  <c r="U99" i="14" s="1"/>
  <c r="F99" i="14"/>
  <c r="E99" i="14"/>
  <c r="D99" i="14"/>
  <c r="C99" i="14"/>
  <c r="AA98" i="14"/>
  <c r="Z98" i="14"/>
  <c r="Y98" i="14"/>
  <c r="X98" i="14"/>
  <c r="V98" i="14"/>
  <c r="S98" i="14"/>
  <c r="Q98" i="14"/>
  <c r="P98" i="14"/>
  <c r="M98" i="14"/>
  <c r="L98" i="14"/>
  <c r="K98" i="14"/>
  <c r="J98" i="14"/>
  <c r="I98" i="14"/>
  <c r="W98" i="14" s="1"/>
  <c r="H98" i="14"/>
  <c r="G98" i="14"/>
  <c r="U98" i="14" s="1"/>
  <c r="F98" i="14"/>
  <c r="T98" i="14" s="1"/>
  <c r="E98" i="14"/>
  <c r="D98" i="14"/>
  <c r="R98" i="14" s="1"/>
  <c r="C98" i="14"/>
  <c r="Z97" i="14"/>
  <c r="X97" i="14"/>
  <c r="W97" i="14"/>
  <c r="R97" i="14"/>
  <c r="P97" i="14"/>
  <c r="M97" i="14"/>
  <c r="AA97" i="14" s="1"/>
  <c r="L97" i="14"/>
  <c r="K97" i="14"/>
  <c r="Y97" i="14" s="1"/>
  <c r="J97" i="14"/>
  <c r="I97" i="14"/>
  <c r="H97" i="14"/>
  <c r="V97" i="14" s="1"/>
  <c r="G97" i="14"/>
  <c r="U97" i="14" s="1"/>
  <c r="F97" i="14"/>
  <c r="T97" i="14" s="1"/>
  <c r="E97" i="14"/>
  <c r="S97" i="14" s="1"/>
  <c r="D97" i="14"/>
  <c r="C97" i="14"/>
  <c r="Q97" i="14" s="1"/>
  <c r="Y96" i="14"/>
  <c r="W96" i="14"/>
  <c r="V96" i="14"/>
  <c r="T96" i="14"/>
  <c r="Q96" i="14"/>
  <c r="P96" i="14"/>
  <c r="M96" i="14"/>
  <c r="AA96" i="14" s="1"/>
  <c r="L96" i="14"/>
  <c r="Z96" i="14" s="1"/>
  <c r="K96" i="14"/>
  <c r="J96" i="14"/>
  <c r="X96" i="14" s="1"/>
  <c r="I96" i="14"/>
  <c r="H96" i="14"/>
  <c r="G96" i="14"/>
  <c r="U96" i="14" s="1"/>
  <c r="F96" i="14"/>
  <c r="E96" i="14"/>
  <c r="S96" i="14" s="1"/>
  <c r="D96" i="14"/>
  <c r="R96" i="14" s="1"/>
  <c r="C96" i="14"/>
  <c r="AA95" i="14"/>
  <c r="X95" i="14"/>
  <c r="V95" i="14"/>
  <c r="U95" i="14"/>
  <c r="S95" i="14"/>
  <c r="P95" i="14"/>
  <c r="M95" i="14"/>
  <c r="L95" i="14"/>
  <c r="Z95" i="14" s="1"/>
  <c r="K95" i="14"/>
  <c r="Y95" i="14" s="1"/>
  <c r="J95" i="14"/>
  <c r="I95" i="14"/>
  <c r="W95" i="14" s="1"/>
  <c r="H95" i="14"/>
  <c r="G95" i="14"/>
  <c r="F95" i="14"/>
  <c r="T95" i="14" s="1"/>
  <c r="E95" i="14"/>
  <c r="D95" i="14"/>
  <c r="R95" i="14" s="1"/>
  <c r="C95" i="14"/>
  <c r="Q95" i="14" s="1"/>
  <c r="W94" i="14"/>
  <c r="V94" i="14"/>
  <c r="U94" i="14"/>
  <c r="T94" i="14"/>
  <c r="P94" i="14"/>
  <c r="M94" i="14"/>
  <c r="AA94" i="14" s="1"/>
  <c r="L94" i="14"/>
  <c r="Z94" i="14" s="1"/>
  <c r="K94" i="14"/>
  <c r="Y94" i="14" s="1"/>
  <c r="J94" i="14"/>
  <c r="X94" i="14" s="1"/>
  <c r="I94" i="14"/>
  <c r="H94" i="14"/>
  <c r="G94" i="14"/>
  <c r="F94" i="14"/>
  <c r="E94" i="14"/>
  <c r="S94" i="14" s="1"/>
  <c r="D94" i="14"/>
  <c r="R94" i="14" s="1"/>
  <c r="C94" i="14"/>
  <c r="Q94" i="14" s="1"/>
  <c r="AA93" i="14"/>
  <c r="Y93" i="14"/>
  <c r="V93" i="14"/>
  <c r="T93" i="14"/>
  <c r="S93" i="14"/>
  <c r="Q93" i="14"/>
  <c r="P93" i="14"/>
  <c r="M93" i="14"/>
  <c r="L93" i="14"/>
  <c r="Z93" i="14" s="1"/>
  <c r="K93" i="14"/>
  <c r="J93" i="14"/>
  <c r="X93" i="14" s="1"/>
  <c r="I93" i="14"/>
  <c r="W93" i="14" s="1"/>
  <c r="H93" i="14"/>
  <c r="G93" i="14"/>
  <c r="U93" i="14" s="1"/>
  <c r="F93" i="14"/>
  <c r="E93" i="14"/>
  <c r="D93" i="14"/>
  <c r="R93" i="14" s="1"/>
  <c r="C93" i="14"/>
  <c r="AA92" i="14"/>
  <c r="Z92" i="14"/>
  <c r="X92" i="14"/>
  <c r="U92" i="14"/>
  <c r="T92" i="14"/>
  <c r="S92" i="14"/>
  <c r="R92" i="14"/>
  <c r="P92" i="14"/>
  <c r="M92" i="14"/>
  <c r="L92" i="14"/>
  <c r="K92" i="14"/>
  <c r="Y92" i="14" s="1"/>
  <c r="J92" i="14"/>
  <c r="I92" i="14"/>
  <c r="W92" i="14" s="1"/>
  <c r="H92" i="14"/>
  <c r="V92" i="14" s="1"/>
  <c r="G92" i="14"/>
  <c r="F92" i="14"/>
  <c r="E92" i="14"/>
  <c r="D92" i="14"/>
  <c r="C92" i="14"/>
  <c r="Q92" i="14" s="1"/>
  <c r="Z91" i="14"/>
  <c r="Y91" i="14"/>
  <c r="W91" i="14"/>
  <c r="T91" i="14"/>
  <c r="R91" i="14"/>
  <c r="Q91" i="14"/>
  <c r="P91" i="14"/>
  <c r="M91" i="14"/>
  <c r="AA91" i="14" s="1"/>
  <c r="L91" i="14"/>
  <c r="K91" i="14"/>
  <c r="J91" i="14"/>
  <c r="X91" i="14" s="1"/>
  <c r="I91" i="14"/>
  <c r="H91" i="14"/>
  <c r="G91" i="14"/>
  <c r="U91" i="14" s="1"/>
  <c r="F91" i="14"/>
  <c r="E91" i="14"/>
  <c r="S91" i="14" s="1"/>
  <c r="D91" i="14"/>
  <c r="C91" i="14"/>
  <c r="V90" i="14"/>
  <c r="T90" i="14"/>
  <c r="P90" i="14"/>
  <c r="O90" i="14"/>
  <c r="M90" i="14"/>
  <c r="AA90" i="14" s="1"/>
  <c r="L90" i="14"/>
  <c r="Z90" i="14" s="1"/>
  <c r="K90" i="14"/>
  <c r="Y90" i="14" s="1"/>
  <c r="J90" i="14"/>
  <c r="X90" i="14" s="1"/>
  <c r="I90" i="14"/>
  <c r="W90" i="14" s="1"/>
  <c r="H90" i="14"/>
  <c r="G90" i="14"/>
  <c r="U90" i="14" s="1"/>
  <c r="F90" i="14"/>
  <c r="E90" i="14"/>
  <c r="S90" i="14" s="1"/>
  <c r="D90" i="14"/>
  <c r="R90" i="14" s="1"/>
  <c r="C90" i="14"/>
  <c r="Q90" i="14" s="1"/>
  <c r="X89" i="14"/>
  <c r="V89" i="14"/>
  <c r="U89" i="14"/>
  <c r="T89" i="14"/>
  <c r="R89" i="14"/>
  <c r="P89" i="14"/>
  <c r="O89" i="14"/>
  <c r="M89" i="14"/>
  <c r="AA89" i="14" s="1"/>
  <c r="L89" i="14"/>
  <c r="Z89" i="14" s="1"/>
  <c r="K89" i="14"/>
  <c r="Y89" i="14" s="1"/>
  <c r="J89" i="14"/>
  <c r="I89" i="14"/>
  <c r="W89" i="14" s="1"/>
  <c r="H89" i="14"/>
  <c r="G89" i="14"/>
  <c r="F89" i="14"/>
  <c r="E89" i="14"/>
  <c r="S89" i="14" s="1"/>
  <c r="D89" i="14"/>
  <c r="C89" i="14"/>
  <c r="Q89" i="14" s="1"/>
  <c r="AA88" i="14"/>
  <c r="Z88" i="14"/>
  <c r="V88" i="14"/>
  <c r="U88" i="14"/>
  <c r="T88" i="14"/>
  <c r="S88" i="14"/>
  <c r="P88" i="14"/>
  <c r="M88" i="14"/>
  <c r="L88" i="14"/>
  <c r="K88" i="14"/>
  <c r="J88" i="14"/>
  <c r="X88" i="14" s="1"/>
  <c r="I88" i="14"/>
  <c r="W88" i="14" s="1"/>
  <c r="H88" i="14"/>
  <c r="G88" i="14"/>
  <c r="F88" i="14"/>
  <c r="E88" i="14"/>
  <c r="D88" i="14"/>
  <c r="R88" i="14" s="1"/>
  <c r="C88" i="14"/>
  <c r="Z87" i="14"/>
  <c r="Y87" i="14"/>
  <c r="X87" i="14"/>
  <c r="R87" i="14"/>
  <c r="Q87" i="14"/>
  <c r="P87" i="14"/>
  <c r="M87" i="14"/>
  <c r="L87" i="14"/>
  <c r="K87" i="14"/>
  <c r="J87" i="14"/>
  <c r="I87" i="14"/>
  <c r="H87" i="14"/>
  <c r="V87" i="14" s="1"/>
  <c r="G87" i="14"/>
  <c r="F87" i="14"/>
  <c r="E87" i="14"/>
  <c r="D87" i="14"/>
  <c r="C87" i="14"/>
  <c r="P86" i="14"/>
  <c r="O86" i="14"/>
  <c r="H86" i="14"/>
  <c r="V86" i="14" s="1"/>
  <c r="X84" i="14"/>
  <c r="W84" i="14"/>
  <c r="V84" i="14"/>
  <c r="U84" i="14"/>
  <c r="T84" i="14"/>
  <c r="S84" i="14"/>
  <c r="R84" i="14"/>
  <c r="Q84" i="14"/>
  <c r="P84" i="14"/>
  <c r="O84" i="14"/>
  <c r="K84" i="14"/>
  <c r="AA83" i="14"/>
  <c r="Z83" i="14"/>
  <c r="Y83" i="14"/>
  <c r="X83" i="14"/>
  <c r="W83" i="14"/>
  <c r="V83" i="14"/>
  <c r="U83" i="14"/>
  <c r="T83" i="14"/>
  <c r="S83" i="14"/>
  <c r="R83" i="14"/>
  <c r="Q83" i="14"/>
  <c r="P83" i="14"/>
  <c r="O83" i="14"/>
  <c r="AA82" i="14"/>
  <c r="Z82" i="14"/>
  <c r="Y82" i="14"/>
  <c r="X82" i="14"/>
  <c r="W82" i="14"/>
  <c r="V82" i="14"/>
  <c r="U82" i="14"/>
  <c r="T82" i="14"/>
  <c r="S82" i="14"/>
  <c r="R82" i="14"/>
  <c r="Q82" i="14"/>
  <c r="P82" i="14"/>
  <c r="O82" i="14"/>
  <c r="AA81" i="14"/>
  <c r="Z81" i="14"/>
  <c r="Y81" i="14"/>
  <c r="X81" i="14"/>
  <c r="W81" i="14"/>
  <c r="V81" i="14"/>
  <c r="U81" i="14"/>
  <c r="T81" i="14"/>
  <c r="S81" i="14"/>
  <c r="R81" i="14"/>
  <c r="Q81" i="14"/>
  <c r="P81" i="14"/>
  <c r="O81" i="14"/>
  <c r="AA80" i="14"/>
  <c r="Z80" i="14"/>
  <c r="Y80" i="14"/>
  <c r="X80" i="14"/>
  <c r="W80" i="14"/>
  <c r="V80" i="14"/>
  <c r="U80" i="14"/>
  <c r="T80" i="14"/>
  <c r="S80" i="14"/>
  <c r="R80" i="14"/>
  <c r="Q80" i="14"/>
  <c r="P80" i="14"/>
  <c r="O80" i="14"/>
  <c r="AA79" i="14"/>
  <c r="Z79" i="14"/>
  <c r="Y79" i="14"/>
  <c r="X79" i="14"/>
  <c r="W79" i="14"/>
  <c r="V79" i="14"/>
  <c r="U79" i="14"/>
  <c r="T79" i="14"/>
  <c r="S79" i="14"/>
  <c r="R79" i="14"/>
  <c r="Q79" i="14"/>
  <c r="P79" i="14"/>
  <c r="O79" i="14"/>
  <c r="AA78" i="14"/>
  <c r="Z78" i="14"/>
  <c r="Y78" i="14"/>
  <c r="X78" i="14"/>
  <c r="W78" i="14"/>
  <c r="V78" i="14"/>
  <c r="U78" i="14"/>
  <c r="T78" i="14"/>
  <c r="S78" i="14"/>
  <c r="R78" i="14"/>
  <c r="Q78" i="14"/>
  <c r="P78" i="14"/>
  <c r="O78" i="14"/>
  <c r="AA77" i="14"/>
  <c r="Z77" i="14"/>
  <c r="Y77" i="14"/>
  <c r="X77" i="14"/>
  <c r="W77" i="14"/>
  <c r="V77" i="14"/>
  <c r="U77" i="14"/>
  <c r="T77" i="14"/>
  <c r="S77" i="14"/>
  <c r="R77" i="14"/>
  <c r="Q77" i="14"/>
  <c r="P77" i="14"/>
  <c r="O77" i="14"/>
  <c r="AA76" i="14"/>
  <c r="Z76" i="14"/>
  <c r="Y76" i="14"/>
  <c r="X76" i="14"/>
  <c r="W76" i="14"/>
  <c r="V76" i="14"/>
  <c r="U76" i="14"/>
  <c r="T76" i="14"/>
  <c r="S76" i="14"/>
  <c r="R76" i="14"/>
  <c r="Q76" i="14"/>
  <c r="P76" i="14"/>
  <c r="O76" i="14"/>
  <c r="AA75" i="14"/>
  <c r="Z75" i="14"/>
  <c r="Y75" i="14"/>
  <c r="X75" i="14"/>
  <c r="W75" i="14"/>
  <c r="V75" i="14"/>
  <c r="U75" i="14"/>
  <c r="T75" i="14"/>
  <c r="S75" i="14"/>
  <c r="R75" i="14"/>
  <c r="Q75" i="14"/>
  <c r="P75" i="14"/>
  <c r="O75" i="14"/>
  <c r="AA74" i="14"/>
  <c r="Z74" i="14"/>
  <c r="Y74" i="14"/>
  <c r="X74" i="14"/>
  <c r="W74" i="14"/>
  <c r="V74" i="14"/>
  <c r="U74" i="14"/>
  <c r="T74" i="14"/>
  <c r="S74" i="14"/>
  <c r="R74" i="14"/>
  <c r="Q74" i="14"/>
  <c r="P74" i="14"/>
  <c r="O74" i="14"/>
  <c r="AA73" i="14"/>
  <c r="Z73" i="14"/>
  <c r="Y73" i="14"/>
  <c r="X73" i="14"/>
  <c r="W73" i="14"/>
  <c r="V73" i="14"/>
  <c r="U73" i="14"/>
  <c r="T73" i="14"/>
  <c r="S73" i="14"/>
  <c r="R73" i="14"/>
  <c r="Q73" i="14"/>
  <c r="P73" i="14"/>
  <c r="O73" i="14"/>
  <c r="AA72" i="14"/>
  <c r="Z72" i="14"/>
  <c r="Y72" i="14"/>
  <c r="X72" i="14"/>
  <c r="W72" i="14"/>
  <c r="V72" i="14"/>
  <c r="U72" i="14"/>
  <c r="T72" i="14"/>
  <c r="S72" i="14"/>
  <c r="R72" i="14"/>
  <c r="Q72" i="14"/>
  <c r="P72" i="14"/>
  <c r="O72" i="14"/>
  <c r="AA71" i="14"/>
  <c r="Z71" i="14"/>
  <c r="Y71" i="14"/>
  <c r="X71" i="14"/>
  <c r="W71" i="14"/>
  <c r="V71" i="14"/>
  <c r="U71" i="14"/>
  <c r="T71" i="14"/>
  <c r="S71" i="14"/>
  <c r="R71" i="14"/>
  <c r="Q71" i="14"/>
  <c r="P71" i="14"/>
  <c r="O71" i="14"/>
  <c r="J70" i="14"/>
  <c r="F70" i="14"/>
  <c r="X69" i="14"/>
  <c r="W69" i="14"/>
  <c r="V69" i="14"/>
  <c r="Q69" i="14"/>
  <c r="J69" i="14"/>
  <c r="I69" i="14"/>
  <c r="H69" i="14"/>
  <c r="G69" i="14"/>
  <c r="F69" i="14"/>
  <c r="E69" i="14"/>
  <c r="D69" i="14"/>
  <c r="C69" i="14"/>
  <c r="P66" i="14"/>
  <c r="O66" i="14"/>
  <c r="N66" i="14"/>
  <c r="P65" i="14"/>
  <c r="O65" i="14"/>
  <c r="N65" i="14"/>
  <c r="I65" i="14"/>
  <c r="C65" i="14"/>
  <c r="P62" i="14"/>
  <c r="O62" i="14"/>
  <c r="N62" i="14"/>
  <c r="P61" i="14"/>
  <c r="O61" i="14"/>
  <c r="N61" i="14"/>
  <c r="P58" i="14"/>
  <c r="O58" i="14"/>
  <c r="N58" i="14"/>
  <c r="P57" i="14"/>
  <c r="O57" i="14"/>
  <c r="N57" i="14"/>
  <c r="L57" i="14"/>
  <c r="E57" i="14"/>
  <c r="D57" i="14"/>
  <c r="K52" i="14"/>
  <c r="K65" i="14" s="1"/>
  <c r="J52" i="14"/>
  <c r="J65" i="14" s="1"/>
  <c r="E52" i="14"/>
  <c r="E65" i="14" s="1"/>
  <c r="E50" i="14"/>
  <c r="E61" i="14" s="1"/>
  <c r="D50" i="14"/>
  <c r="D61" i="14" s="1"/>
  <c r="D48" i="14"/>
  <c r="Z47" i="14"/>
  <c r="Y47" i="14"/>
  <c r="X47" i="14"/>
  <c r="V47" i="14"/>
  <c r="U47" i="14"/>
  <c r="R47" i="14"/>
  <c r="Q47" i="14"/>
  <c r="M47" i="14"/>
  <c r="L47" i="14"/>
  <c r="K47" i="14"/>
  <c r="J47" i="14"/>
  <c r="I47" i="14"/>
  <c r="H47" i="14"/>
  <c r="G47" i="14"/>
  <c r="F47" i="14"/>
  <c r="F48" i="14" s="1"/>
  <c r="F57" i="14" s="1"/>
  <c r="E47" i="14"/>
  <c r="D47" i="14"/>
  <c r="C47" i="14"/>
  <c r="AA46" i="14"/>
  <c r="AA47" i="14" s="1"/>
  <c r="Z46" i="14"/>
  <c r="Y46" i="14"/>
  <c r="X46" i="14"/>
  <c r="W46" i="14"/>
  <c r="W47" i="14" s="1"/>
  <c r="V46" i="14"/>
  <c r="U46" i="14"/>
  <c r="T46" i="14"/>
  <c r="T47" i="14" s="1"/>
  <c r="S46" i="14"/>
  <c r="S47" i="14" s="1"/>
  <c r="R46" i="14"/>
  <c r="Q46" i="14"/>
  <c r="AA45" i="14"/>
  <c r="Z45" i="14"/>
  <c r="W45" i="14"/>
  <c r="V45" i="14"/>
  <c r="S45" i="14"/>
  <c r="R45" i="14"/>
  <c r="M45" i="14"/>
  <c r="L45" i="14"/>
  <c r="K45" i="14"/>
  <c r="J45" i="14"/>
  <c r="I45" i="14"/>
  <c r="H45" i="14"/>
  <c r="G45" i="14"/>
  <c r="F45" i="14"/>
  <c r="E45" i="14"/>
  <c r="E48" i="14" s="1"/>
  <c r="D45" i="14"/>
  <c r="C45" i="14"/>
  <c r="C52" i="14" s="1"/>
  <c r="AA44" i="14"/>
  <c r="Z44" i="14"/>
  <c r="Y44" i="14"/>
  <c r="Y45" i="14" s="1"/>
  <c r="X44" i="14"/>
  <c r="X45" i="14" s="1"/>
  <c r="W44" i="14"/>
  <c r="V44" i="14"/>
  <c r="U44" i="14"/>
  <c r="U45" i="14" s="1"/>
  <c r="T44" i="14"/>
  <c r="T45" i="14" s="1"/>
  <c r="S44" i="14"/>
  <c r="R44" i="14"/>
  <c r="Q44" i="14"/>
  <c r="Q45" i="14" s="1"/>
  <c r="AA43" i="14" a="1"/>
  <c r="AA43" i="14" s="1"/>
  <c r="Z43" i="14" a="1"/>
  <c r="Z43" i="14" s="1"/>
  <c r="W43" i="14" a="1"/>
  <c r="W43" i="14"/>
  <c r="V43" i="14" a="1"/>
  <c r="V43" i="14" s="1"/>
  <c r="U43" i="14" a="1"/>
  <c r="U43" i="14" s="1"/>
  <c r="R43" i="14" a="1"/>
  <c r="R43" i="14"/>
  <c r="M43" i="14"/>
  <c r="L43" i="14"/>
  <c r="K43" i="14"/>
  <c r="J43" i="14"/>
  <c r="I43" i="14"/>
  <c r="H43" i="14"/>
  <c r="G43" i="14"/>
  <c r="G48" i="14" s="1"/>
  <c r="G57" i="14" s="1"/>
  <c r="F43" i="14"/>
  <c r="E43" i="14"/>
  <c r="D43" i="14"/>
  <c r="C43" i="14"/>
  <c r="AA42" i="14"/>
  <c r="Z42" i="14"/>
  <c r="Y42" i="14"/>
  <c r="X42" i="14"/>
  <c r="W42" i="14"/>
  <c r="V42" i="14"/>
  <c r="U42" i="14"/>
  <c r="T42" i="14"/>
  <c r="S42" i="14"/>
  <c r="R42" i="14"/>
  <c r="Q42" i="14"/>
  <c r="P42" i="14"/>
  <c r="AA41" i="14"/>
  <c r="Z41" i="14"/>
  <c r="Y41" i="14"/>
  <c r="X41" i="14"/>
  <c r="W41" i="14"/>
  <c r="V41" i="14"/>
  <c r="U41" i="14"/>
  <c r="T41" i="14"/>
  <c r="S41" i="14"/>
  <c r="R41" i="14"/>
  <c r="Q41" i="14"/>
  <c r="P41" i="14"/>
  <c r="AA40" i="14"/>
  <c r="Z40" i="14"/>
  <c r="Y40" i="14"/>
  <c r="X40" i="14"/>
  <c r="W40" i="14"/>
  <c r="V40" i="14"/>
  <c r="U40" i="14"/>
  <c r="T40" i="14"/>
  <c r="S40" i="14"/>
  <c r="S43" i="14" s="1" a="1"/>
  <c r="S43" i="14" s="1"/>
  <c r="S48" i="14" s="1"/>
  <c r="S57" i="14" s="1"/>
  <c r="R40" i="14"/>
  <c r="R38" i="14" s="1"/>
  <c r="Q40" i="14"/>
  <c r="P40" i="14"/>
  <c r="AA39" i="14"/>
  <c r="Z39" i="14"/>
  <c r="Y39" i="14"/>
  <c r="X39" i="14"/>
  <c r="W39" i="14"/>
  <c r="W38" i="14" s="1"/>
  <c r="V39" i="14"/>
  <c r="V38" i="14" s="1"/>
  <c r="U39" i="14"/>
  <c r="U38" i="14" s="1"/>
  <c r="T39" i="14"/>
  <c r="S39" i="14"/>
  <c r="R39" i="14"/>
  <c r="Q39" i="14"/>
  <c r="P39" i="14"/>
  <c r="AA38" i="14"/>
  <c r="Z38" i="14"/>
  <c r="Y38" i="14"/>
  <c r="X38" i="14"/>
  <c r="S38" i="14"/>
  <c r="M38" i="14"/>
  <c r="L38" i="14"/>
  <c r="K38" i="14"/>
  <c r="J38" i="14"/>
  <c r="I38" i="14"/>
  <c r="H38" i="14"/>
  <c r="G38" i="14"/>
  <c r="F38" i="14"/>
  <c r="E38" i="14"/>
  <c r="D38" i="14"/>
  <c r="C38" i="14"/>
  <c r="AA37" i="14"/>
  <c r="AA52" i="14" s="1"/>
  <c r="AA65" i="14" s="1"/>
  <c r="W37" i="14"/>
  <c r="W52" i="14" s="1"/>
  <c r="W65" i="14" s="1"/>
  <c r="S37" i="14"/>
  <c r="M37" i="14"/>
  <c r="L37" i="14"/>
  <c r="L52" i="14" s="1"/>
  <c r="L65" i="14" s="1"/>
  <c r="K37" i="14"/>
  <c r="J37" i="14"/>
  <c r="I37" i="14"/>
  <c r="I52" i="14" s="1"/>
  <c r="H37" i="14"/>
  <c r="G37" i="14"/>
  <c r="F37" i="14"/>
  <c r="E37" i="14"/>
  <c r="D37" i="14"/>
  <c r="D52" i="14" s="1"/>
  <c r="D65" i="14" s="1"/>
  <c r="C37" i="14"/>
  <c r="W36" i="14"/>
  <c r="W50" i="14" s="1"/>
  <c r="W61" i="14" s="1"/>
  <c r="V36" i="14"/>
  <c r="M36" i="14"/>
  <c r="L36" i="14"/>
  <c r="L50" i="14" s="1"/>
  <c r="L61" i="14" s="1"/>
  <c r="K36" i="14"/>
  <c r="K50" i="14" s="1"/>
  <c r="K61" i="14" s="1"/>
  <c r="J36" i="14"/>
  <c r="J50" i="14" s="1"/>
  <c r="J61" i="14" s="1"/>
  <c r="I36" i="14"/>
  <c r="I50" i="14" s="1"/>
  <c r="I61" i="14" s="1"/>
  <c r="H36" i="14"/>
  <c r="G36" i="14"/>
  <c r="F36" i="14"/>
  <c r="E36" i="14"/>
  <c r="D36" i="14"/>
  <c r="C36" i="14"/>
  <c r="C50" i="14" s="1"/>
  <c r="C61" i="14" s="1"/>
  <c r="AA35" i="14"/>
  <c r="AA48" i="14" s="1"/>
  <c r="AA57" i="14" s="1"/>
  <c r="W35" i="14"/>
  <c r="W48" i="14" s="1"/>
  <c r="W57" i="14" s="1"/>
  <c r="S35" i="14"/>
  <c r="M35" i="14"/>
  <c r="L35" i="14"/>
  <c r="L48" i="14" s="1"/>
  <c r="K35" i="14"/>
  <c r="K48" i="14" s="1"/>
  <c r="K57" i="14" s="1"/>
  <c r="J35" i="14"/>
  <c r="I35" i="14"/>
  <c r="I48" i="14" s="1"/>
  <c r="I57" i="14" s="1"/>
  <c r="H35" i="14"/>
  <c r="G35" i="14"/>
  <c r="F35" i="14"/>
  <c r="E35" i="14"/>
  <c r="D35" i="14"/>
  <c r="C35" i="14"/>
  <c r="C48" i="14" s="1"/>
  <c r="C57" i="14" s="1"/>
  <c r="AA34" i="14"/>
  <c r="Z34" i="14"/>
  <c r="Y34" i="14"/>
  <c r="X34" i="14"/>
  <c r="W34" i="14"/>
  <c r="V34" i="14"/>
  <c r="U34" i="14"/>
  <c r="T34" i="14"/>
  <c r="S34" i="14"/>
  <c r="R34" i="14"/>
  <c r="Q34" i="14"/>
  <c r="P34" i="14"/>
  <c r="AA33" i="14"/>
  <c r="Z33" i="14"/>
  <c r="Y33" i="14"/>
  <c r="Y37" i="14" s="1"/>
  <c r="X33" i="14"/>
  <c r="W33" i="14"/>
  <c r="V33" i="14"/>
  <c r="U33" i="14"/>
  <c r="T33" i="14"/>
  <c r="S33" i="14"/>
  <c r="R33" i="14"/>
  <c r="Q33" i="14"/>
  <c r="Q36" i="14" s="1"/>
  <c r="P33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AA24" i="14"/>
  <c r="Z24" i="14"/>
  <c r="Y24" i="14"/>
  <c r="X24" i="14"/>
  <c r="W24" i="14"/>
  <c r="V24" i="14"/>
  <c r="U24" i="14"/>
  <c r="T24" i="14"/>
  <c r="S24" i="14"/>
  <c r="R24" i="14"/>
  <c r="Q24" i="14"/>
  <c r="P24" i="14"/>
  <c r="AA23" i="14"/>
  <c r="Z23" i="14"/>
  <c r="Y23" i="14"/>
  <c r="X23" i="14"/>
  <c r="W23" i="14"/>
  <c r="V23" i="14"/>
  <c r="U23" i="14"/>
  <c r="T23" i="14"/>
  <c r="S23" i="14"/>
  <c r="R23" i="14"/>
  <c r="Q23" i="14"/>
  <c r="P23" i="14"/>
  <c r="AA22" i="14"/>
  <c r="Z22" i="14"/>
  <c r="Y22" i="14"/>
  <c r="X22" i="14"/>
  <c r="W22" i="14"/>
  <c r="V22" i="14"/>
  <c r="U22" i="14"/>
  <c r="T22" i="14"/>
  <c r="S22" i="14"/>
  <c r="R22" i="14"/>
  <c r="Q22" i="14"/>
  <c r="P22" i="14"/>
  <c r="AA21" i="14"/>
  <c r="Z21" i="14"/>
  <c r="Y21" i="14"/>
  <c r="Y19" i="14" s="1"/>
  <c r="X21" i="14"/>
  <c r="X19" i="14" s="1"/>
  <c r="W21" i="14"/>
  <c r="V21" i="14"/>
  <c r="U21" i="14"/>
  <c r="T21" i="14"/>
  <c r="S21" i="14"/>
  <c r="R21" i="14"/>
  <c r="Q21" i="14"/>
  <c r="Q19" i="14" s="1"/>
  <c r="P21" i="14"/>
  <c r="AA20" i="14"/>
  <c r="AA19" i="14" s="1"/>
  <c r="Z20" i="14"/>
  <c r="Z19" i="14" s="1"/>
  <c r="Y20" i="14"/>
  <c r="X20" i="14"/>
  <c r="W20" i="14"/>
  <c r="V20" i="14"/>
  <c r="U20" i="14"/>
  <c r="U19" i="14" s="1"/>
  <c r="T20" i="14"/>
  <c r="T19" i="14" s="1"/>
  <c r="S20" i="14"/>
  <c r="S19" i="14" s="1"/>
  <c r="R20" i="14"/>
  <c r="R19" i="14" s="1"/>
  <c r="Q20" i="14"/>
  <c r="P20" i="14"/>
  <c r="W19" i="14"/>
  <c r="V19" i="14"/>
  <c r="P19" i="14"/>
  <c r="M19" i="14"/>
  <c r="L19" i="14"/>
  <c r="K19" i="14"/>
  <c r="J19" i="14"/>
  <c r="I19" i="14"/>
  <c r="H19" i="14"/>
  <c r="G19" i="14"/>
  <c r="F19" i="14"/>
  <c r="E19" i="14"/>
  <c r="D19" i="14"/>
  <c r="C19" i="14"/>
  <c r="P18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U11" i="14"/>
  <c r="T11" i="14"/>
  <c r="S11" i="14"/>
  <c r="R11" i="14"/>
  <c r="Q11" i="14"/>
  <c r="P11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AA9" i="14"/>
  <c r="Z9" i="14"/>
  <c r="Y9" i="14"/>
  <c r="X9" i="14"/>
  <c r="W9" i="14"/>
  <c r="V9" i="14"/>
  <c r="U9" i="14"/>
  <c r="T9" i="14"/>
  <c r="S9" i="14"/>
  <c r="R9" i="14"/>
  <c r="Q9" i="14"/>
  <c r="P9" i="14"/>
  <c r="AA8" i="14"/>
  <c r="Z8" i="14"/>
  <c r="Y8" i="14"/>
  <c r="X8" i="14"/>
  <c r="W8" i="14"/>
  <c r="V8" i="14"/>
  <c r="U8" i="14"/>
  <c r="T8" i="14"/>
  <c r="S8" i="14"/>
  <c r="R8" i="14"/>
  <c r="Q8" i="14"/>
  <c r="P8" i="14"/>
  <c r="AA7" i="14"/>
  <c r="Z7" i="14"/>
  <c r="Y7" i="14"/>
  <c r="X7" i="14"/>
  <c r="W7" i="14"/>
  <c r="V7" i="14"/>
  <c r="U7" i="14"/>
  <c r="T7" i="14"/>
  <c r="S7" i="14"/>
  <c r="R7" i="14"/>
  <c r="Q7" i="14"/>
  <c r="P7" i="14"/>
  <c r="AA6" i="14"/>
  <c r="Z6" i="14"/>
  <c r="Y6" i="14"/>
  <c r="X6" i="14"/>
  <c r="W6" i="14"/>
  <c r="V6" i="14"/>
  <c r="U6" i="14"/>
  <c r="T6" i="14"/>
  <c r="S6" i="14"/>
  <c r="R6" i="14"/>
  <c r="Q6" i="14"/>
  <c r="P6" i="14"/>
  <c r="S5" i="14"/>
  <c r="P5" i="14"/>
  <c r="J5" i="14"/>
  <c r="E5" i="14"/>
  <c r="F25" i="21" s="1"/>
  <c r="C5" i="14"/>
  <c r="Q4" i="14"/>
  <c r="P4" i="14"/>
  <c r="C4" i="14"/>
  <c r="D24" i="21" s="1"/>
  <c r="P3" i="14"/>
  <c r="W100" i="16"/>
  <c r="V100" i="16"/>
  <c r="T100" i="16"/>
  <c r="P100" i="16"/>
  <c r="M100" i="16"/>
  <c r="AA100" i="16" s="1"/>
  <c r="L100" i="16"/>
  <c r="Z100" i="16" s="1"/>
  <c r="K100" i="16"/>
  <c r="Y100" i="16" s="1"/>
  <c r="J100" i="16"/>
  <c r="X100" i="16" s="1"/>
  <c r="I100" i="16"/>
  <c r="H100" i="16"/>
  <c r="G100" i="16"/>
  <c r="U100" i="16" s="1"/>
  <c r="F100" i="16"/>
  <c r="E100" i="16"/>
  <c r="S100" i="16" s="1"/>
  <c r="D100" i="16"/>
  <c r="R100" i="16" s="1"/>
  <c r="C100" i="16"/>
  <c r="Q100" i="16" s="1"/>
  <c r="W99" i="16"/>
  <c r="V99" i="16"/>
  <c r="U99" i="16"/>
  <c r="P99" i="16"/>
  <c r="M99" i="16"/>
  <c r="AA99" i="16" s="1"/>
  <c r="L99" i="16"/>
  <c r="Z99" i="16" s="1"/>
  <c r="K99" i="16"/>
  <c r="Y99" i="16" s="1"/>
  <c r="J99" i="16"/>
  <c r="X99" i="16" s="1"/>
  <c r="I99" i="16"/>
  <c r="H99" i="16"/>
  <c r="G99" i="16"/>
  <c r="F99" i="16"/>
  <c r="T99" i="16" s="1"/>
  <c r="E99" i="16"/>
  <c r="S99" i="16" s="1"/>
  <c r="D99" i="16"/>
  <c r="R99" i="16" s="1"/>
  <c r="C99" i="16"/>
  <c r="Q99" i="16" s="1"/>
  <c r="Z98" i="16"/>
  <c r="V98" i="16"/>
  <c r="U98" i="16"/>
  <c r="T98" i="16"/>
  <c r="R98" i="16"/>
  <c r="P98" i="16"/>
  <c r="M98" i="16"/>
  <c r="AA98" i="16" s="1"/>
  <c r="L98" i="16"/>
  <c r="K98" i="16"/>
  <c r="J98" i="16"/>
  <c r="X98" i="16" s="1"/>
  <c r="I98" i="16"/>
  <c r="W98" i="16" s="1"/>
  <c r="H98" i="16"/>
  <c r="G98" i="16"/>
  <c r="F98" i="16"/>
  <c r="E98" i="16"/>
  <c r="S98" i="16" s="1"/>
  <c r="D98" i="16"/>
  <c r="C98" i="16"/>
  <c r="Q98" i="16" s="1"/>
  <c r="AA97" i="16"/>
  <c r="T97" i="16"/>
  <c r="S97" i="16"/>
  <c r="R97" i="16"/>
  <c r="Q97" i="16"/>
  <c r="P97" i="16"/>
  <c r="M97" i="16"/>
  <c r="L97" i="16"/>
  <c r="Z97" i="16" s="1"/>
  <c r="K97" i="16"/>
  <c r="Y97" i="16" s="1"/>
  <c r="J97" i="16"/>
  <c r="X97" i="16" s="1"/>
  <c r="I97" i="16"/>
  <c r="W97" i="16" s="1"/>
  <c r="H97" i="16"/>
  <c r="V97" i="16" s="1"/>
  <c r="G97" i="16"/>
  <c r="U97" i="16" s="1"/>
  <c r="F97" i="16"/>
  <c r="E97" i="16"/>
  <c r="D97" i="16"/>
  <c r="C97" i="16"/>
  <c r="AA96" i="16"/>
  <c r="Z96" i="16"/>
  <c r="X96" i="16"/>
  <c r="U96" i="16"/>
  <c r="S96" i="16"/>
  <c r="R96" i="16"/>
  <c r="P96" i="16"/>
  <c r="M96" i="16"/>
  <c r="L96" i="16"/>
  <c r="K96" i="16"/>
  <c r="Y96" i="16" s="1"/>
  <c r="J96" i="16"/>
  <c r="I96" i="16"/>
  <c r="H96" i="16"/>
  <c r="V96" i="16" s="1"/>
  <c r="G96" i="16"/>
  <c r="F96" i="16"/>
  <c r="T96" i="16" s="1"/>
  <c r="E96" i="16"/>
  <c r="D96" i="16"/>
  <c r="C96" i="16"/>
  <c r="Q96" i="16" s="1"/>
  <c r="Z95" i="16"/>
  <c r="Y95" i="16"/>
  <c r="S95" i="16"/>
  <c r="R95" i="16"/>
  <c r="Q95" i="16"/>
  <c r="P95" i="16"/>
  <c r="M95" i="16"/>
  <c r="AA95" i="16" s="1"/>
  <c r="L95" i="16"/>
  <c r="K95" i="16"/>
  <c r="J95" i="16"/>
  <c r="X95" i="16" s="1"/>
  <c r="I95" i="16"/>
  <c r="W95" i="16" s="1"/>
  <c r="H95" i="16"/>
  <c r="V95" i="16" s="1"/>
  <c r="G95" i="16"/>
  <c r="U95" i="16" s="1"/>
  <c r="F95" i="16"/>
  <c r="T95" i="16" s="1"/>
  <c r="E95" i="16"/>
  <c r="D95" i="16"/>
  <c r="C95" i="16"/>
  <c r="Z94" i="16"/>
  <c r="Y94" i="16"/>
  <c r="X94" i="16"/>
  <c r="W94" i="16"/>
  <c r="R94" i="16"/>
  <c r="Q94" i="16"/>
  <c r="P94" i="16"/>
  <c r="M94" i="16"/>
  <c r="AA94" i="16" s="1"/>
  <c r="L94" i="16"/>
  <c r="K94" i="16"/>
  <c r="J94" i="16"/>
  <c r="I94" i="16"/>
  <c r="H94" i="16"/>
  <c r="V94" i="16" s="1"/>
  <c r="G94" i="16"/>
  <c r="U94" i="16" s="1"/>
  <c r="F94" i="16"/>
  <c r="T94" i="16" s="1"/>
  <c r="E94" i="16"/>
  <c r="S94" i="16" s="1"/>
  <c r="D94" i="16"/>
  <c r="C94" i="16"/>
  <c r="X93" i="16"/>
  <c r="W93" i="16"/>
  <c r="V93" i="16"/>
  <c r="Q93" i="16"/>
  <c r="P93" i="16"/>
  <c r="M93" i="16"/>
  <c r="AA93" i="16" s="1"/>
  <c r="L93" i="16"/>
  <c r="Z93" i="16" s="1"/>
  <c r="K93" i="16"/>
  <c r="Y93" i="16" s="1"/>
  <c r="J93" i="16"/>
  <c r="I93" i="16"/>
  <c r="H93" i="16"/>
  <c r="G93" i="16"/>
  <c r="F93" i="16"/>
  <c r="T93" i="16" s="1"/>
  <c r="E93" i="16"/>
  <c r="S93" i="16" s="1"/>
  <c r="D93" i="16"/>
  <c r="R93" i="16" s="1"/>
  <c r="C93" i="16"/>
  <c r="Y92" i="16"/>
  <c r="W92" i="16"/>
  <c r="V92" i="16"/>
  <c r="Q92" i="16"/>
  <c r="P92" i="16"/>
  <c r="M92" i="16"/>
  <c r="AA92" i="16" s="1"/>
  <c r="L92" i="16"/>
  <c r="Z92" i="16" s="1"/>
  <c r="K92" i="16"/>
  <c r="J92" i="16"/>
  <c r="X92" i="16" s="1"/>
  <c r="I92" i="16"/>
  <c r="H92" i="16"/>
  <c r="G92" i="16"/>
  <c r="U92" i="16" s="1"/>
  <c r="F92" i="16"/>
  <c r="T92" i="16" s="1"/>
  <c r="E92" i="16"/>
  <c r="S92" i="16" s="1"/>
  <c r="D92" i="16"/>
  <c r="R92" i="16" s="1"/>
  <c r="C92" i="16"/>
  <c r="V91" i="16"/>
  <c r="U91" i="16"/>
  <c r="T91" i="16"/>
  <c r="P91" i="16"/>
  <c r="M91" i="16"/>
  <c r="AA91" i="16" s="1"/>
  <c r="L91" i="16"/>
  <c r="Z91" i="16" s="1"/>
  <c r="K91" i="16"/>
  <c r="Y91" i="16" s="1"/>
  <c r="J91" i="16"/>
  <c r="X91" i="16" s="1"/>
  <c r="I91" i="16"/>
  <c r="W91" i="16" s="1"/>
  <c r="H91" i="16"/>
  <c r="G91" i="16"/>
  <c r="F91" i="16"/>
  <c r="E91" i="16"/>
  <c r="S91" i="16" s="1"/>
  <c r="D91" i="16"/>
  <c r="R91" i="16" s="1"/>
  <c r="C91" i="16"/>
  <c r="Q91" i="16" s="1"/>
  <c r="W90" i="16"/>
  <c r="V90" i="16"/>
  <c r="U90" i="16"/>
  <c r="P90" i="16"/>
  <c r="O90" i="16"/>
  <c r="M90" i="16"/>
  <c r="L90" i="16"/>
  <c r="Z90" i="16" s="1"/>
  <c r="K90" i="16"/>
  <c r="Y90" i="16" s="1"/>
  <c r="J90" i="16"/>
  <c r="X90" i="16" s="1"/>
  <c r="I90" i="16"/>
  <c r="H90" i="16"/>
  <c r="G90" i="16"/>
  <c r="F90" i="16"/>
  <c r="E90" i="16"/>
  <c r="D90" i="16"/>
  <c r="R90" i="16" s="1"/>
  <c r="C90" i="16"/>
  <c r="Q90" i="16" s="1"/>
  <c r="AA89" i="16"/>
  <c r="V89" i="16"/>
  <c r="U89" i="16"/>
  <c r="T89" i="16"/>
  <c r="S89" i="16"/>
  <c r="P89" i="16"/>
  <c r="O89" i="16"/>
  <c r="M89" i="16"/>
  <c r="L89" i="16"/>
  <c r="Z89" i="16" s="1"/>
  <c r="K89" i="16"/>
  <c r="Y89" i="16" s="1"/>
  <c r="J89" i="16"/>
  <c r="X89" i="16" s="1"/>
  <c r="I89" i="16"/>
  <c r="W89" i="16" s="1"/>
  <c r="H89" i="16"/>
  <c r="G89" i="16"/>
  <c r="F89" i="16"/>
  <c r="E89" i="16"/>
  <c r="D89" i="16"/>
  <c r="R89" i="16" s="1"/>
  <c r="C89" i="16"/>
  <c r="Q89" i="16" s="1"/>
  <c r="AA88" i="16"/>
  <c r="Z88" i="16"/>
  <c r="V88" i="16"/>
  <c r="U88" i="16"/>
  <c r="T88" i="16"/>
  <c r="R88" i="16"/>
  <c r="P88" i="16"/>
  <c r="M88" i="16"/>
  <c r="L88" i="16"/>
  <c r="K88" i="16"/>
  <c r="Y88" i="16" s="1"/>
  <c r="J88" i="16"/>
  <c r="X88" i="16" s="1"/>
  <c r="I88" i="16"/>
  <c r="W88" i="16" s="1"/>
  <c r="H88" i="16"/>
  <c r="G88" i="16"/>
  <c r="F88" i="16"/>
  <c r="E88" i="16"/>
  <c r="D88" i="16"/>
  <c r="C88" i="16"/>
  <c r="Q88" i="16" s="1"/>
  <c r="AA87" i="16"/>
  <c r="V87" i="16"/>
  <c r="U87" i="16"/>
  <c r="T87" i="16"/>
  <c r="S87" i="16"/>
  <c r="P87" i="16"/>
  <c r="M87" i="16"/>
  <c r="L87" i="16"/>
  <c r="K87" i="16"/>
  <c r="J87" i="16"/>
  <c r="I87" i="16"/>
  <c r="H87" i="16"/>
  <c r="G87" i="16"/>
  <c r="F87" i="16"/>
  <c r="E87" i="16"/>
  <c r="D87" i="16"/>
  <c r="C87" i="16"/>
  <c r="C70" i="16" s="1"/>
  <c r="P86" i="16"/>
  <c r="O86" i="16"/>
  <c r="G86" i="16"/>
  <c r="U86" i="16" s="1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D70" i="16"/>
  <c r="X69" i="16"/>
  <c r="U69" i="16"/>
  <c r="T69" i="16"/>
  <c r="M69" i="16"/>
  <c r="L69" i="16"/>
  <c r="Z69" i="16" s="1"/>
  <c r="K69" i="16"/>
  <c r="J69" i="16"/>
  <c r="I69" i="16"/>
  <c r="W69" i="16" s="1"/>
  <c r="H69" i="16"/>
  <c r="G69" i="16"/>
  <c r="F69" i="16"/>
  <c r="E69" i="16"/>
  <c r="D69" i="16"/>
  <c r="R69" i="16" s="1"/>
  <c r="C69" i="16"/>
  <c r="P66" i="16"/>
  <c r="O66" i="16"/>
  <c r="N66" i="16"/>
  <c r="P65" i="16"/>
  <c r="O65" i="16"/>
  <c r="N65" i="16"/>
  <c r="P62" i="16"/>
  <c r="O62" i="16"/>
  <c r="N62" i="16"/>
  <c r="P61" i="16"/>
  <c r="O61" i="16"/>
  <c r="N61" i="16"/>
  <c r="P58" i="16"/>
  <c r="O58" i="16"/>
  <c r="N58" i="16"/>
  <c r="P57" i="16"/>
  <c r="O57" i="16"/>
  <c r="N57" i="16"/>
  <c r="D52" i="16"/>
  <c r="D65" i="16" s="1"/>
  <c r="F50" i="16"/>
  <c r="F61" i="16" s="1"/>
  <c r="Z47" i="16"/>
  <c r="X47" i="16"/>
  <c r="W47" i="16"/>
  <c r="U47" i="16"/>
  <c r="R47" i="16"/>
  <c r="M47" i="16"/>
  <c r="L47" i="16"/>
  <c r="K47" i="16"/>
  <c r="J47" i="16"/>
  <c r="I47" i="16"/>
  <c r="H47" i="16"/>
  <c r="G47" i="16"/>
  <c r="F47" i="16"/>
  <c r="E47" i="16"/>
  <c r="D47" i="16"/>
  <c r="C47" i="16"/>
  <c r="AA46" i="16"/>
  <c r="AA47" i="16" s="1"/>
  <c r="Z46" i="16"/>
  <c r="Y46" i="16"/>
  <c r="Y47" i="16" s="1"/>
  <c r="X46" i="16"/>
  <c r="W46" i="16"/>
  <c r="V46" i="16"/>
  <c r="V47" i="16" s="1"/>
  <c r="U46" i="16"/>
  <c r="T46" i="16"/>
  <c r="T47" i="16" s="1"/>
  <c r="S46" i="16"/>
  <c r="S47" i="16" s="1"/>
  <c r="R46" i="16"/>
  <c r="Q46" i="16"/>
  <c r="Q47" i="16" s="1"/>
  <c r="Y45" i="16"/>
  <c r="X45" i="16"/>
  <c r="W45" i="16"/>
  <c r="V45" i="16"/>
  <c r="U45" i="16"/>
  <c r="Q45" i="16"/>
  <c r="M45" i="16"/>
  <c r="L45" i="16"/>
  <c r="K45" i="16"/>
  <c r="J45" i="16"/>
  <c r="I45" i="16"/>
  <c r="H45" i="16"/>
  <c r="G45" i="16"/>
  <c r="F45" i="16"/>
  <c r="E45" i="16"/>
  <c r="D45" i="16"/>
  <c r="C45" i="16"/>
  <c r="C48" i="16" s="1"/>
  <c r="C57" i="16" s="1"/>
  <c r="AA44" i="16"/>
  <c r="AA45" i="16" s="1"/>
  <c r="Z44" i="16"/>
  <c r="Z45" i="16" s="1"/>
  <c r="Y44" i="16"/>
  <c r="X44" i="16"/>
  <c r="W44" i="16"/>
  <c r="V44" i="16"/>
  <c r="U44" i="16"/>
  <c r="T44" i="16"/>
  <c r="T45" i="16" s="1"/>
  <c r="S44" i="16"/>
  <c r="S45" i="16" s="1"/>
  <c r="R44" i="16"/>
  <c r="R45" i="16" s="1"/>
  <c r="Q44" i="16"/>
  <c r="Y43" i="16" a="1"/>
  <c r="Y43" i="16" s="1"/>
  <c r="X43" i="16" a="1"/>
  <c r="X43" i="16" s="1"/>
  <c r="W43" i="16"/>
  <c r="Q43" i="16" a="1"/>
  <c r="Q43" i="16" s="1"/>
  <c r="M43" i="16"/>
  <c r="L43" i="16"/>
  <c r="K43" i="16"/>
  <c r="J43" i="16"/>
  <c r="I43" i="16"/>
  <c r="H43" i="16"/>
  <c r="G43" i="16"/>
  <c r="F43" i="16"/>
  <c r="E43" i="16"/>
  <c r="E50" i="16" s="1"/>
  <c r="E61" i="16" s="1"/>
  <c r="D43" i="16"/>
  <c r="C43" i="16"/>
  <c r="AA42" i="16"/>
  <c r="Z42" i="16"/>
  <c r="Y42" i="16"/>
  <c r="X42" i="16"/>
  <c r="W42" i="16"/>
  <c r="V42" i="16"/>
  <c r="U42" i="16"/>
  <c r="T42" i="16"/>
  <c r="S42" i="16"/>
  <c r="R42" i="16"/>
  <c r="Q42" i="16"/>
  <c r="P42" i="16"/>
  <c r="AA41" i="16"/>
  <c r="Z41" i="16"/>
  <c r="Y41" i="16"/>
  <c r="X41" i="16"/>
  <c r="W41" i="16"/>
  <c r="V41" i="16"/>
  <c r="U41" i="16"/>
  <c r="T41" i="16"/>
  <c r="S41" i="16"/>
  <c r="R41" i="16"/>
  <c r="Q41" i="16"/>
  <c r="P41" i="16"/>
  <c r="AA40" i="16"/>
  <c r="Z40" i="16"/>
  <c r="Y40" i="16"/>
  <c r="X40" i="16"/>
  <c r="X38" i="16" s="1"/>
  <c r="W40" i="16"/>
  <c r="V40" i="16"/>
  <c r="V38" i="16" s="1"/>
  <c r="U40" i="16"/>
  <c r="T40" i="16"/>
  <c r="S40" i="16"/>
  <c r="S38" i="16" s="1"/>
  <c r="R40" i="16"/>
  <c r="Q40" i="16"/>
  <c r="P40" i="16"/>
  <c r="AA39" i="16"/>
  <c r="Z39" i="16"/>
  <c r="Y39" i="16"/>
  <c r="X39" i="16"/>
  <c r="W39" i="16"/>
  <c r="W43" i="16" s="1" a="1"/>
  <c r="V39" i="16"/>
  <c r="V43" i="16" s="1" a="1"/>
  <c r="V43" i="16" s="1"/>
  <c r="U39" i="16"/>
  <c r="T39" i="16"/>
  <c r="T38" i="16" s="1"/>
  <c r="S39" i="16"/>
  <c r="R39" i="16"/>
  <c r="Q39" i="16"/>
  <c r="P39" i="16"/>
  <c r="AA38" i="16"/>
  <c r="Y38" i="16"/>
  <c r="W38" i="16"/>
  <c r="Q38" i="16"/>
  <c r="M38" i="16"/>
  <c r="L38" i="16"/>
  <c r="K38" i="16"/>
  <c r="J38" i="16"/>
  <c r="I38" i="16"/>
  <c r="H38" i="16"/>
  <c r="G38" i="16"/>
  <c r="F38" i="16"/>
  <c r="E38" i="16"/>
  <c r="D38" i="16"/>
  <c r="C38" i="16"/>
  <c r="F37" i="16"/>
  <c r="F52" i="16" s="1"/>
  <c r="F65" i="16" s="1"/>
  <c r="E37" i="16"/>
  <c r="E52" i="16" s="1"/>
  <c r="E65" i="16" s="1"/>
  <c r="D37" i="16"/>
  <c r="C37" i="16"/>
  <c r="F36" i="16"/>
  <c r="E36" i="16"/>
  <c r="D36" i="16"/>
  <c r="D50" i="16" s="1"/>
  <c r="D61" i="16" s="1"/>
  <c r="C36" i="16"/>
  <c r="S35" i="16"/>
  <c r="Q35" i="16"/>
  <c r="Q48" i="16" s="1"/>
  <c r="Q57" i="16" s="1"/>
  <c r="F35" i="16"/>
  <c r="F48" i="16" s="1"/>
  <c r="F57" i="16" s="1"/>
  <c r="E35" i="16"/>
  <c r="D35" i="16"/>
  <c r="D48" i="16" s="1"/>
  <c r="D57" i="16" s="1"/>
  <c r="C35" i="16"/>
  <c r="AA34" i="16"/>
  <c r="Z34" i="16"/>
  <c r="Y34" i="16"/>
  <c r="X34" i="16"/>
  <c r="W34" i="16"/>
  <c r="V34" i="16"/>
  <c r="U34" i="16"/>
  <c r="T34" i="16"/>
  <c r="S34" i="16"/>
  <c r="R34" i="16"/>
  <c r="Q34" i="16"/>
  <c r="P34" i="16"/>
  <c r="AA33" i="16"/>
  <c r="Z33" i="16"/>
  <c r="Y33" i="16"/>
  <c r="X33" i="16"/>
  <c r="W33" i="16"/>
  <c r="V33" i="16"/>
  <c r="U33" i="16"/>
  <c r="T33" i="16"/>
  <c r="T35" i="16" s="1"/>
  <c r="S33" i="16"/>
  <c r="R33" i="16"/>
  <c r="Q33" i="16"/>
  <c r="P33" i="16"/>
  <c r="AA32" i="16"/>
  <c r="Z32" i="16"/>
  <c r="Y32" i="16"/>
  <c r="X32" i="16"/>
  <c r="W32" i="16"/>
  <c r="V32" i="16"/>
  <c r="U32" i="16"/>
  <c r="T32" i="16"/>
  <c r="S32" i="16"/>
  <c r="S36" i="16" s="1"/>
  <c r="R32" i="16"/>
  <c r="Q32" i="16"/>
  <c r="Q36" i="16" s="1"/>
  <c r="Q50" i="16" s="1"/>
  <c r="Q61" i="16" s="1"/>
  <c r="P32" i="16"/>
  <c r="AA31" i="16"/>
  <c r="Z31" i="16"/>
  <c r="Y31" i="16"/>
  <c r="X31" i="16"/>
  <c r="W31" i="16"/>
  <c r="V31" i="16"/>
  <c r="U31" i="16"/>
  <c r="T31" i="16"/>
  <c r="S31" i="16"/>
  <c r="R31" i="16"/>
  <c r="Q31" i="16"/>
  <c r="P31" i="16"/>
  <c r="AA30" i="16"/>
  <c r="Z30" i="16"/>
  <c r="Y30" i="16"/>
  <c r="X30" i="16"/>
  <c r="W30" i="16"/>
  <c r="V30" i="16"/>
  <c r="U30" i="16"/>
  <c r="T30" i="16"/>
  <c r="S30" i="16"/>
  <c r="R30" i="16"/>
  <c r="Q30" i="16"/>
  <c r="P30" i="16"/>
  <c r="AA29" i="16"/>
  <c r="Z29" i="16"/>
  <c r="Y29" i="16"/>
  <c r="X29" i="16"/>
  <c r="W29" i="16"/>
  <c r="V29" i="16"/>
  <c r="U29" i="16"/>
  <c r="T29" i="16"/>
  <c r="S29" i="16"/>
  <c r="R29" i="16"/>
  <c r="Q29" i="16"/>
  <c r="P29" i="16"/>
  <c r="AA28" i="16"/>
  <c r="Z28" i="16"/>
  <c r="Y28" i="16"/>
  <c r="X28" i="16"/>
  <c r="W28" i="16"/>
  <c r="V28" i="16"/>
  <c r="U28" i="16"/>
  <c r="T28" i="16"/>
  <c r="S28" i="16"/>
  <c r="R28" i="16"/>
  <c r="Q28" i="16"/>
  <c r="P28" i="16"/>
  <c r="AA27" i="16"/>
  <c r="Z27" i="16"/>
  <c r="Y27" i="16"/>
  <c r="X27" i="16"/>
  <c r="W27" i="16"/>
  <c r="V27" i="16"/>
  <c r="U27" i="16"/>
  <c r="T27" i="16"/>
  <c r="S27" i="16"/>
  <c r="R27" i="16"/>
  <c r="Q27" i="16"/>
  <c r="P27" i="16"/>
  <c r="AA26" i="16"/>
  <c r="Z26" i="16"/>
  <c r="Y26" i="16"/>
  <c r="X26" i="16"/>
  <c r="W26" i="16"/>
  <c r="V26" i="16"/>
  <c r="U26" i="16"/>
  <c r="T26" i="16"/>
  <c r="S26" i="16"/>
  <c r="R26" i="16"/>
  <c r="Q26" i="16"/>
  <c r="P26" i="16"/>
  <c r="AA25" i="16"/>
  <c r="Z25" i="16"/>
  <c r="Y25" i="16"/>
  <c r="X25" i="16"/>
  <c r="W25" i="16"/>
  <c r="V25" i="16"/>
  <c r="U25" i="16"/>
  <c r="T25" i="16"/>
  <c r="S25" i="16"/>
  <c r="R25" i="16"/>
  <c r="Q25" i="16"/>
  <c r="P25" i="16"/>
  <c r="T24" i="16"/>
  <c r="S24" i="16"/>
  <c r="R24" i="16"/>
  <c r="Q24" i="16"/>
  <c r="P24" i="16"/>
  <c r="G24" i="16"/>
  <c r="T23" i="16"/>
  <c r="S23" i="16"/>
  <c r="R23" i="16"/>
  <c r="Q23" i="16"/>
  <c r="Q19" i="16" s="1"/>
  <c r="P23" i="16"/>
  <c r="G23" i="16"/>
  <c r="AA22" i="16"/>
  <c r="Z22" i="16"/>
  <c r="Y22" i="16"/>
  <c r="X22" i="16"/>
  <c r="W22" i="16"/>
  <c r="V22" i="16"/>
  <c r="U22" i="16"/>
  <c r="T22" i="16"/>
  <c r="S22" i="16"/>
  <c r="R22" i="16"/>
  <c r="Q22" i="16"/>
  <c r="P22" i="16"/>
  <c r="AA21" i="16"/>
  <c r="Z21" i="16"/>
  <c r="Y21" i="16"/>
  <c r="X21" i="16"/>
  <c r="W21" i="16"/>
  <c r="V21" i="16"/>
  <c r="U21" i="16"/>
  <c r="T21" i="16"/>
  <c r="S21" i="16"/>
  <c r="R21" i="16"/>
  <c r="Q21" i="16"/>
  <c r="P21" i="16"/>
  <c r="AA20" i="16"/>
  <c r="Z20" i="16"/>
  <c r="Y20" i="16"/>
  <c r="X20" i="16"/>
  <c r="W20" i="16"/>
  <c r="V20" i="16"/>
  <c r="U20" i="16"/>
  <c r="T20" i="16"/>
  <c r="S20" i="16"/>
  <c r="R20" i="16"/>
  <c r="R19" i="16" s="1"/>
  <c r="Q20" i="16"/>
  <c r="P20" i="16"/>
  <c r="P19" i="16"/>
  <c r="F19" i="16"/>
  <c r="E19" i="16"/>
  <c r="D19" i="16"/>
  <c r="C19" i="16"/>
  <c r="P18" i="16"/>
  <c r="AA17" i="16"/>
  <c r="Z17" i="16"/>
  <c r="U17" i="16"/>
  <c r="T17" i="16"/>
  <c r="S17" i="16"/>
  <c r="R17" i="16"/>
  <c r="Q17" i="16"/>
  <c r="P17" i="16"/>
  <c r="AA16" i="16"/>
  <c r="Z16" i="16"/>
  <c r="U16" i="16"/>
  <c r="T16" i="16"/>
  <c r="S16" i="16"/>
  <c r="R16" i="16"/>
  <c r="Q16" i="16"/>
  <c r="P16" i="16"/>
  <c r="AA15" i="16"/>
  <c r="Z15" i="16"/>
  <c r="U15" i="16"/>
  <c r="T15" i="16"/>
  <c r="S15" i="16"/>
  <c r="R15" i="16"/>
  <c r="Q15" i="16"/>
  <c r="P15" i="16"/>
  <c r="AA14" i="16"/>
  <c r="Z14" i="16"/>
  <c r="U14" i="16"/>
  <c r="T14" i="16"/>
  <c r="S14" i="16"/>
  <c r="R14" i="16"/>
  <c r="Q14" i="16"/>
  <c r="P14" i="16"/>
  <c r="AA13" i="16"/>
  <c r="Z13" i="16"/>
  <c r="U13" i="16"/>
  <c r="T13" i="16"/>
  <c r="S13" i="16"/>
  <c r="R13" i="16"/>
  <c r="Q13" i="16"/>
  <c r="P13" i="16"/>
  <c r="AA12" i="16"/>
  <c r="Z12" i="16"/>
  <c r="U12" i="16"/>
  <c r="T12" i="16"/>
  <c r="S12" i="16"/>
  <c r="R12" i="16"/>
  <c r="Q12" i="16"/>
  <c r="P12" i="16"/>
  <c r="U11" i="16"/>
  <c r="T11" i="16"/>
  <c r="S11" i="16"/>
  <c r="R11" i="16"/>
  <c r="Q11" i="16"/>
  <c r="P11" i="16"/>
  <c r="AA10" i="16"/>
  <c r="Z10" i="16"/>
  <c r="U10" i="16"/>
  <c r="T10" i="16"/>
  <c r="S10" i="16"/>
  <c r="R10" i="16"/>
  <c r="Q10" i="16"/>
  <c r="P10" i="16"/>
  <c r="AA9" i="16"/>
  <c r="Z9" i="16"/>
  <c r="U9" i="16"/>
  <c r="T9" i="16"/>
  <c r="S9" i="16"/>
  <c r="R9" i="16"/>
  <c r="Q9" i="16"/>
  <c r="P9" i="16"/>
  <c r="AA8" i="16"/>
  <c r="Z8" i="16"/>
  <c r="U8" i="16"/>
  <c r="T8" i="16"/>
  <c r="S8" i="16"/>
  <c r="R8" i="16"/>
  <c r="Q8" i="16"/>
  <c r="P8" i="16"/>
  <c r="AA7" i="16"/>
  <c r="Z7" i="16"/>
  <c r="U7" i="16"/>
  <c r="T7" i="16"/>
  <c r="S7" i="16"/>
  <c r="R7" i="16"/>
  <c r="Q7" i="16"/>
  <c r="P7" i="16"/>
  <c r="AA6" i="16"/>
  <c r="Z6" i="16"/>
  <c r="U6" i="16"/>
  <c r="T6" i="16"/>
  <c r="S6" i="16"/>
  <c r="R6" i="16"/>
  <c r="Q6" i="16"/>
  <c r="P6" i="16"/>
  <c r="AA5" i="16"/>
  <c r="Z5" i="16"/>
  <c r="U5" i="16"/>
  <c r="T5" i="16"/>
  <c r="S5" i="16"/>
  <c r="R5" i="16"/>
  <c r="Q5" i="16"/>
  <c r="P5" i="16"/>
  <c r="Z4" i="16"/>
  <c r="X4" i="16"/>
  <c r="W4" i="16"/>
  <c r="R4" i="16"/>
  <c r="P4" i="16"/>
  <c r="M4" i="16"/>
  <c r="L4" i="16"/>
  <c r="M22" i="21" s="1"/>
  <c r="K4" i="16"/>
  <c r="L22" i="21" s="1"/>
  <c r="J4" i="16"/>
  <c r="K22" i="21" s="1"/>
  <c r="I4" i="16"/>
  <c r="J22" i="21" s="1"/>
  <c r="H4" i="16"/>
  <c r="I22" i="21" s="1"/>
  <c r="G4" i="16"/>
  <c r="H22" i="21" s="1"/>
  <c r="F4" i="16"/>
  <c r="E4" i="16"/>
  <c r="D4" i="16"/>
  <c r="E22" i="21" s="1"/>
  <c r="C4" i="16"/>
  <c r="D22" i="21" s="1"/>
  <c r="P3" i="16"/>
  <c r="AA100" i="17"/>
  <c r="W100" i="17"/>
  <c r="U100" i="17"/>
  <c r="T100" i="17"/>
  <c r="S100" i="17"/>
  <c r="P100" i="17"/>
  <c r="M100" i="17"/>
  <c r="L100" i="17"/>
  <c r="Z100" i="17" s="1"/>
  <c r="K100" i="17"/>
  <c r="Y100" i="17" s="1"/>
  <c r="J100" i="17"/>
  <c r="X100" i="17" s="1"/>
  <c r="I100" i="17"/>
  <c r="H100" i="17"/>
  <c r="V100" i="17" s="1"/>
  <c r="G100" i="17"/>
  <c r="F100" i="17"/>
  <c r="E100" i="17"/>
  <c r="D100" i="17"/>
  <c r="R100" i="17" s="1"/>
  <c r="C100" i="17"/>
  <c r="Q100" i="17" s="1"/>
  <c r="AA99" i="17"/>
  <c r="Z99" i="17"/>
  <c r="U99" i="17"/>
  <c r="T99" i="17"/>
  <c r="S99" i="17"/>
  <c r="R99" i="17"/>
  <c r="P99" i="17"/>
  <c r="M99" i="17"/>
  <c r="L99" i="17"/>
  <c r="K99" i="17"/>
  <c r="Y99" i="17" s="1"/>
  <c r="J99" i="17"/>
  <c r="X99" i="17" s="1"/>
  <c r="I99" i="17"/>
  <c r="W99" i="17" s="1"/>
  <c r="H99" i="17"/>
  <c r="V99" i="17" s="1"/>
  <c r="G99" i="17"/>
  <c r="F99" i="17"/>
  <c r="E99" i="17"/>
  <c r="D99" i="17"/>
  <c r="C99" i="17"/>
  <c r="Q99" i="17" s="1"/>
  <c r="AA98" i="17"/>
  <c r="Z98" i="17"/>
  <c r="U98" i="17"/>
  <c r="S98" i="17"/>
  <c r="R98" i="17"/>
  <c r="P98" i="17"/>
  <c r="M98" i="17"/>
  <c r="L98" i="17"/>
  <c r="K98" i="17"/>
  <c r="Y98" i="17" s="1"/>
  <c r="J98" i="17"/>
  <c r="X98" i="17" s="1"/>
  <c r="I98" i="17"/>
  <c r="W98" i="17" s="1"/>
  <c r="H98" i="17"/>
  <c r="V98" i="17" s="1"/>
  <c r="G98" i="17"/>
  <c r="F98" i="17"/>
  <c r="T98" i="17" s="1"/>
  <c r="E98" i="17"/>
  <c r="D98" i="17"/>
  <c r="C98" i="17"/>
  <c r="Q98" i="17" s="1"/>
  <c r="Z97" i="17"/>
  <c r="Y97" i="17"/>
  <c r="W97" i="17"/>
  <c r="T97" i="17"/>
  <c r="R97" i="17"/>
  <c r="Q97" i="17"/>
  <c r="P97" i="17"/>
  <c r="M97" i="17"/>
  <c r="AA97" i="17" s="1"/>
  <c r="L97" i="17"/>
  <c r="K97" i="17"/>
  <c r="J97" i="17"/>
  <c r="X97" i="17" s="1"/>
  <c r="I97" i="17"/>
  <c r="H97" i="17"/>
  <c r="V97" i="17" s="1"/>
  <c r="G97" i="17"/>
  <c r="U97" i="17" s="1"/>
  <c r="F97" i="17"/>
  <c r="E97" i="17"/>
  <c r="D97" i="17"/>
  <c r="C97" i="17"/>
  <c r="Y96" i="17"/>
  <c r="X96" i="17"/>
  <c r="V96" i="17"/>
  <c r="R96" i="17"/>
  <c r="Q96" i="17"/>
  <c r="P96" i="17"/>
  <c r="M96" i="17"/>
  <c r="AA96" i="17" s="1"/>
  <c r="L96" i="17"/>
  <c r="Z96" i="17" s="1"/>
  <c r="K96" i="17"/>
  <c r="J96" i="17"/>
  <c r="I96" i="17"/>
  <c r="W96" i="17" s="1"/>
  <c r="H96" i="17"/>
  <c r="G96" i="17"/>
  <c r="U96" i="17" s="1"/>
  <c r="F96" i="17"/>
  <c r="T96" i="17" s="1"/>
  <c r="E96" i="17"/>
  <c r="S96" i="17" s="1"/>
  <c r="D96" i="17"/>
  <c r="C96" i="17"/>
  <c r="X95" i="17"/>
  <c r="W95" i="17"/>
  <c r="U95" i="17"/>
  <c r="R95" i="17"/>
  <c r="P95" i="17"/>
  <c r="M95" i="17"/>
  <c r="AA95" i="17" s="1"/>
  <c r="L95" i="17"/>
  <c r="Z95" i="17" s="1"/>
  <c r="K95" i="17"/>
  <c r="Y95" i="17" s="1"/>
  <c r="J95" i="17"/>
  <c r="I95" i="17"/>
  <c r="H95" i="17"/>
  <c r="V95" i="17" s="1"/>
  <c r="G95" i="17"/>
  <c r="F95" i="17"/>
  <c r="T95" i="17" s="1"/>
  <c r="E95" i="17"/>
  <c r="S95" i="17" s="1"/>
  <c r="D95" i="17"/>
  <c r="C95" i="17"/>
  <c r="Q95" i="17" s="1"/>
  <c r="X94" i="17"/>
  <c r="W94" i="17"/>
  <c r="V94" i="17"/>
  <c r="U94" i="17"/>
  <c r="P94" i="17"/>
  <c r="M94" i="17"/>
  <c r="AA94" i="17" s="1"/>
  <c r="L94" i="17"/>
  <c r="Z94" i="17" s="1"/>
  <c r="K94" i="17"/>
  <c r="Y94" i="17" s="1"/>
  <c r="J94" i="17"/>
  <c r="I94" i="17"/>
  <c r="H94" i="17"/>
  <c r="G94" i="17"/>
  <c r="F94" i="17"/>
  <c r="T94" i="17" s="1"/>
  <c r="E94" i="17"/>
  <c r="S94" i="17" s="1"/>
  <c r="D94" i="17"/>
  <c r="R94" i="17" s="1"/>
  <c r="C94" i="17"/>
  <c r="Q94" i="17" s="1"/>
  <c r="V93" i="17"/>
  <c r="U93" i="17"/>
  <c r="S93" i="17"/>
  <c r="P93" i="17"/>
  <c r="M93" i="17"/>
  <c r="AA93" i="17" s="1"/>
  <c r="L93" i="17"/>
  <c r="Z93" i="17" s="1"/>
  <c r="K93" i="17"/>
  <c r="Y93" i="17" s="1"/>
  <c r="J93" i="17"/>
  <c r="X93" i="17" s="1"/>
  <c r="I93" i="17"/>
  <c r="W93" i="17" s="1"/>
  <c r="H93" i="17"/>
  <c r="G93" i="17"/>
  <c r="F93" i="17"/>
  <c r="T93" i="17" s="1"/>
  <c r="E93" i="17"/>
  <c r="D93" i="17"/>
  <c r="R93" i="17" s="1"/>
  <c r="C93" i="17"/>
  <c r="Q93" i="17" s="1"/>
  <c r="AA92" i="17"/>
  <c r="W92" i="17"/>
  <c r="U92" i="17"/>
  <c r="T92" i="17"/>
  <c r="S92" i="17"/>
  <c r="P92" i="17"/>
  <c r="M92" i="17"/>
  <c r="L92" i="17"/>
  <c r="Z92" i="17" s="1"/>
  <c r="K92" i="17"/>
  <c r="Y92" i="17" s="1"/>
  <c r="J92" i="17"/>
  <c r="I92" i="17"/>
  <c r="H92" i="17"/>
  <c r="V92" i="17" s="1"/>
  <c r="G92" i="17"/>
  <c r="F92" i="17"/>
  <c r="E92" i="17"/>
  <c r="D92" i="17"/>
  <c r="R92" i="17" s="1"/>
  <c r="C92" i="17"/>
  <c r="Q92" i="17" s="1"/>
  <c r="AA91" i="17"/>
  <c r="Y91" i="17"/>
  <c r="T91" i="17"/>
  <c r="S91" i="17"/>
  <c r="R91" i="17"/>
  <c r="Q91" i="17"/>
  <c r="P91" i="17"/>
  <c r="M91" i="17"/>
  <c r="L91" i="17"/>
  <c r="Z91" i="17" s="1"/>
  <c r="K91" i="17"/>
  <c r="J91" i="17"/>
  <c r="X91" i="17" s="1"/>
  <c r="I91" i="17"/>
  <c r="W91" i="17" s="1"/>
  <c r="H91" i="17"/>
  <c r="V91" i="17" s="1"/>
  <c r="G91" i="17"/>
  <c r="U91" i="17" s="1"/>
  <c r="F91" i="17"/>
  <c r="E91" i="17"/>
  <c r="D91" i="17"/>
  <c r="C91" i="17"/>
  <c r="AA90" i="17"/>
  <c r="Z90" i="17"/>
  <c r="X90" i="17"/>
  <c r="T90" i="17"/>
  <c r="S90" i="17"/>
  <c r="R90" i="17"/>
  <c r="P90" i="17"/>
  <c r="O90" i="17"/>
  <c r="M90" i="17"/>
  <c r="L90" i="17"/>
  <c r="K90" i="17"/>
  <c r="Y90" i="17" s="1"/>
  <c r="J90" i="17"/>
  <c r="I90" i="17"/>
  <c r="W90" i="17" s="1"/>
  <c r="H90" i="17"/>
  <c r="V90" i="17" s="1"/>
  <c r="G90" i="17"/>
  <c r="U90" i="17" s="1"/>
  <c r="F90" i="17"/>
  <c r="E90" i="17"/>
  <c r="D90" i="17"/>
  <c r="C90" i="17"/>
  <c r="Q90" i="17" s="1"/>
  <c r="AA89" i="17"/>
  <c r="Z89" i="17"/>
  <c r="X89" i="17"/>
  <c r="T89" i="17"/>
  <c r="S89" i="17"/>
  <c r="R89" i="17"/>
  <c r="P89" i="17"/>
  <c r="O89" i="17"/>
  <c r="M89" i="17"/>
  <c r="L89" i="17"/>
  <c r="K89" i="17"/>
  <c r="Y89" i="17" s="1"/>
  <c r="J89" i="17"/>
  <c r="I89" i="17"/>
  <c r="W89" i="17" s="1"/>
  <c r="H89" i="17"/>
  <c r="V89" i="17" s="1"/>
  <c r="G89" i="17"/>
  <c r="U89" i="17" s="1"/>
  <c r="F89" i="17"/>
  <c r="E89" i="17"/>
  <c r="D89" i="17"/>
  <c r="C89" i="17"/>
  <c r="Q89" i="17" s="1"/>
  <c r="AA88" i="17"/>
  <c r="Z88" i="17"/>
  <c r="X88" i="17"/>
  <c r="U88" i="17"/>
  <c r="S88" i="17"/>
  <c r="R88" i="17"/>
  <c r="P88" i="17"/>
  <c r="M88" i="17"/>
  <c r="L88" i="17"/>
  <c r="K88" i="17"/>
  <c r="J88" i="17"/>
  <c r="I88" i="17"/>
  <c r="W88" i="17" s="1"/>
  <c r="H88" i="17"/>
  <c r="G88" i="17"/>
  <c r="F88" i="17"/>
  <c r="T88" i="17" s="1"/>
  <c r="E88" i="17"/>
  <c r="D88" i="17"/>
  <c r="C88" i="17"/>
  <c r="Q88" i="17" s="1"/>
  <c r="Z87" i="17"/>
  <c r="Y87" i="17"/>
  <c r="S87" i="17"/>
  <c r="R87" i="17"/>
  <c r="Q87" i="17"/>
  <c r="P87" i="17"/>
  <c r="M87" i="17"/>
  <c r="L87" i="17"/>
  <c r="K87" i="17"/>
  <c r="J87" i="17"/>
  <c r="X87" i="17" s="1"/>
  <c r="I87" i="17"/>
  <c r="H87" i="17"/>
  <c r="V87" i="17" s="1"/>
  <c r="G87" i="17"/>
  <c r="F87" i="17"/>
  <c r="E87" i="17"/>
  <c r="D87" i="17"/>
  <c r="C87" i="17"/>
  <c r="P86" i="17"/>
  <c r="O86" i="17"/>
  <c r="AA73" i="17"/>
  <c r="Z73" i="17"/>
  <c r="Y73" i="17"/>
  <c r="X73" i="17"/>
  <c r="W73" i="17"/>
  <c r="V73" i="17"/>
  <c r="U73" i="17"/>
  <c r="T73" i="17"/>
  <c r="S73" i="17"/>
  <c r="R73" i="17"/>
  <c r="Q73" i="17"/>
  <c r="P73" i="17"/>
  <c r="O73" i="17"/>
  <c r="D70" i="17"/>
  <c r="AA69" i="17"/>
  <c r="Z69" i="17"/>
  <c r="Y69" i="17"/>
  <c r="U69" i="17"/>
  <c r="S69" i="17"/>
  <c r="R69" i="17"/>
  <c r="Q69" i="17"/>
  <c r="M69" i="17"/>
  <c r="L69" i="17"/>
  <c r="K69" i="17"/>
  <c r="J69" i="17"/>
  <c r="X69" i="17" s="1"/>
  <c r="I69" i="17"/>
  <c r="H69" i="17"/>
  <c r="G69" i="17"/>
  <c r="F69" i="17"/>
  <c r="E69" i="17"/>
  <c r="D69" i="17"/>
  <c r="C69" i="17"/>
  <c r="P66" i="17"/>
  <c r="O66" i="17"/>
  <c r="N66" i="17"/>
  <c r="P65" i="17"/>
  <c r="O65" i="17"/>
  <c r="N65" i="17"/>
  <c r="P62" i="17"/>
  <c r="O62" i="17"/>
  <c r="N62" i="17"/>
  <c r="P61" i="17"/>
  <c r="O61" i="17"/>
  <c r="N61" i="17"/>
  <c r="P58" i="17"/>
  <c r="O58" i="17"/>
  <c r="N58" i="17"/>
  <c r="P57" i="17"/>
  <c r="O57" i="17"/>
  <c r="N57" i="17"/>
  <c r="C50" i="17"/>
  <c r="C61" i="17" s="1"/>
  <c r="Z47" i="17"/>
  <c r="Y47" i="17"/>
  <c r="X47" i="17"/>
  <c r="W47" i="17"/>
  <c r="R47" i="17"/>
  <c r="Q47" i="17"/>
  <c r="M47" i="17"/>
  <c r="L47" i="17"/>
  <c r="K47" i="17"/>
  <c r="J47" i="17"/>
  <c r="I47" i="17"/>
  <c r="H47" i="17"/>
  <c r="G47" i="17"/>
  <c r="F47" i="17"/>
  <c r="E47" i="17"/>
  <c r="D47" i="17"/>
  <c r="C47" i="17"/>
  <c r="AA46" i="17"/>
  <c r="AA47" i="17" s="1"/>
  <c r="Z46" i="17"/>
  <c r="Y46" i="17"/>
  <c r="X46" i="17"/>
  <c r="W46" i="17"/>
  <c r="V46" i="17"/>
  <c r="V47" i="17" s="1"/>
  <c r="U46" i="17"/>
  <c r="U47" i="17" s="1"/>
  <c r="T46" i="17"/>
  <c r="T47" i="17" s="1"/>
  <c r="S46" i="17"/>
  <c r="S47" i="17" s="1"/>
  <c r="R46" i="17"/>
  <c r="Q46" i="17"/>
  <c r="AA45" i="17"/>
  <c r="Y45" i="17"/>
  <c r="X45" i="17"/>
  <c r="V45" i="17"/>
  <c r="T45" i="17"/>
  <c r="S45" i="17"/>
  <c r="Q45" i="17"/>
  <c r="M45" i="17"/>
  <c r="L45" i="17"/>
  <c r="K45" i="17"/>
  <c r="J45" i="17"/>
  <c r="I45" i="17"/>
  <c r="H45" i="17"/>
  <c r="G45" i="17"/>
  <c r="F45" i="17"/>
  <c r="E45" i="17"/>
  <c r="D45" i="17"/>
  <c r="C45" i="17"/>
  <c r="AA44" i="17"/>
  <c r="Z44" i="17"/>
  <c r="Z45" i="17" s="1"/>
  <c r="Y44" i="17"/>
  <c r="X44" i="17"/>
  <c r="W44" i="17"/>
  <c r="W45" i="17" s="1"/>
  <c r="V44" i="17"/>
  <c r="U44" i="17"/>
  <c r="U45" i="17" s="1"/>
  <c r="T44" i="17"/>
  <c r="S44" i="17"/>
  <c r="R44" i="17"/>
  <c r="R45" i="17" s="1"/>
  <c r="Q44" i="17"/>
  <c r="Y43" i="17" a="1"/>
  <c r="Y43" i="17" s="1"/>
  <c r="X43" i="17"/>
  <c r="W43" i="17" a="1"/>
  <c r="W43" i="17" s="1"/>
  <c r="R43" i="17" a="1"/>
  <c r="R43" i="17" s="1"/>
  <c r="M43" i="17"/>
  <c r="L43" i="17"/>
  <c r="K43" i="17"/>
  <c r="J43" i="17"/>
  <c r="I43" i="17"/>
  <c r="H43" i="17"/>
  <c r="G43" i="17"/>
  <c r="F43" i="17"/>
  <c r="E43" i="17"/>
  <c r="D43" i="17"/>
  <c r="C43" i="17"/>
  <c r="AA42" i="17"/>
  <c r="Z42" i="17"/>
  <c r="Y42" i="17"/>
  <c r="X42" i="17"/>
  <c r="W42" i="17"/>
  <c r="V42" i="17"/>
  <c r="U42" i="17"/>
  <c r="T42" i="17"/>
  <c r="S42" i="17"/>
  <c r="R42" i="17"/>
  <c r="Q42" i="17"/>
  <c r="P42" i="17"/>
  <c r="AA41" i="17"/>
  <c r="Z41" i="17"/>
  <c r="Y41" i="17"/>
  <c r="X41" i="17"/>
  <c r="W41" i="17"/>
  <c r="V41" i="17"/>
  <c r="U41" i="17"/>
  <c r="T41" i="17"/>
  <c r="S41" i="17"/>
  <c r="R41" i="17"/>
  <c r="Q41" i="17"/>
  <c r="P41" i="17"/>
  <c r="AA40" i="17"/>
  <c r="AA43" i="17" s="1" a="1"/>
  <c r="AA43" i="17" s="1"/>
  <c r="Z40" i="17"/>
  <c r="Z43" i="17" s="1" a="1"/>
  <c r="Z43" i="17" s="1"/>
  <c r="Y40" i="17"/>
  <c r="X40" i="17"/>
  <c r="X43" i="17" s="1" a="1"/>
  <c r="W40" i="17"/>
  <c r="V40" i="17"/>
  <c r="U40" i="17"/>
  <c r="U38" i="17" s="1"/>
  <c r="T40" i="17"/>
  <c r="S40" i="17"/>
  <c r="S38" i="17" s="1"/>
  <c r="R40" i="17"/>
  <c r="R38" i="17" s="1"/>
  <c r="Q40" i="17"/>
  <c r="P40" i="17"/>
  <c r="AA39" i="17"/>
  <c r="Z39" i="17"/>
  <c r="Y39" i="17"/>
  <c r="Y38" i="17" s="1"/>
  <c r="X39" i="17"/>
  <c r="W39" i="17"/>
  <c r="W38" i="17" s="1"/>
  <c r="V39" i="17"/>
  <c r="V43" i="17" s="1" a="1"/>
  <c r="V43" i="17" s="1"/>
  <c r="U39" i="17"/>
  <c r="T39" i="17"/>
  <c r="S39" i="17"/>
  <c r="R39" i="17"/>
  <c r="Q39" i="17"/>
  <c r="Q38" i="17" s="1"/>
  <c r="P39" i="17"/>
  <c r="AA38" i="17"/>
  <c r="Z38" i="17"/>
  <c r="X38" i="17"/>
  <c r="V38" i="17"/>
  <c r="M38" i="17"/>
  <c r="L38" i="17"/>
  <c r="K38" i="17"/>
  <c r="J38" i="17"/>
  <c r="I38" i="17"/>
  <c r="H38" i="17"/>
  <c r="G38" i="17"/>
  <c r="F38" i="17"/>
  <c r="E38" i="17"/>
  <c r="D38" i="17"/>
  <c r="C38" i="17"/>
  <c r="C37" i="17"/>
  <c r="C52" i="17" s="1"/>
  <c r="C65" i="17" s="1"/>
  <c r="Q36" i="17"/>
  <c r="D36" i="17"/>
  <c r="D50" i="17" s="1"/>
  <c r="D61" i="17" s="1"/>
  <c r="C36" i="17"/>
  <c r="D35" i="17"/>
  <c r="D48" i="17" s="1"/>
  <c r="D57" i="17" s="1"/>
  <c r="C35" i="17"/>
  <c r="AA34" i="17"/>
  <c r="Z34" i="17"/>
  <c r="Y34" i="17"/>
  <c r="X34" i="17"/>
  <c r="W34" i="17"/>
  <c r="V34" i="17"/>
  <c r="U34" i="17"/>
  <c r="T34" i="17"/>
  <c r="S34" i="17"/>
  <c r="R34" i="17"/>
  <c r="Q34" i="17"/>
  <c r="P34" i="17"/>
  <c r="AA33" i="17"/>
  <c r="Z33" i="17"/>
  <c r="Y33" i="17"/>
  <c r="X33" i="17"/>
  <c r="W33" i="17"/>
  <c r="V33" i="17"/>
  <c r="U33" i="17"/>
  <c r="T33" i="17"/>
  <c r="S33" i="17"/>
  <c r="R33" i="17"/>
  <c r="Q33" i="17"/>
  <c r="P33" i="17"/>
  <c r="AA32" i="17"/>
  <c r="Z32" i="17"/>
  <c r="Y32" i="17"/>
  <c r="X32" i="17"/>
  <c r="W32" i="17"/>
  <c r="V32" i="17"/>
  <c r="U32" i="17"/>
  <c r="T32" i="17"/>
  <c r="S32" i="17"/>
  <c r="R32" i="17"/>
  <c r="Q32" i="17"/>
  <c r="P32" i="17"/>
  <c r="AA31" i="17"/>
  <c r="Z31" i="17"/>
  <c r="Y31" i="17"/>
  <c r="X31" i="17"/>
  <c r="W31" i="17"/>
  <c r="V31" i="17"/>
  <c r="U31" i="17"/>
  <c r="T31" i="17"/>
  <c r="S31" i="17"/>
  <c r="R31" i="17"/>
  <c r="Q31" i="17"/>
  <c r="P31" i="17"/>
  <c r="AA30" i="17"/>
  <c r="Z30" i="17"/>
  <c r="Y30" i="17"/>
  <c r="X30" i="17"/>
  <c r="W30" i="17"/>
  <c r="V30" i="17"/>
  <c r="U30" i="17"/>
  <c r="T30" i="17"/>
  <c r="S30" i="17"/>
  <c r="R30" i="17"/>
  <c r="Q30" i="17"/>
  <c r="P30" i="17"/>
  <c r="AA29" i="17"/>
  <c r="Z29" i="17"/>
  <c r="Y29" i="17"/>
  <c r="X29" i="17"/>
  <c r="W29" i="17"/>
  <c r="V29" i="17"/>
  <c r="U29" i="17"/>
  <c r="T29" i="17"/>
  <c r="S29" i="17"/>
  <c r="R29" i="17"/>
  <c r="Q29" i="17"/>
  <c r="P29" i="17"/>
  <c r="AA28" i="17"/>
  <c r="Z28" i="17"/>
  <c r="Y28" i="17"/>
  <c r="X28" i="17"/>
  <c r="W28" i="17"/>
  <c r="V28" i="17"/>
  <c r="U28" i="17"/>
  <c r="T28" i="17"/>
  <c r="S28" i="17"/>
  <c r="R28" i="17"/>
  <c r="Q28" i="17"/>
  <c r="P28" i="17"/>
  <c r="AA27" i="17"/>
  <c r="Z27" i="17"/>
  <c r="Y27" i="17"/>
  <c r="X27" i="17"/>
  <c r="W27" i="17"/>
  <c r="V27" i="17"/>
  <c r="U27" i="17"/>
  <c r="T27" i="17"/>
  <c r="S27" i="17"/>
  <c r="R27" i="17"/>
  <c r="Q27" i="17"/>
  <c r="P27" i="17"/>
  <c r="AA26" i="17"/>
  <c r="Z26" i="17"/>
  <c r="Y26" i="17"/>
  <c r="X26" i="17"/>
  <c r="W26" i="17"/>
  <c r="V26" i="17"/>
  <c r="U26" i="17"/>
  <c r="T26" i="17"/>
  <c r="S26" i="17"/>
  <c r="R26" i="17"/>
  <c r="Q26" i="17"/>
  <c r="P26" i="17"/>
  <c r="AA25" i="17"/>
  <c r="Z25" i="17"/>
  <c r="Y25" i="17"/>
  <c r="X25" i="17"/>
  <c r="W25" i="17"/>
  <c r="V25" i="17"/>
  <c r="U25" i="17"/>
  <c r="T25" i="17"/>
  <c r="S25" i="17"/>
  <c r="R25" i="17"/>
  <c r="Q25" i="17"/>
  <c r="P25" i="17"/>
  <c r="Q24" i="17"/>
  <c r="P24" i="17"/>
  <c r="D24" i="17"/>
  <c r="AA23" i="17"/>
  <c r="Z23" i="17"/>
  <c r="Y23" i="17"/>
  <c r="X23" i="17"/>
  <c r="W23" i="17"/>
  <c r="V23" i="17"/>
  <c r="U23" i="17"/>
  <c r="T23" i="17"/>
  <c r="S23" i="17"/>
  <c r="R23" i="17"/>
  <c r="Q23" i="17"/>
  <c r="P23" i="17"/>
  <c r="AA22" i="17"/>
  <c r="Z22" i="17"/>
  <c r="Y22" i="17"/>
  <c r="X22" i="17"/>
  <c r="W22" i="17"/>
  <c r="V22" i="17"/>
  <c r="U22" i="17"/>
  <c r="T22" i="17"/>
  <c r="S22" i="17"/>
  <c r="R22" i="17"/>
  <c r="Q22" i="17"/>
  <c r="P22" i="17"/>
  <c r="AA21" i="17"/>
  <c r="Z21" i="17"/>
  <c r="Y21" i="17"/>
  <c r="X21" i="17"/>
  <c r="W21" i="17"/>
  <c r="V21" i="17"/>
  <c r="U21" i="17"/>
  <c r="T21" i="17"/>
  <c r="S21" i="17"/>
  <c r="R21" i="17"/>
  <c r="Q21" i="17"/>
  <c r="P21" i="17"/>
  <c r="AA20" i="17"/>
  <c r="Z20" i="17"/>
  <c r="Y20" i="17"/>
  <c r="X20" i="17"/>
  <c r="W20" i="17"/>
  <c r="V20" i="17"/>
  <c r="U20" i="17"/>
  <c r="T20" i="17"/>
  <c r="S20" i="17"/>
  <c r="R20" i="17"/>
  <c r="Q20" i="17"/>
  <c r="P20" i="17"/>
  <c r="P19" i="17"/>
  <c r="D19" i="17"/>
  <c r="C19" i="17"/>
  <c r="P18" i="17"/>
  <c r="AA17" i="17"/>
  <c r="Z17" i="17"/>
  <c r="U17" i="17"/>
  <c r="T17" i="17"/>
  <c r="S17" i="17"/>
  <c r="R17" i="17"/>
  <c r="Q17" i="17"/>
  <c r="P17" i="17"/>
  <c r="AA16" i="17"/>
  <c r="Z16" i="17"/>
  <c r="U16" i="17"/>
  <c r="T16" i="17"/>
  <c r="S16" i="17"/>
  <c r="R16" i="17"/>
  <c r="Q16" i="17"/>
  <c r="P16" i="17"/>
  <c r="AA15" i="17"/>
  <c r="Z15" i="17"/>
  <c r="U15" i="17"/>
  <c r="T15" i="17"/>
  <c r="S15" i="17"/>
  <c r="R15" i="17"/>
  <c r="Q15" i="17"/>
  <c r="P15" i="17"/>
  <c r="AA14" i="17"/>
  <c r="Z14" i="17"/>
  <c r="U14" i="17"/>
  <c r="T14" i="17"/>
  <c r="S14" i="17"/>
  <c r="R14" i="17"/>
  <c r="Q14" i="17"/>
  <c r="P14" i="17"/>
  <c r="AA13" i="17"/>
  <c r="Z13" i="17"/>
  <c r="U13" i="17"/>
  <c r="T13" i="17"/>
  <c r="S13" i="17"/>
  <c r="R13" i="17"/>
  <c r="Q13" i="17"/>
  <c r="P13" i="17"/>
  <c r="AA12" i="17"/>
  <c r="Z12" i="17"/>
  <c r="U12" i="17"/>
  <c r="T12" i="17"/>
  <c r="S12" i="17"/>
  <c r="R12" i="17"/>
  <c r="Q12" i="17"/>
  <c r="P12" i="17"/>
  <c r="U11" i="17"/>
  <c r="T11" i="17"/>
  <c r="S11" i="17"/>
  <c r="R11" i="17"/>
  <c r="Q11" i="17"/>
  <c r="P11" i="17"/>
  <c r="AA10" i="17"/>
  <c r="Z10" i="17"/>
  <c r="Y10" i="17"/>
  <c r="X10" i="17"/>
  <c r="W10" i="17"/>
  <c r="V10" i="17"/>
  <c r="U10" i="17"/>
  <c r="T10" i="17"/>
  <c r="S10" i="17"/>
  <c r="R10" i="17"/>
  <c r="Q10" i="17"/>
  <c r="P10" i="17"/>
  <c r="AA9" i="17"/>
  <c r="Z9" i="17"/>
  <c r="Y9" i="17"/>
  <c r="X9" i="17"/>
  <c r="W9" i="17"/>
  <c r="V9" i="17"/>
  <c r="U9" i="17"/>
  <c r="T9" i="17"/>
  <c r="S9" i="17"/>
  <c r="R9" i="17"/>
  <c r="Q9" i="17"/>
  <c r="P9" i="17"/>
  <c r="AA8" i="17"/>
  <c r="Z8" i="17"/>
  <c r="Y8" i="17"/>
  <c r="X8" i="17"/>
  <c r="W8" i="17"/>
  <c r="V8" i="17"/>
  <c r="U8" i="17"/>
  <c r="T8" i="17"/>
  <c r="S8" i="17"/>
  <c r="R8" i="17"/>
  <c r="Q8" i="17"/>
  <c r="P8" i="17"/>
  <c r="AA7" i="17"/>
  <c r="Z7" i="17"/>
  <c r="Y7" i="17"/>
  <c r="X7" i="17"/>
  <c r="W7" i="17"/>
  <c r="V7" i="17"/>
  <c r="U7" i="17"/>
  <c r="T7" i="17"/>
  <c r="S7" i="17"/>
  <c r="R7" i="17"/>
  <c r="Q7" i="17"/>
  <c r="P7" i="17"/>
  <c r="AA6" i="17"/>
  <c r="Z6" i="17"/>
  <c r="Y6" i="17"/>
  <c r="X6" i="17"/>
  <c r="W6" i="17"/>
  <c r="V6" i="17"/>
  <c r="U6" i="17"/>
  <c r="T6" i="17"/>
  <c r="S6" i="17"/>
  <c r="R6" i="17"/>
  <c r="Q6" i="17"/>
  <c r="P6" i="17"/>
  <c r="P5" i="17"/>
  <c r="C5" i="17"/>
  <c r="AA4" i="17"/>
  <c r="Z4" i="17"/>
  <c r="T4" i="17"/>
  <c r="S4" i="17"/>
  <c r="R4" i="17"/>
  <c r="Q4" i="17"/>
  <c r="P4" i="17"/>
  <c r="M4" i="17"/>
  <c r="N19" i="21" s="1"/>
  <c r="L4" i="17"/>
  <c r="M19" i="21" s="1"/>
  <c r="K4" i="17"/>
  <c r="L19" i="21" s="1"/>
  <c r="J4" i="17"/>
  <c r="I4" i="17"/>
  <c r="J19" i="21" s="1"/>
  <c r="H4" i="17"/>
  <c r="G4" i="17"/>
  <c r="F4" i="17"/>
  <c r="G19" i="21" s="1"/>
  <c r="E4" i="17"/>
  <c r="F19" i="21" s="1"/>
  <c r="D4" i="17"/>
  <c r="E19" i="21" s="1"/>
  <c r="C4" i="17"/>
  <c r="D19" i="21" s="1"/>
  <c r="P3" i="17"/>
  <c r="Y100" i="12"/>
  <c r="X100" i="12"/>
  <c r="W100" i="12"/>
  <c r="V100" i="12"/>
  <c r="Q100" i="12"/>
  <c r="P100" i="12"/>
  <c r="M100" i="12"/>
  <c r="AA100" i="12" s="1"/>
  <c r="L100" i="12"/>
  <c r="Z100" i="12" s="1"/>
  <c r="K100" i="12"/>
  <c r="J100" i="12"/>
  <c r="I100" i="12"/>
  <c r="H100" i="12"/>
  <c r="G100" i="12"/>
  <c r="U100" i="12" s="1"/>
  <c r="F100" i="12"/>
  <c r="T100" i="12" s="1"/>
  <c r="E100" i="12"/>
  <c r="S100" i="12" s="1"/>
  <c r="D100" i="12"/>
  <c r="R100" i="12" s="1"/>
  <c r="C100" i="12"/>
  <c r="X99" i="12"/>
  <c r="W99" i="12"/>
  <c r="V99" i="12"/>
  <c r="U99" i="12"/>
  <c r="P99" i="12"/>
  <c r="M99" i="12"/>
  <c r="AA99" i="12" s="1"/>
  <c r="L99" i="12"/>
  <c r="Z99" i="12" s="1"/>
  <c r="K99" i="12"/>
  <c r="Y99" i="12" s="1"/>
  <c r="J99" i="12"/>
  <c r="I99" i="12"/>
  <c r="H99" i="12"/>
  <c r="G99" i="12"/>
  <c r="F99" i="12"/>
  <c r="T99" i="12" s="1"/>
  <c r="E99" i="12"/>
  <c r="S99" i="12" s="1"/>
  <c r="D99" i="12"/>
  <c r="R99" i="12" s="1"/>
  <c r="C99" i="12"/>
  <c r="Q99" i="12" s="1"/>
  <c r="W98" i="12"/>
  <c r="V98" i="12"/>
  <c r="U98" i="12"/>
  <c r="T98" i="12"/>
  <c r="P98" i="12"/>
  <c r="M98" i="12"/>
  <c r="AA98" i="12" s="1"/>
  <c r="L98" i="12"/>
  <c r="Z98" i="12" s="1"/>
  <c r="K98" i="12"/>
  <c r="Y98" i="12" s="1"/>
  <c r="J98" i="12"/>
  <c r="X98" i="12" s="1"/>
  <c r="I98" i="12"/>
  <c r="H98" i="12"/>
  <c r="G98" i="12"/>
  <c r="F98" i="12"/>
  <c r="E98" i="12"/>
  <c r="S98" i="12" s="1"/>
  <c r="D98" i="12"/>
  <c r="R98" i="12" s="1"/>
  <c r="C98" i="12"/>
  <c r="Q98" i="12" s="1"/>
  <c r="AA97" i="12"/>
  <c r="V97" i="12"/>
  <c r="U97" i="12"/>
  <c r="T97" i="12"/>
  <c r="S97" i="12"/>
  <c r="P97" i="12"/>
  <c r="M97" i="12"/>
  <c r="L97" i="12"/>
  <c r="Z97" i="12" s="1"/>
  <c r="K97" i="12"/>
  <c r="Y97" i="12" s="1"/>
  <c r="J97" i="12"/>
  <c r="I97" i="12"/>
  <c r="W97" i="12" s="1"/>
  <c r="H97" i="12"/>
  <c r="G97" i="12"/>
  <c r="F97" i="12"/>
  <c r="E97" i="12"/>
  <c r="D97" i="12"/>
  <c r="R97" i="12" s="1"/>
  <c r="C97" i="12"/>
  <c r="Q97" i="12" s="1"/>
  <c r="AA96" i="12"/>
  <c r="Z96" i="12"/>
  <c r="U96" i="12"/>
  <c r="T96" i="12"/>
  <c r="S96" i="12"/>
  <c r="R96" i="12"/>
  <c r="P96" i="12"/>
  <c r="M96" i="12"/>
  <c r="L96" i="12"/>
  <c r="K96" i="12"/>
  <c r="Y96" i="12" s="1"/>
  <c r="J96" i="12"/>
  <c r="X96" i="12" s="1"/>
  <c r="I96" i="12"/>
  <c r="W96" i="12" s="1"/>
  <c r="H96" i="12"/>
  <c r="V96" i="12" s="1"/>
  <c r="G96" i="12"/>
  <c r="F96" i="12"/>
  <c r="E96" i="12"/>
  <c r="D96" i="12"/>
  <c r="C96" i="12"/>
  <c r="Q96" i="12" s="1"/>
  <c r="AA95" i="12"/>
  <c r="Z95" i="12"/>
  <c r="Y95" i="12"/>
  <c r="T95" i="12"/>
  <c r="S95" i="12"/>
  <c r="R95" i="12"/>
  <c r="Q95" i="12"/>
  <c r="P95" i="12"/>
  <c r="M95" i="12"/>
  <c r="L95" i="12"/>
  <c r="K95" i="12"/>
  <c r="J95" i="12"/>
  <c r="X95" i="12" s="1"/>
  <c r="I95" i="12"/>
  <c r="W95" i="12" s="1"/>
  <c r="H95" i="12"/>
  <c r="V95" i="12" s="1"/>
  <c r="G95" i="12"/>
  <c r="F95" i="12"/>
  <c r="E95" i="12"/>
  <c r="D95" i="12"/>
  <c r="C95" i="12"/>
  <c r="AA94" i="12"/>
  <c r="Z94" i="12"/>
  <c r="Y94" i="12"/>
  <c r="X94" i="12"/>
  <c r="S94" i="12"/>
  <c r="R94" i="12"/>
  <c r="Q94" i="12"/>
  <c r="P94" i="12"/>
  <c r="M94" i="12"/>
  <c r="L94" i="12"/>
  <c r="K94" i="12"/>
  <c r="J94" i="12"/>
  <c r="I94" i="12"/>
  <c r="H94" i="12"/>
  <c r="V94" i="12" s="1"/>
  <c r="G94" i="12"/>
  <c r="U94" i="12" s="1"/>
  <c r="F94" i="12"/>
  <c r="T94" i="12" s="1"/>
  <c r="E94" i="12"/>
  <c r="D94" i="12"/>
  <c r="C94" i="12"/>
  <c r="Z93" i="12"/>
  <c r="Y93" i="12"/>
  <c r="X93" i="12"/>
  <c r="W93" i="12"/>
  <c r="R93" i="12"/>
  <c r="Q93" i="12"/>
  <c r="P93" i="12"/>
  <c r="M93" i="12"/>
  <c r="AA93" i="12" s="1"/>
  <c r="L93" i="12"/>
  <c r="K93" i="12"/>
  <c r="J93" i="12"/>
  <c r="I93" i="12"/>
  <c r="H93" i="12"/>
  <c r="G93" i="12"/>
  <c r="U93" i="12" s="1"/>
  <c r="F93" i="12"/>
  <c r="T93" i="12" s="1"/>
  <c r="E93" i="12"/>
  <c r="S93" i="12" s="1"/>
  <c r="D93" i="12"/>
  <c r="C93" i="12"/>
  <c r="Y92" i="12"/>
  <c r="X92" i="12"/>
  <c r="W92" i="12"/>
  <c r="V92" i="12"/>
  <c r="Q92" i="12"/>
  <c r="P92" i="12"/>
  <c r="M92" i="12"/>
  <c r="AA92" i="12" s="1"/>
  <c r="L92" i="12"/>
  <c r="Z92" i="12" s="1"/>
  <c r="K92" i="12"/>
  <c r="J92" i="12"/>
  <c r="I92" i="12"/>
  <c r="H92" i="12"/>
  <c r="G92" i="12"/>
  <c r="U92" i="12" s="1"/>
  <c r="F92" i="12"/>
  <c r="T92" i="12" s="1"/>
  <c r="E92" i="12"/>
  <c r="S92" i="12" s="1"/>
  <c r="D92" i="12"/>
  <c r="R92" i="12" s="1"/>
  <c r="C92" i="12"/>
  <c r="X91" i="12"/>
  <c r="W91" i="12"/>
  <c r="V91" i="12"/>
  <c r="U91" i="12"/>
  <c r="P91" i="12"/>
  <c r="M91" i="12"/>
  <c r="AA91" i="12" s="1"/>
  <c r="L91" i="12"/>
  <c r="K91" i="12"/>
  <c r="Y91" i="12" s="1"/>
  <c r="J91" i="12"/>
  <c r="I91" i="12"/>
  <c r="H91" i="12"/>
  <c r="G91" i="12"/>
  <c r="F91" i="12"/>
  <c r="T91" i="12" s="1"/>
  <c r="E91" i="12"/>
  <c r="S91" i="12" s="1"/>
  <c r="D91" i="12"/>
  <c r="R91" i="12" s="1"/>
  <c r="C91" i="12"/>
  <c r="Q91" i="12" s="1"/>
  <c r="X90" i="12"/>
  <c r="W90" i="12"/>
  <c r="U90" i="12"/>
  <c r="P90" i="12"/>
  <c r="O90" i="12"/>
  <c r="M90" i="12"/>
  <c r="AA90" i="12" s="1"/>
  <c r="L90" i="12"/>
  <c r="Z90" i="12" s="1"/>
  <c r="K90" i="12"/>
  <c r="Y90" i="12" s="1"/>
  <c r="J90" i="12"/>
  <c r="I90" i="12"/>
  <c r="H90" i="12"/>
  <c r="V90" i="12" s="1"/>
  <c r="G90" i="12"/>
  <c r="F90" i="12"/>
  <c r="T90" i="12" s="1"/>
  <c r="E90" i="12"/>
  <c r="S90" i="12" s="1"/>
  <c r="D90" i="12"/>
  <c r="R90" i="12" s="1"/>
  <c r="C90" i="12"/>
  <c r="Q90" i="12" s="1"/>
  <c r="X89" i="12"/>
  <c r="W89" i="12"/>
  <c r="U89" i="12"/>
  <c r="P89" i="12"/>
  <c r="O89" i="12"/>
  <c r="M89" i="12"/>
  <c r="AA89" i="12" s="1"/>
  <c r="L89" i="12"/>
  <c r="Z89" i="12" s="1"/>
  <c r="K89" i="12"/>
  <c r="Y89" i="12" s="1"/>
  <c r="J89" i="12"/>
  <c r="I89" i="12"/>
  <c r="H89" i="12"/>
  <c r="V89" i="12" s="1"/>
  <c r="G89" i="12"/>
  <c r="F89" i="12"/>
  <c r="E89" i="12"/>
  <c r="S89" i="12" s="1"/>
  <c r="D89" i="12"/>
  <c r="R89" i="12" s="1"/>
  <c r="C89" i="12"/>
  <c r="Q89" i="12" s="1"/>
  <c r="W88" i="12"/>
  <c r="V88" i="12"/>
  <c r="U88" i="12"/>
  <c r="T88" i="12"/>
  <c r="P88" i="12"/>
  <c r="M88" i="12"/>
  <c r="L88" i="12"/>
  <c r="Z88" i="12" s="1"/>
  <c r="K88" i="12"/>
  <c r="J88" i="12"/>
  <c r="X88" i="12" s="1"/>
  <c r="I88" i="12"/>
  <c r="H88" i="12"/>
  <c r="H86" i="12" s="1"/>
  <c r="V86" i="12" s="1"/>
  <c r="G88" i="12"/>
  <c r="F88" i="12"/>
  <c r="E88" i="12"/>
  <c r="D88" i="12"/>
  <c r="R88" i="12" s="1"/>
  <c r="C88" i="12"/>
  <c r="AA87" i="12"/>
  <c r="V87" i="12"/>
  <c r="U87" i="12"/>
  <c r="T87" i="12"/>
  <c r="S87" i="12"/>
  <c r="P87" i="12"/>
  <c r="M87" i="12"/>
  <c r="L87" i="12"/>
  <c r="K87" i="12"/>
  <c r="Y87" i="12" s="1"/>
  <c r="J87" i="12"/>
  <c r="I87" i="12"/>
  <c r="W87" i="12" s="1"/>
  <c r="H87" i="12"/>
  <c r="G87" i="12"/>
  <c r="F87" i="12"/>
  <c r="E87" i="12"/>
  <c r="D87" i="12"/>
  <c r="C87" i="12"/>
  <c r="Q87" i="12" s="1"/>
  <c r="P86" i="12"/>
  <c r="O86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O81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O80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O79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O78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O77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O76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O75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O74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O73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O72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O71" i="12"/>
  <c r="Z69" i="12"/>
  <c r="Y69" i="12"/>
  <c r="X69" i="12"/>
  <c r="W69" i="12"/>
  <c r="Q69" i="12"/>
  <c r="M69" i="12"/>
  <c r="L69" i="12"/>
  <c r="K69" i="12"/>
  <c r="J69" i="12"/>
  <c r="I69" i="12"/>
  <c r="H69" i="12"/>
  <c r="V69" i="12" s="1"/>
  <c r="G69" i="12"/>
  <c r="F69" i="12"/>
  <c r="E69" i="12"/>
  <c r="D69" i="12"/>
  <c r="C69" i="12"/>
  <c r="P66" i="12"/>
  <c r="O66" i="12"/>
  <c r="N66" i="12"/>
  <c r="P65" i="12"/>
  <c r="O65" i="12"/>
  <c r="N65" i="12"/>
  <c r="M65" i="12"/>
  <c r="E65" i="12"/>
  <c r="C65" i="12"/>
  <c r="P62" i="12"/>
  <c r="O62" i="12"/>
  <c r="N62" i="12"/>
  <c r="P61" i="12"/>
  <c r="O61" i="12"/>
  <c r="N61" i="12"/>
  <c r="P58" i="12"/>
  <c r="O58" i="12"/>
  <c r="N58" i="12"/>
  <c r="P57" i="12"/>
  <c r="O57" i="12"/>
  <c r="N57" i="12"/>
  <c r="M52" i="12"/>
  <c r="E52" i="12"/>
  <c r="E48" i="12"/>
  <c r="E57" i="12" s="1"/>
  <c r="X47" i="12"/>
  <c r="W47" i="12"/>
  <c r="V47" i="12"/>
  <c r="U47" i="12"/>
  <c r="T47" i="12"/>
  <c r="S47" i="12"/>
  <c r="M47" i="12"/>
  <c r="L47" i="12"/>
  <c r="K47" i="12"/>
  <c r="J47" i="12"/>
  <c r="I47" i="12"/>
  <c r="H47" i="12"/>
  <c r="G47" i="12"/>
  <c r="F47" i="12"/>
  <c r="E47" i="12"/>
  <c r="D47" i="12"/>
  <c r="C47" i="12"/>
  <c r="AA46" i="12"/>
  <c r="AA47" i="12" s="1"/>
  <c r="Z46" i="12"/>
  <c r="Z47" i="12" s="1"/>
  <c r="Y46" i="12"/>
  <c r="Y47" i="12" s="1"/>
  <c r="X46" i="12"/>
  <c r="W46" i="12"/>
  <c r="V46" i="12"/>
  <c r="U46" i="12"/>
  <c r="T46" i="12"/>
  <c r="S46" i="12"/>
  <c r="R46" i="12"/>
  <c r="R47" i="12" s="1"/>
  <c r="Q46" i="12"/>
  <c r="Q47" i="12" s="1"/>
  <c r="Y45" i="12"/>
  <c r="X45" i="12"/>
  <c r="V45" i="12"/>
  <c r="Q45" i="12"/>
  <c r="M45" i="12"/>
  <c r="L45" i="12"/>
  <c r="K45" i="12"/>
  <c r="K48" i="12" s="1"/>
  <c r="K57" i="12" s="1"/>
  <c r="J45" i="12"/>
  <c r="I45" i="12"/>
  <c r="H45" i="12"/>
  <c r="G45" i="12"/>
  <c r="F45" i="12"/>
  <c r="F50" i="12" s="1"/>
  <c r="F61" i="12" s="1"/>
  <c r="E45" i="12"/>
  <c r="D45" i="12"/>
  <c r="D48" i="12" s="1"/>
  <c r="D57" i="12" s="1"/>
  <c r="C45" i="12"/>
  <c r="AA44" i="12"/>
  <c r="AA45" i="12" s="1"/>
  <c r="Z44" i="12"/>
  <c r="Z45" i="12" s="1"/>
  <c r="Y44" i="12"/>
  <c r="X44" i="12"/>
  <c r="W44" i="12"/>
  <c r="W45" i="12" s="1"/>
  <c r="V44" i="12"/>
  <c r="U44" i="12"/>
  <c r="U45" i="12" s="1"/>
  <c r="T44" i="12"/>
  <c r="T45" i="12" s="1"/>
  <c r="S44" i="12"/>
  <c r="S45" i="12" s="1"/>
  <c r="R44" i="12"/>
  <c r="R45" i="12" s="1"/>
  <c r="Q44" i="12"/>
  <c r="Q43" i="12" a="1"/>
  <c r="Q43" i="12" s="1"/>
  <c r="M43" i="12"/>
  <c r="L43" i="12"/>
  <c r="K43" i="12"/>
  <c r="J43" i="12"/>
  <c r="I43" i="12"/>
  <c r="H43" i="12"/>
  <c r="G43" i="12"/>
  <c r="G52" i="12" s="1"/>
  <c r="G65" i="12" s="1"/>
  <c r="F43" i="12"/>
  <c r="E43" i="12"/>
  <c r="D43" i="12"/>
  <c r="C43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A40" i="12"/>
  <c r="Z40" i="12"/>
  <c r="Y40" i="12"/>
  <c r="X40" i="12"/>
  <c r="X43" i="12" s="1" a="1"/>
  <c r="X43" i="12" s="1"/>
  <c r="W40" i="12"/>
  <c r="V40" i="12"/>
  <c r="V38" i="12" s="1"/>
  <c r="U40" i="12"/>
  <c r="T40" i="12"/>
  <c r="S40" i="12"/>
  <c r="S38" i="12" s="1"/>
  <c r="R40" i="12"/>
  <c r="Q40" i="12"/>
  <c r="Q38" i="12" s="1"/>
  <c r="P40" i="12"/>
  <c r="AA39" i="12"/>
  <c r="Z39" i="12"/>
  <c r="Y39" i="12"/>
  <c r="X39" i="12"/>
  <c r="W39" i="12"/>
  <c r="W43" i="12" s="1" a="1"/>
  <c r="W43" i="12" s="1"/>
  <c r="V39" i="12"/>
  <c r="V43" i="12" s="1" a="1"/>
  <c r="V43" i="12" s="1"/>
  <c r="U39" i="12"/>
  <c r="T39" i="12"/>
  <c r="S39" i="12"/>
  <c r="R39" i="12"/>
  <c r="Q39" i="12"/>
  <c r="P39" i="12"/>
  <c r="AA38" i="12"/>
  <c r="X38" i="12"/>
  <c r="W38" i="12"/>
  <c r="M38" i="12"/>
  <c r="L38" i="12"/>
  <c r="K38" i="12"/>
  <c r="J38" i="12"/>
  <c r="I38" i="12"/>
  <c r="H38" i="12"/>
  <c r="G38" i="12"/>
  <c r="F38" i="12"/>
  <c r="E38" i="12"/>
  <c r="D38" i="12"/>
  <c r="C38" i="12"/>
  <c r="Y37" i="12"/>
  <c r="W37" i="12"/>
  <c r="W52" i="12" s="1"/>
  <c r="W65" i="12" s="1"/>
  <c r="M37" i="12"/>
  <c r="L37" i="12"/>
  <c r="K37" i="12"/>
  <c r="K52" i="12" s="1"/>
  <c r="K65" i="12" s="1"/>
  <c r="J37" i="12"/>
  <c r="J52" i="12" s="1"/>
  <c r="J65" i="12" s="1"/>
  <c r="I37" i="12"/>
  <c r="H37" i="12"/>
  <c r="G37" i="12"/>
  <c r="F37" i="12"/>
  <c r="E37" i="12"/>
  <c r="D37" i="12"/>
  <c r="C37" i="12"/>
  <c r="C52" i="12" s="1"/>
  <c r="AA36" i="12"/>
  <c r="R36" i="12"/>
  <c r="M36" i="12"/>
  <c r="M50" i="12" s="1"/>
  <c r="M61" i="12" s="1"/>
  <c r="L36" i="12"/>
  <c r="L50" i="12" s="1"/>
  <c r="L61" i="12" s="1"/>
  <c r="K36" i="12"/>
  <c r="J36" i="12"/>
  <c r="I36" i="12"/>
  <c r="I50" i="12" s="1"/>
  <c r="I61" i="12" s="1"/>
  <c r="H36" i="12"/>
  <c r="H50" i="12" s="1"/>
  <c r="H61" i="12" s="1"/>
  <c r="G36" i="12"/>
  <c r="G50" i="12" s="1"/>
  <c r="G61" i="12" s="1"/>
  <c r="F36" i="12"/>
  <c r="E36" i="12"/>
  <c r="E50" i="12" s="1"/>
  <c r="E61" i="12" s="1"/>
  <c r="D36" i="12"/>
  <c r="D50" i="12" s="1"/>
  <c r="D61" i="12" s="1"/>
  <c r="C36" i="12"/>
  <c r="Z35" i="12"/>
  <c r="S35" i="12"/>
  <c r="R35" i="12"/>
  <c r="M35" i="12"/>
  <c r="M48" i="12" s="1"/>
  <c r="M57" i="12" s="1"/>
  <c r="L35" i="12"/>
  <c r="K35" i="12"/>
  <c r="J35" i="12"/>
  <c r="J48" i="12" s="1"/>
  <c r="J57" i="12" s="1"/>
  <c r="I35" i="12"/>
  <c r="H35" i="12"/>
  <c r="G35" i="12"/>
  <c r="G48" i="12" s="1"/>
  <c r="G57" i="12" s="1"/>
  <c r="F35" i="12"/>
  <c r="E35" i="12"/>
  <c r="D35" i="12"/>
  <c r="C35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A33" i="12"/>
  <c r="Z33" i="12"/>
  <c r="Z36" i="12" s="1"/>
  <c r="Y33" i="12"/>
  <c r="X33" i="12"/>
  <c r="W33" i="12"/>
  <c r="W36" i="12" s="1"/>
  <c r="W50" i="12" s="1"/>
  <c r="W61" i="12" s="1"/>
  <c r="V33" i="12"/>
  <c r="U33" i="12"/>
  <c r="T33" i="12"/>
  <c r="S33" i="12"/>
  <c r="R33" i="12"/>
  <c r="Q33" i="12"/>
  <c r="P33" i="12"/>
  <c r="AA32" i="12"/>
  <c r="Z32" i="12"/>
  <c r="Z37" i="12" s="1"/>
  <c r="Y32" i="12"/>
  <c r="X32" i="12"/>
  <c r="W32" i="12"/>
  <c r="V32" i="12"/>
  <c r="U32" i="12"/>
  <c r="T32" i="12"/>
  <c r="S32" i="12"/>
  <c r="R32" i="12"/>
  <c r="R37" i="12" s="1"/>
  <c r="Q32" i="12"/>
  <c r="P32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A21" i="12"/>
  <c r="Z21" i="12"/>
  <c r="Y21" i="12"/>
  <c r="X21" i="12"/>
  <c r="W21" i="12"/>
  <c r="W19" i="12" s="1"/>
  <c r="V21" i="12"/>
  <c r="U21" i="12"/>
  <c r="U19" i="12" s="1"/>
  <c r="T21" i="12"/>
  <c r="T19" i="12" s="1"/>
  <c r="S21" i="12"/>
  <c r="R21" i="12"/>
  <c r="Q21" i="12"/>
  <c r="P21" i="12"/>
  <c r="AA20" i="12"/>
  <c r="AA19" i="12" s="1"/>
  <c r="Z20" i="12"/>
  <c r="Y20" i="12"/>
  <c r="Y19" i="12" s="1"/>
  <c r="X20" i="12"/>
  <c r="X19" i="12" s="1"/>
  <c r="W20" i="12"/>
  <c r="V20" i="12"/>
  <c r="V19" i="12" s="1"/>
  <c r="U20" i="12"/>
  <c r="T20" i="12"/>
  <c r="S20" i="12"/>
  <c r="S19" i="12" s="1"/>
  <c r="R20" i="12"/>
  <c r="Q20" i="12"/>
  <c r="Q19" i="12" s="1"/>
  <c r="P20" i="12"/>
  <c r="Z19" i="12"/>
  <c r="R19" i="12"/>
  <c r="P19" i="12"/>
  <c r="M19" i="12"/>
  <c r="L19" i="12"/>
  <c r="K19" i="12"/>
  <c r="J19" i="12"/>
  <c r="I19" i="12"/>
  <c r="H19" i="12"/>
  <c r="G19" i="12"/>
  <c r="F19" i="12"/>
  <c r="E19" i="12"/>
  <c r="D19" i="12"/>
  <c r="C19" i="12"/>
  <c r="P18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U11" i="12"/>
  <c r="T11" i="12"/>
  <c r="S11" i="12"/>
  <c r="R11" i="12"/>
  <c r="Q11" i="12"/>
  <c r="P11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A9" i="12"/>
  <c r="Z9" i="12"/>
  <c r="Y9" i="12"/>
  <c r="X9" i="12"/>
  <c r="W9" i="12"/>
  <c r="V9" i="12"/>
  <c r="U9" i="12"/>
  <c r="T9" i="12"/>
  <c r="S9" i="12"/>
  <c r="R9" i="12"/>
  <c r="Q9" i="12"/>
  <c r="P9" i="12"/>
  <c r="AA8" i="12"/>
  <c r="Z8" i="12"/>
  <c r="Y8" i="12"/>
  <c r="X8" i="12"/>
  <c r="W8" i="12"/>
  <c r="V8" i="12"/>
  <c r="U8" i="12"/>
  <c r="T8" i="12"/>
  <c r="S8" i="12"/>
  <c r="R8" i="12"/>
  <c r="Q8" i="12"/>
  <c r="P8" i="12"/>
  <c r="AA7" i="12"/>
  <c r="Z7" i="12"/>
  <c r="Y7" i="12"/>
  <c r="X7" i="12"/>
  <c r="W7" i="12"/>
  <c r="V7" i="12"/>
  <c r="U7" i="12"/>
  <c r="T7" i="12"/>
  <c r="S7" i="12"/>
  <c r="R7" i="12"/>
  <c r="Q7" i="12"/>
  <c r="P7" i="12"/>
  <c r="AA6" i="12"/>
  <c r="Z6" i="12"/>
  <c r="Y6" i="12"/>
  <c r="X6" i="12"/>
  <c r="W6" i="12"/>
  <c r="V6" i="12"/>
  <c r="U6" i="12"/>
  <c r="T6" i="12"/>
  <c r="T18" i="12" s="1"/>
  <c r="S6" i="12"/>
  <c r="R6" i="12"/>
  <c r="Q6" i="12"/>
  <c r="P6" i="12"/>
  <c r="AA5" i="12"/>
  <c r="Z5" i="12"/>
  <c r="Y5" i="12"/>
  <c r="X5" i="12"/>
  <c r="W5" i="12"/>
  <c r="V5" i="12"/>
  <c r="U5" i="12"/>
  <c r="T5" i="12"/>
  <c r="S5" i="12"/>
  <c r="R5" i="12"/>
  <c r="Q5" i="12"/>
  <c r="P5" i="12"/>
  <c r="U4" i="12"/>
  <c r="T4" i="12"/>
  <c r="R4" i="12"/>
  <c r="P4" i="12"/>
  <c r="I4" i="12"/>
  <c r="J17" i="21" s="1"/>
  <c r="H4" i="12"/>
  <c r="G4" i="12"/>
  <c r="H17" i="21" s="1"/>
  <c r="F4" i="12"/>
  <c r="G17" i="21" s="1"/>
  <c r="E4" i="12"/>
  <c r="D4" i="12"/>
  <c r="E17" i="21" s="1"/>
  <c r="C4" i="12"/>
  <c r="AA3" i="12"/>
  <c r="Y3" i="12"/>
  <c r="V3" i="12"/>
  <c r="U3" i="12"/>
  <c r="T3" i="12"/>
  <c r="S3" i="12"/>
  <c r="P3" i="12"/>
  <c r="M3" i="12"/>
  <c r="N16" i="21" s="1"/>
  <c r="L3" i="12"/>
  <c r="M16" i="21" s="1"/>
  <c r="K3" i="12"/>
  <c r="L16" i="21" s="1"/>
  <c r="J3" i="12"/>
  <c r="I3" i="12"/>
  <c r="H3" i="12"/>
  <c r="I16" i="21" s="1"/>
  <c r="G3" i="12"/>
  <c r="H16" i="21" s="1"/>
  <c r="F3" i="12"/>
  <c r="G16" i="21" s="1"/>
  <c r="E3" i="12"/>
  <c r="F16" i="21" s="1"/>
  <c r="D3" i="12"/>
  <c r="C3" i="12"/>
  <c r="G2" i="12"/>
  <c r="F2" i="12"/>
  <c r="C2" i="12"/>
  <c r="AA100" i="9"/>
  <c r="Z100" i="9"/>
  <c r="Y100" i="9"/>
  <c r="W100" i="9"/>
  <c r="T100" i="9"/>
  <c r="S100" i="9"/>
  <c r="R100" i="9"/>
  <c r="Q100" i="9"/>
  <c r="P100" i="9"/>
  <c r="M100" i="9"/>
  <c r="L100" i="9"/>
  <c r="K100" i="9"/>
  <c r="J100" i="9"/>
  <c r="X100" i="9" s="1"/>
  <c r="I100" i="9"/>
  <c r="H100" i="9"/>
  <c r="V100" i="9" s="1"/>
  <c r="G100" i="9"/>
  <c r="U100" i="9" s="1"/>
  <c r="F100" i="9"/>
  <c r="E100" i="9"/>
  <c r="D100" i="9"/>
  <c r="C100" i="9"/>
  <c r="Y99" i="9"/>
  <c r="X99" i="9"/>
  <c r="Q99" i="9"/>
  <c r="P99" i="9"/>
  <c r="M99" i="9"/>
  <c r="AA99" i="9" s="1"/>
  <c r="L99" i="9"/>
  <c r="Z99" i="9" s="1"/>
  <c r="K99" i="9"/>
  <c r="J99" i="9"/>
  <c r="I99" i="9"/>
  <c r="W99" i="9" s="1"/>
  <c r="H99" i="9"/>
  <c r="V99" i="9" s="1"/>
  <c r="G99" i="9"/>
  <c r="U99" i="9" s="1"/>
  <c r="F99" i="9"/>
  <c r="T99" i="9" s="1"/>
  <c r="E99" i="9"/>
  <c r="S99" i="9" s="1"/>
  <c r="D99" i="9"/>
  <c r="R99" i="9" s="1"/>
  <c r="C99" i="9"/>
  <c r="X98" i="9"/>
  <c r="W98" i="9"/>
  <c r="U98" i="9"/>
  <c r="R98" i="9"/>
  <c r="P98" i="9"/>
  <c r="M98" i="9"/>
  <c r="AA98" i="9" s="1"/>
  <c r="L98" i="9"/>
  <c r="Z98" i="9" s="1"/>
  <c r="K98" i="9"/>
  <c r="Y98" i="9" s="1"/>
  <c r="J98" i="9"/>
  <c r="I98" i="9"/>
  <c r="H98" i="9"/>
  <c r="V98" i="9" s="1"/>
  <c r="G98" i="9"/>
  <c r="F98" i="9"/>
  <c r="T98" i="9" s="1"/>
  <c r="E98" i="9"/>
  <c r="S98" i="9" s="1"/>
  <c r="D98" i="9"/>
  <c r="C98" i="9"/>
  <c r="Q98" i="9" s="1"/>
  <c r="X97" i="9"/>
  <c r="W97" i="9"/>
  <c r="V97" i="9"/>
  <c r="P97" i="9"/>
  <c r="M97" i="9"/>
  <c r="AA97" i="9" s="1"/>
  <c r="L97" i="9"/>
  <c r="Z97" i="9" s="1"/>
  <c r="K97" i="9"/>
  <c r="Y97" i="9" s="1"/>
  <c r="J97" i="9"/>
  <c r="I97" i="9"/>
  <c r="H97" i="9"/>
  <c r="G97" i="9"/>
  <c r="U97" i="9" s="1"/>
  <c r="F97" i="9"/>
  <c r="T97" i="9" s="1"/>
  <c r="E97" i="9"/>
  <c r="S97" i="9" s="1"/>
  <c r="D97" i="9"/>
  <c r="R97" i="9" s="1"/>
  <c r="C97" i="9"/>
  <c r="Q97" i="9" s="1"/>
  <c r="V96" i="9"/>
  <c r="U96" i="9"/>
  <c r="S96" i="9"/>
  <c r="P96" i="9"/>
  <c r="M96" i="9"/>
  <c r="AA96" i="9" s="1"/>
  <c r="L96" i="9"/>
  <c r="Z96" i="9" s="1"/>
  <c r="K96" i="9"/>
  <c r="Y96" i="9" s="1"/>
  <c r="J96" i="9"/>
  <c r="X96" i="9" s="1"/>
  <c r="I96" i="9"/>
  <c r="W96" i="9" s="1"/>
  <c r="H96" i="9"/>
  <c r="G96" i="9"/>
  <c r="F96" i="9"/>
  <c r="T96" i="9" s="1"/>
  <c r="E96" i="9"/>
  <c r="D96" i="9"/>
  <c r="R96" i="9" s="1"/>
  <c r="C96" i="9"/>
  <c r="Q96" i="9" s="1"/>
  <c r="Z95" i="9"/>
  <c r="Y95" i="9"/>
  <c r="X95" i="9"/>
  <c r="W95" i="9"/>
  <c r="R95" i="9"/>
  <c r="Q95" i="9"/>
  <c r="P95" i="9"/>
  <c r="M95" i="9"/>
  <c r="AA95" i="9" s="1"/>
  <c r="L95" i="9"/>
  <c r="K95" i="9"/>
  <c r="J95" i="9"/>
  <c r="I95" i="9"/>
  <c r="H95" i="9"/>
  <c r="V95" i="9" s="1"/>
  <c r="G95" i="9"/>
  <c r="U95" i="9" s="1"/>
  <c r="F95" i="9"/>
  <c r="E95" i="9"/>
  <c r="S95" i="9" s="1"/>
  <c r="D95" i="9"/>
  <c r="C95" i="9"/>
  <c r="Y94" i="9"/>
  <c r="X94" i="9"/>
  <c r="W94" i="9"/>
  <c r="V94" i="9"/>
  <c r="Q94" i="9"/>
  <c r="P94" i="9"/>
  <c r="M94" i="9"/>
  <c r="L94" i="9"/>
  <c r="Z94" i="9" s="1"/>
  <c r="K94" i="9"/>
  <c r="J94" i="9"/>
  <c r="I94" i="9"/>
  <c r="H94" i="9"/>
  <c r="G94" i="9"/>
  <c r="U94" i="9" s="1"/>
  <c r="F94" i="9"/>
  <c r="T94" i="9" s="1"/>
  <c r="E94" i="9"/>
  <c r="D94" i="9"/>
  <c r="R94" i="9" s="1"/>
  <c r="C94" i="9"/>
  <c r="X93" i="9"/>
  <c r="W93" i="9"/>
  <c r="V93" i="9"/>
  <c r="U93" i="9"/>
  <c r="P93" i="9"/>
  <c r="M93" i="9"/>
  <c r="AA93" i="9" s="1"/>
  <c r="L93" i="9"/>
  <c r="Z93" i="9" s="1"/>
  <c r="K93" i="9"/>
  <c r="Y93" i="9" s="1"/>
  <c r="J93" i="9"/>
  <c r="I93" i="9"/>
  <c r="H93" i="9"/>
  <c r="G93" i="9"/>
  <c r="F93" i="9"/>
  <c r="T93" i="9" s="1"/>
  <c r="E93" i="9"/>
  <c r="S93" i="9" s="1"/>
  <c r="D93" i="9"/>
  <c r="R93" i="9" s="1"/>
  <c r="C93" i="9"/>
  <c r="Q93" i="9" s="1"/>
  <c r="W92" i="9"/>
  <c r="V92" i="9"/>
  <c r="U92" i="9"/>
  <c r="T92" i="9"/>
  <c r="P92" i="9"/>
  <c r="M92" i="9"/>
  <c r="AA92" i="9" s="1"/>
  <c r="L92" i="9"/>
  <c r="Z92" i="9" s="1"/>
  <c r="K92" i="9"/>
  <c r="Y92" i="9" s="1"/>
  <c r="J92" i="9"/>
  <c r="X92" i="9" s="1"/>
  <c r="I92" i="9"/>
  <c r="H92" i="9"/>
  <c r="G92" i="9"/>
  <c r="F92" i="9"/>
  <c r="E92" i="9"/>
  <c r="S92" i="9" s="1"/>
  <c r="D92" i="9"/>
  <c r="R92" i="9" s="1"/>
  <c r="C92" i="9"/>
  <c r="Q92" i="9" s="1"/>
  <c r="AA91" i="9"/>
  <c r="V91" i="9"/>
  <c r="U91" i="9"/>
  <c r="T91" i="9"/>
  <c r="S91" i="9"/>
  <c r="P91" i="9"/>
  <c r="M91" i="9"/>
  <c r="L91" i="9"/>
  <c r="Z91" i="9" s="1"/>
  <c r="K91" i="9"/>
  <c r="Y91" i="9" s="1"/>
  <c r="J91" i="9"/>
  <c r="X91" i="9" s="1"/>
  <c r="I91" i="9"/>
  <c r="W91" i="9" s="1"/>
  <c r="H91" i="9"/>
  <c r="G91" i="9"/>
  <c r="F91" i="9"/>
  <c r="E91" i="9"/>
  <c r="D91" i="9"/>
  <c r="R91" i="9" s="1"/>
  <c r="C91" i="9"/>
  <c r="Q91" i="9" s="1"/>
  <c r="AA90" i="9"/>
  <c r="Z90" i="9"/>
  <c r="V90" i="9"/>
  <c r="U90" i="9"/>
  <c r="T90" i="9"/>
  <c r="S90" i="9"/>
  <c r="R90" i="9"/>
  <c r="P90" i="9"/>
  <c r="O90" i="9"/>
  <c r="M90" i="9"/>
  <c r="L90" i="9"/>
  <c r="K90" i="9"/>
  <c r="Y90" i="9" s="1"/>
  <c r="J90" i="9"/>
  <c r="X90" i="9" s="1"/>
  <c r="I90" i="9"/>
  <c r="W90" i="9" s="1"/>
  <c r="H90" i="9"/>
  <c r="G90" i="9"/>
  <c r="F90" i="9"/>
  <c r="E90" i="9"/>
  <c r="D90" i="9"/>
  <c r="C90" i="9"/>
  <c r="Q90" i="9" s="1"/>
  <c r="AA89" i="9"/>
  <c r="Z89" i="9"/>
  <c r="V89" i="9"/>
  <c r="U89" i="9"/>
  <c r="T89" i="9"/>
  <c r="S89" i="9"/>
  <c r="R89" i="9"/>
  <c r="P89" i="9"/>
  <c r="O89" i="9"/>
  <c r="M89" i="9"/>
  <c r="L89" i="9"/>
  <c r="K89" i="9"/>
  <c r="Y89" i="9" s="1"/>
  <c r="J89" i="9"/>
  <c r="I89" i="9"/>
  <c r="W89" i="9" s="1"/>
  <c r="H89" i="9"/>
  <c r="G89" i="9"/>
  <c r="F89" i="9"/>
  <c r="E89" i="9"/>
  <c r="D89" i="9"/>
  <c r="C89" i="9"/>
  <c r="Q89" i="9" s="1"/>
  <c r="AA88" i="9"/>
  <c r="Z88" i="9"/>
  <c r="U88" i="9"/>
  <c r="T88" i="9"/>
  <c r="S88" i="9"/>
  <c r="R88" i="9"/>
  <c r="P88" i="9"/>
  <c r="M88" i="9"/>
  <c r="M86" i="9" s="1"/>
  <c r="AA86" i="9" s="1"/>
  <c r="L88" i="9"/>
  <c r="L86" i="9" s="1"/>
  <c r="Z86" i="9" s="1"/>
  <c r="K88" i="9"/>
  <c r="Y88" i="9" s="1"/>
  <c r="J88" i="9"/>
  <c r="X88" i="9" s="1"/>
  <c r="I88" i="9"/>
  <c r="H88" i="9"/>
  <c r="V88" i="9" s="1"/>
  <c r="G88" i="9"/>
  <c r="F88" i="9"/>
  <c r="E88" i="9"/>
  <c r="E86" i="9" s="1"/>
  <c r="S86" i="9" s="1"/>
  <c r="D88" i="9"/>
  <c r="D86" i="9" s="1"/>
  <c r="R86" i="9" s="1"/>
  <c r="C88" i="9"/>
  <c r="Q88" i="9" s="1"/>
  <c r="AA87" i="9"/>
  <c r="Z87" i="9"/>
  <c r="Y87" i="9"/>
  <c r="T87" i="9"/>
  <c r="S87" i="9"/>
  <c r="R87" i="9"/>
  <c r="Q87" i="9"/>
  <c r="P87" i="9"/>
  <c r="M87" i="9"/>
  <c r="L87" i="9"/>
  <c r="K87" i="9"/>
  <c r="J87" i="9"/>
  <c r="X87" i="9" s="1"/>
  <c r="I87" i="9"/>
  <c r="W87" i="9" s="1"/>
  <c r="H87" i="9"/>
  <c r="G87" i="9"/>
  <c r="F87" i="9"/>
  <c r="E87" i="9"/>
  <c r="D87" i="9"/>
  <c r="C87" i="9"/>
  <c r="P86" i="9"/>
  <c r="O86" i="9"/>
  <c r="AA84" i="9"/>
  <c r="Z84" i="9"/>
  <c r="Y84" i="9"/>
  <c r="X84" i="9"/>
  <c r="W84" i="9"/>
  <c r="V84" i="9"/>
  <c r="U84" i="9"/>
  <c r="T84" i="9"/>
  <c r="S84" i="9"/>
  <c r="R84" i="9"/>
  <c r="Q84" i="9"/>
  <c r="P84" i="9"/>
  <c r="O84" i="9"/>
  <c r="AA83" i="9"/>
  <c r="Z83" i="9"/>
  <c r="Y83" i="9"/>
  <c r="X83" i="9"/>
  <c r="W83" i="9"/>
  <c r="V83" i="9"/>
  <c r="U83" i="9"/>
  <c r="T83" i="9"/>
  <c r="S83" i="9"/>
  <c r="R83" i="9"/>
  <c r="Q83" i="9"/>
  <c r="P83" i="9"/>
  <c r="O83" i="9"/>
  <c r="AA82" i="9"/>
  <c r="Z82" i="9"/>
  <c r="Y82" i="9"/>
  <c r="X82" i="9"/>
  <c r="W82" i="9"/>
  <c r="V82" i="9"/>
  <c r="U82" i="9"/>
  <c r="T82" i="9"/>
  <c r="S82" i="9"/>
  <c r="R82" i="9"/>
  <c r="Q82" i="9"/>
  <c r="P82" i="9"/>
  <c r="O82" i="9"/>
  <c r="AA81" i="9"/>
  <c r="Z81" i="9"/>
  <c r="Y81" i="9"/>
  <c r="X81" i="9"/>
  <c r="W81" i="9"/>
  <c r="V81" i="9"/>
  <c r="U81" i="9"/>
  <c r="T81" i="9"/>
  <c r="S81" i="9"/>
  <c r="R81" i="9"/>
  <c r="Q81" i="9"/>
  <c r="P81" i="9"/>
  <c r="O81" i="9"/>
  <c r="AA80" i="9"/>
  <c r="Z80" i="9"/>
  <c r="Y80" i="9"/>
  <c r="X80" i="9"/>
  <c r="W80" i="9"/>
  <c r="V80" i="9"/>
  <c r="U80" i="9"/>
  <c r="T80" i="9"/>
  <c r="S80" i="9"/>
  <c r="R80" i="9"/>
  <c r="Q80" i="9"/>
  <c r="P80" i="9"/>
  <c r="O80" i="9"/>
  <c r="AA79" i="9"/>
  <c r="Z79" i="9"/>
  <c r="Y79" i="9"/>
  <c r="X79" i="9"/>
  <c r="W79" i="9"/>
  <c r="V79" i="9"/>
  <c r="U79" i="9"/>
  <c r="T79" i="9"/>
  <c r="S79" i="9"/>
  <c r="R79" i="9"/>
  <c r="Q79" i="9"/>
  <c r="P79" i="9"/>
  <c r="O79" i="9"/>
  <c r="AA78" i="9"/>
  <c r="Z78" i="9"/>
  <c r="Y78" i="9"/>
  <c r="X78" i="9"/>
  <c r="W78" i="9"/>
  <c r="V78" i="9"/>
  <c r="U78" i="9"/>
  <c r="T78" i="9"/>
  <c r="S78" i="9"/>
  <c r="R78" i="9"/>
  <c r="Q78" i="9"/>
  <c r="P78" i="9"/>
  <c r="O78" i="9"/>
  <c r="AA77" i="9"/>
  <c r="Z77" i="9"/>
  <c r="Y77" i="9"/>
  <c r="X77" i="9"/>
  <c r="W77" i="9"/>
  <c r="V77" i="9"/>
  <c r="U77" i="9"/>
  <c r="T77" i="9"/>
  <c r="S77" i="9"/>
  <c r="R77" i="9"/>
  <c r="Q77" i="9"/>
  <c r="P77" i="9"/>
  <c r="O77" i="9"/>
  <c r="AA76" i="9"/>
  <c r="Z76" i="9"/>
  <c r="Y76" i="9"/>
  <c r="X76" i="9"/>
  <c r="W76" i="9"/>
  <c r="V76" i="9"/>
  <c r="U76" i="9"/>
  <c r="T76" i="9"/>
  <c r="S76" i="9"/>
  <c r="R76" i="9"/>
  <c r="Q76" i="9"/>
  <c r="P76" i="9"/>
  <c r="O76" i="9"/>
  <c r="AA75" i="9"/>
  <c r="Z75" i="9"/>
  <c r="Y75" i="9"/>
  <c r="X75" i="9"/>
  <c r="W75" i="9"/>
  <c r="V75" i="9"/>
  <c r="U75" i="9"/>
  <c r="T75" i="9"/>
  <c r="S75" i="9"/>
  <c r="R75" i="9"/>
  <c r="Q75" i="9"/>
  <c r="P75" i="9"/>
  <c r="O75" i="9"/>
  <c r="AA74" i="9"/>
  <c r="Z74" i="9"/>
  <c r="Y74" i="9"/>
  <c r="X74" i="9"/>
  <c r="W74" i="9"/>
  <c r="V74" i="9"/>
  <c r="U74" i="9"/>
  <c r="T74" i="9"/>
  <c r="S74" i="9"/>
  <c r="R74" i="9"/>
  <c r="Q74" i="9"/>
  <c r="P74" i="9"/>
  <c r="O74" i="9"/>
  <c r="AA73" i="9"/>
  <c r="Z73" i="9"/>
  <c r="Y73" i="9"/>
  <c r="X73" i="9"/>
  <c r="W73" i="9"/>
  <c r="V73" i="9"/>
  <c r="U73" i="9"/>
  <c r="T73" i="9"/>
  <c r="S73" i="9"/>
  <c r="R73" i="9"/>
  <c r="Q73" i="9"/>
  <c r="P73" i="9"/>
  <c r="O73" i="9"/>
  <c r="AA72" i="9"/>
  <c r="Z72" i="9"/>
  <c r="Y72" i="9"/>
  <c r="X72" i="9"/>
  <c r="W72" i="9"/>
  <c r="V72" i="9"/>
  <c r="U72" i="9"/>
  <c r="T72" i="9"/>
  <c r="S72" i="9"/>
  <c r="R72" i="9"/>
  <c r="Q72" i="9"/>
  <c r="P72" i="9"/>
  <c r="O72" i="9"/>
  <c r="AA71" i="9"/>
  <c r="Z71" i="9"/>
  <c r="Y71" i="9"/>
  <c r="X71" i="9"/>
  <c r="W71" i="9"/>
  <c r="V71" i="9"/>
  <c r="U71" i="9"/>
  <c r="T71" i="9"/>
  <c r="S71" i="9"/>
  <c r="R71" i="9"/>
  <c r="Q71" i="9"/>
  <c r="P71" i="9"/>
  <c r="O71" i="9"/>
  <c r="L70" i="9"/>
  <c r="C70" i="9"/>
  <c r="V69" i="9"/>
  <c r="U69" i="9"/>
  <c r="T69" i="9"/>
  <c r="M69" i="9"/>
  <c r="AA69" i="9" s="1"/>
  <c r="L69" i="9"/>
  <c r="K69" i="9"/>
  <c r="J69" i="9"/>
  <c r="I69" i="9"/>
  <c r="H69" i="9"/>
  <c r="G69" i="9"/>
  <c r="F69" i="9"/>
  <c r="E69" i="9"/>
  <c r="S69" i="9" s="1"/>
  <c r="D69" i="9"/>
  <c r="C69" i="9"/>
  <c r="P66" i="9"/>
  <c r="O66" i="9"/>
  <c r="N66" i="9"/>
  <c r="P65" i="9"/>
  <c r="O65" i="9"/>
  <c r="N65" i="9"/>
  <c r="P62" i="9"/>
  <c r="O62" i="9"/>
  <c r="N62" i="9"/>
  <c r="P61" i="9"/>
  <c r="O61" i="9"/>
  <c r="N61" i="9"/>
  <c r="P58" i="9"/>
  <c r="O58" i="9"/>
  <c r="N58" i="9"/>
  <c r="P57" i="9"/>
  <c r="O57" i="9"/>
  <c r="N57" i="9"/>
  <c r="AA47" i="9"/>
  <c r="Z47" i="9"/>
  <c r="Y47" i="9"/>
  <c r="X47" i="9"/>
  <c r="U47" i="9"/>
  <c r="T47" i="9"/>
  <c r="S47" i="9"/>
  <c r="R47" i="9"/>
  <c r="Q47" i="9"/>
  <c r="M47" i="9"/>
  <c r="L47" i="9"/>
  <c r="K47" i="9"/>
  <c r="J47" i="9"/>
  <c r="I47" i="9"/>
  <c r="H47" i="9"/>
  <c r="G47" i="9"/>
  <c r="F47" i="9"/>
  <c r="E47" i="9"/>
  <c r="D47" i="9"/>
  <c r="C47" i="9"/>
  <c r="AA46" i="9"/>
  <c r="Z46" i="9"/>
  <c r="Y46" i="9"/>
  <c r="X46" i="9"/>
  <c r="W46" i="9"/>
  <c r="W47" i="9" s="1"/>
  <c r="V46" i="9"/>
  <c r="V47" i="9" s="1"/>
  <c r="U46" i="9"/>
  <c r="T46" i="9"/>
  <c r="S46" i="9"/>
  <c r="R46" i="9"/>
  <c r="Q46" i="9"/>
  <c r="AA45" i="9"/>
  <c r="Z45" i="9"/>
  <c r="V45" i="9"/>
  <c r="U45" i="9"/>
  <c r="T45" i="9"/>
  <c r="S45" i="9"/>
  <c r="R45" i="9"/>
  <c r="Q45" i="9"/>
  <c r="M45" i="9"/>
  <c r="L45" i="9"/>
  <c r="K45" i="9"/>
  <c r="J45" i="9"/>
  <c r="I45" i="9"/>
  <c r="H45" i="9"/>
  <c r="G45" i="9"/>
  <c r="F45" i="9"/>
  <c r="E45" i="9"/>
  <c r="D45" i="9"/>
  <c r="C45" i="9"/>
  <c r="AA44" i="9"/>
  <c r="Z44" i="9"/>
  <c r="Y44" i="9"/>
  <c r="Y45" i="9" s="1"/>
  <c r="X44" i="9"/>
  <c r="X45" i="9" s="1"/>
  <c r="W44" i="9"/>
  <c r="W45" i="9" s="1"/>
  <c r="V44" i="9"/>
  <c r="U44" i="9"/>
  <c r="T44" i="9"/>
  <c r="S44" i="9"/>
  <c r="R44" i="9"/>
  <c r="Q44" i="9"/>
  <c r="M43" i="9"/>
  <c r="L43" i="9"/>
  <c r="K43" i="9"/>
  <c r="J43" i="9"/>
  <c r="I43" i="9"/>
  <c r="H43" i="9"/>
  <c r="G43" i="9"/>
  <c r="F43" i="9"/>
  <c r="E43" i="9"/>
  <c r="D43" i="9"/>
  <c r="C43" i="9"/>
  <c r="AA42" i="9"/>
  <c r="Z42" i="9"/>
  <c r="Y42" i="9"/>
  <c r="X42" i="9"/>
  <c r="W42" i="9"/>
  <c r="V42" i="9"/>
  <c r="U42" i="9"/>
  <c r="T42" i="9"/>
  <c r="S42" i="9"/>
  <c r="R42" i="9"/>
  <c r="Q42" i="9"/>
  <c r="P42" i="9"/>
  <c r="AA41" i="9"/>
  <c r="Z41" i="9"/>
  <c r="Y41" i="9"/>
  <c r="X41" i="9"/>
  <c r="W41" i="9"/>
  <c r="V41" i="9"/>
  <c r="U41" i="9"/>
  <c r="T41" i="9"/>
  <c r="S41" i="9"/>
  <c r="R41" i="9"/>
  <c r="Q41" i="9"/>
  <c r="P41" i="9"/>
  <c r="AA40" i="9"/>
  <c r="AA43" i="9" s="1" a="1"/>
  <c r="AA43" i="9" s="1"/>
  <c r="Z40" i="9"/>
  <c r="Y40" i="9"/>
  <c r="X40" i="9"/>
  <c r="W40" i="9"/>
  <c r="V40" i="9"/>
  <c r="V38" i="9" s="1"/>
  <c r="U40" i="9"/>
  <c r="U43" i="9" s="1" a="1"/>
  <c r="U43" i="9" s="1"/>
  <c r="T40" i="9"/>
  <c r="S40" i="9"/>
  <c r="R40" i="9"/>
  <c r="Q40" i="9"/>
  <c r="P40" i="9"/>
  <c r="AA39" i="9"/>
  <c r="Z39" i="9"/>
  <c r="Y39" i="9"/>
  <c r="X39" i="9"/>
  <c r="W39" i="9"/>
  <c r="W38" i="9" s="1"/>
  <c r="V39" i="9"/>
  <c r="U39" i="9"/>
  <c r="T39" i="9"/>
  <c r="S39" i="9"/>
  <c r="R39" i="9"/>
  <c r="Q39" i="9"/>
  <c r="P39" i="9"/>
  <c r="AA38" i="9"/>
  <c r="U38" i="9"/>
  <c r="M38" i="9"/>
  <c r="L38" i="9"/>
  <c r="K38" i="9"/>
  <c r="J38" i="9"/>
  <c r="I38" i="9"/>
  <c r="H38" i="9"/>
  <c r="G38" i="9"/>
  <c r="F38" i="9"/>
  <c r="E38" i="9"/>
  <c r="D38" i="9"/>
  <c r="C38" i="9"/>
  <c r="M37" i="9"/>
  <c r="L37" i="9"/>
  <c r="K37" i="9"/>
  <c r="J37" i="9"/>
  <c r="J52" i="9" s="1"/>
  <c r="J65" i="9" s="1"/>
  <c r="I37" i="9"/>
  <c r="I52" i="9" s="1"/>
  <c r="I65" i="9" s="1"/>
  <c r="H37" i="9"/>
  <c r="H52" i="9" s="1"/>
  <c r="H65" i="9" s="1"/>
  <c r="G37" i="9"/>
  <c r="G52" i="9" s="1"/>
  <c r="G65" i="9" s="1"/>
  <c r="F37" i="9"/>
  <c r="F52" i="9" s="1"/>
  <c r="F65" i="9" s="1"/>
  <c r="E37" i="9"/>
  <c r="D37" i="9"/>
  <c r="C37" i="9"/>
  <c r="M36" i="9"/>
  <c r="M50" i="9" s="1"/>
  <c r="M61" i="9" s="1"/>
  <c r="L36" i="9"/>
  <c r="L50" i="9" s="1"/>
  <c r="L61" i="9" s="1"/>
  <c r="K36" i="9"/>
  <c r="J36" i="9"/>
  <c r="J50" i="9" s="1"/>
  <c r="J61" i="9" s="1"/>
  <c r="I36" i="9"/>
  <c r="I50" i="9" s="1"/>
  <c r="I61" i="9" s="1"/>
  <c r="H36" i="9"/>
  <c r="H50" i="9" s="1"/>
  <c r="H61" i="9" s="1"/>
  <c r="G36" i="9"/>
  <c r="F36" i="9"/>
  <c r="F50" i="9" s="1"/>
  <c r="F61" i="9" s="1"/>
  <c r="E36" i="9"/>
  <c r="E50" i="9" s="1"/>
  <c r="E61" i="9" s="1"/>
  <c r="D36" i="9"/>
  <c r="D50" i="9" s="1"/>
  <c r="D61" i="9" s="1"/>
  <c r="C36" i="9"/>
  <c r="M35" i="9"/>
  <c r="M48" i="9" s="1"/>
  <c r="M57" i="9" s="1"/>
  <c r="L35" i="9"/>
  <c r="K35" i="9"/>
  <c r="J35" i="9"/>
  <c r="I35" i="9"/>
  <c r="I48" i="9" s="1"/>
  <c r="I57" i="9" s="1"/>
  <c r="H35" i="9"/>
  <c r="G35" i="9"/>
  <c r="F35" i="9"/>
  <c r="F48" i="9" s="1"/>
  <c r="F57" i="9" s="1"/>
  <c r="E35" i="9"/>
  <c r="E48" i="9" s="1"/>
  <c r="E57" i="9" s="1"/>
  <c r="D35" i="9"/>
  <c r="C35" i="9"/>
  <c r="AA34" i="9"/>
  <c r="Z34" i="9"/>
  <c r="Y34" i="9"/>
  <c r="X34" i="9"/>
  <c r="W34" i="9"/>
  <c r="V34" i="9"/>
  <c r="U34" i="9"/>
  <c r="T34" i="9"/>
  <c r="S34" i="9"/>
  <c r="R34" i="9"/>
  <c r="Q34" i="9"/>
  <c r="P34" i="9"/>
  <c r="AA33" i="9"/>
  <c r="Z33" i="9"/>
  <c r="Y33" i="9"/>
  <c r="X33" i="9"/>
  <c r="W33" i="9"/>
  <c r="V33" i="9"/>
  <c r="U33" i="9"/>
  <c r="T33" i="9"/>
  <c r="S33" i="9"/>
  <c r="R33" i="9"/>
  <c r="Q33" i="9"/>
  <c r="P33" i="9"/>
  <c r="AA32" i="9"/>
  <c r="Z32" i="9"/>
  <c r="Y32" i="9"/>
  <c r="X32" i="9"/>
  <c r="W32" i="9"/>
  <c r="V32" i="9"/>
  <c r="U32" i="9"/>
  <c r="T32" i="9"/>
  <c r="S32" i="9"/>
  <c r="R32" i="9"/>
  <c r="Q32" i="9"/>
  <c r="P32" i="9"/>
  <c r="AA31" i="9"/>
  <c r="Z31" i="9"/>
  <c r="Y31" i="9"/>
  <c r="X31" i="9"/>
  <c r="W31" i="9"/>
  <c r="V31" i="9"/>
  <c r="U31" i="9"/>
  <c r="T31" i="9"/>
  <c r="S31" i="9"/>
  <c r="R31" i="9"/>
  <c r="Q31" i="9"/>
  <c r="P31" i="9"/>
  <c r="AA30" i="9"/>
  <c r="Z30" i="9"/>
  <c r="Y30" i="9"/>
  <c r="X30" i="9"/>
  <c r="W30" i="9"/>
  <c r="V30" i="9"/>
  <c r="U30" i="9"/>
  <c r="T30" i="9"/>
  <c r="S30" i="9"/>
  <c r="R30" i="9"/>
  <c r="Q30" i="9"/>
  <c r="P30" i="9"/>
  <c r="AA29" i="9"/>
  <c r="Z29" i="9"/>
  <c r="Y29" i="9"/>
  <c r="X29" i="9"/>
  <c r="W29" i="9"/>
  <c r="V29" i="9"/>
  <c r="U29" i="9"/>
  <c r="T29" i="9"/>
  <c r="S29" i="9"/>
  <c r="R29" i="9"/>
  <c r="Q29" i="9"/>
  <c r="P29" i="9"/>
  <c r="AA28" i="9"/>
  <c r="Z28" i="9"/>
  <c r="Y28" i="9"/>
  <c r="X28" i="9"/>
  <c r="W28" i="9"/>
  <c r="V28" i="9"/>
  <c r="U28" i="9"/>
  <c r="T28" i="9"/>
  <c r="S28" i="9"/>
  <c r="R28" i="9"/>
  <c r="Q28" i="9"/>
  <c r="P28" i="9"/>
  <c r="AA27" i="9"/>
  <c r="Z27" i="9"/>
  <c r="Y27" i="9"/>
  <c r="X27" i="9"/>
  <c r="W27" i="9"/>
  <c r="V27" i="9"/>
  <c r="U27" i="9"/>
  <c r="T27" i="9"/>
  <c r="S27" i="9"/>
  <c r="R27" i="9"/>
  <c r="Q27" i="9"/>
  <c r="P27" i="9"/>
  <c r="AA26" i="9"/>
  <c r="Z26" i="9"/>
  <c r="Y26" i="9"/>
  <c r="X26" i="9"/>
  <c r="W26" i="9"/>
  <c r="V26" i="9"/>
  <c r="U26" i="9"/>
  <c r="T26" i="9"/>
  <c r="S26" i="9"/>
  <c r="R26" i="9"/>
  <c r="Q26" i="9"/>
  <c r="P26" i="9"/>
  <c r="AA25" i="9"/>
  <c r="Z25" i="9"/>
  <c r="Y25" i="9"/>
  <c r="X25" i="9"/>
  <c r="W25" i="9"/>
  <c r="V25" i="9"/>
  <c r="U25" i="9"/>
  <c r="T25" i="9"/>
  <c r="S25" i="9"/>
  <c r="R25" i="9"/>
  <c r="Q25" i="9"/>
  <c r="P25" i="9"/>
  <c r="AA24" i="9"/>
  <c r="Z24" i="9"/>
  <c r="Y24" i="9"/>
  <c r="X24" i="9"/>
  <c r="W24" i="9"/>
  <c r="V24" i="9"/>
  <c r="U24" i="9"/>
  <c r="T24" i="9"/>
  <c r="S24" i="9"/>
  <c r="R24" i="9"/>
  <c r="Q24" i="9"/>
  <c r="P24" i="9"/>
  <c r="AA23" i="9"/>
  <c r="Z23" i="9"/>
  <c r="Y23" i="9"/>
  <c r="X23" i="9"/>
  <c r="W23" i="9"/>
  <c r="V23" i="9"/>
  <c r="U23" i="9"/>
  <c r="T23" i="9"/>
  <c r="S23" i="9"/>
  <c r="R23" i="9"/>
  <c r="Q23" i="9"/>
  <c r="P23" i="9"/>
  <c r="AA22" i="9"/>
  <c r="Z22" i="9"/>
  <c r="Y22" i="9"/>
  <c r="X22" i="9"/>
  <c r="W22" i="9"/>
  <c r="V22" i="9"/>
  <c r="U22" i="9"/>
  <c r="T22" i="9"/>
  <c r="S22" i="9"/>
  <c r="R22" i="9"/>
  <c r="Q22" i="9"/>
  <c r="P22" i="9"/>
  <c r="AA21" i="9"/>
  <c r="Z21" i="9"/>
  <c r="Y21" i="9"/>
  <c r="X21" i="9"/>
  <c r="W21" i="9"/>
  <c r="V21" i="9"/>
  <c r="U21" i="9"/>
  <c r="T21" i="9"/>
  <c r="S21" i="9"/>
  <c r="R21" i="9"/>
  <c r="Q21" i="9"/>
  <c r="P21" i="9"/>
  <c r="AA20" i="9"/>
  <c r="Z20" i="9"/>
  <c r="Y20" i="9"/>
  <c r="X20" i="9"/>
  <c r="W20" i="9"/>
  <c r="V20" i="9"/>
  <c r="U20" i="9"/>
  <c r="T20" i="9"/>
  <c r="S20" i="9"/>
  <c r="R20" i="9"/>
  <c r="Q20" i="9"/>
  <c r="P20" i="9"/>
  <c r="P19" i="9"/>
  <c r="M19" i="9"/>
  <c r="L19" i="9"/>
  <c r="K19" i="9"/>
  <c r="J19" i="9"/>
  <c r="I19" i="9"/>
  <c r="H19" i="9"/>
  <c r="G19" i="9"/>
  <c r="F19" i="9"/>
  <c r="E19" i="9"/>
  <c r="D19" i="9"/>
  <c r="C19" i="9"/>
  <c r="P18" i="9"/>
  <c r="AA17" i="9"/>
  <c r="Z17" i="9"/>
  <c r="Y17" i="9"/>
  <c r="X17" i="9"/>
  <c r="W17" i="9"/>
  <c r="V17" i="9"/>
  <c r="U17" i="9"/>
  <c r="T17" i="9"/>
  <c r="S17" i="9"/>
  <c r="R17" i="9"/>
  <c r="Q17" i="9"/>
  <c r="P17" i="9"/>
  <c r="AA16" i="9"/>
  <c r="Z16" i="9"/>
  <c r="Y16" i="9"/>
  <c r="X16" i="9"/>
  <c r="W16" i="9"/>
  <c r="V16" i="9"/>
  <c r="U16" i="9"/>
  <c r="T16" i="9"/>
  <c r="S16" i="9"/>
  <c r="R16" i="9"/>
  <c r="Q16" i="9"/>
  <c r="P16" i="9"/>
  <c r="AA15" i="9"/>
  <c r="Z15" i="9"/>
  <c r="Y15" i="9"/>
  <c r="X15" i="9"/>
  <c r="W15" i="9"/>
  <c r="V15" i="9"/>
  <c r="U15" i="9"/>
  <c r="T15" i="9"/>
  <c r="S15" i="9"/>
  <c r="R15" i="9"/>
  <c r="Q15" i="9"/>
  <c r="P15" i="9"/>
  <c r="AA14" i="9"/>
  <c r="Z14" i="9"/>
  <c r="Y14" i="9"/>
  <c r="X14" i="9"/>
  <c r="W14" i="9"/>
  <c r="V14" i="9"/>
  <c r="U14" i="9"/>
  <c r="T14" i="9"/>
  <c r="S14" i="9"/>
  <c r="R14" i="9"/>
  <c r="Q14" i="9"/>
  <c r="P14" i="9"/>
  <c r="AA13" i="9"/>
  <c r="Z13" i="9"/>
  <c r="Y13" i="9"/>
  <c r="X13" i="9"/>
  <c r="W13" i="9"/>
  <c r="V13" i="9"/>
  <c r="U13" i="9"/>
  <c r="T13" i="9"/>
  <c r="S13" i="9"/>
  <c r="R13" i="9"/>
  <c r="Q13" i="9"/>
  <c r="P13" i="9"/>
  <c r="AA12" i="9"/>
  <c r="Z12" i="9"/>
  <c r="Y12" i="9"/>
  <c r="X12" i="9"/>
  <c r="W12" i="9"/>
  <c r="V12" i="9"/>
  <c r="U12" i="9"/>
  <c r="T12" i="9"/>
  <c r="S12" i="9"/>
  <c r="R12" i="9"/>
  <c r="Q12" i="9"/>
  <c r="P12" i="9"/>
  <c r="P11" i="9"/>
  <c r="AA10" i="9"/>
  <c r="Z10" i="9"/>
  <c r="Y10" i="9"/>
  <c r="X10" i="9"/>
  <c r="W10" i="9"/>
  <c r="V10" i="9"/>
  <c r="U10" i="9"/>
  <c r="T10" i="9"/>
  <c r="S10" i="9"/>
  <c r="R10" i="9"/>
  <c r="Q10" i="9"/>
  <c r="P10" i="9"/>
  <c r="AA9" i="9"/>
  <c r="Z9" i="9"/>
  <c r="Y9" i="9"/>
  <c r="X9" i="9"/>
  <c r="W9" i="9"/>
  <c r="V9" i="9"/>
  <c r="U9" i="9"/>
  <c r="T9" i="9"/>
  <c r="S9" i="9"/>
  <c r="R9" i="9"/>
  <c r="Q9" i="9"/>
  <c r="P9" i="9"/>
  <c r="AA8" i="9"/>
  <c r="Z8" i="9"/>
  <c r="Y8" i="9"/>
  <c r="X8" i="9"/>
  <c r="W8" i="9"/>
  <c r="V8" i="9"/>
  <c r="U8" i="9"/>
  <c r="T8" i="9"/>
  <c r="S8" i="9"/>
  <c r="R8" i="9"/>
  <c r="Q8" i="9"/>
  <c r="P8" i="9"/>
  <c r="AA7" i="9"/>
  <c r="Z7" i="9"/>
  <c r="Y7" i="9"/>
  <c r="X7" i="9"/>
  <c r="W7" i="9"/>
  <c r="V7" i="9"/>
  <c r="U7" i="9"/>
  <c r="T7" i="9"/>
  <c r="S7" i="9"/>
  <c r="R7" i="9"/>
  <c r="Q7" i="9"/>
  <c r="P7" i="9"/>
  <c r="AA6" i="9"/>
  <c r="Z6" i="9"/>
  <c r="Y6" i="9"/>
  <c r="X6" i="9"/>
  <c r="W6" i="9"/>
  <c r="V6" i="9"/>
  <c r="U6" i="9"/>
  <c r="T6" i="9"/>
  <c r="S6" i="9"/>
  <c r="R6" i="9"/>
  <c r="Q6" i="9"/>
  <c r="P6" i="9"/>
  <c r="AA5" i="9"/>
  <c r="Z5" i="9"/>
  <c r="Y5" i="9"/>
  <c r="X5" i="9"/>
  <c r="W5" i="9"/>
  <c r="V5" i="9"/>
  <c r="U5" i="9"/>
  <c r="T5" i="9"/>
  <c r="S5" i="9"/>
  <c r="R5" i="9"/>
  <c r="Q5" i="9"/>
  <c r="P5" i="9"/>
  <c r="W4" i="9"/>
  <c r="V4" i="9"/>
  <c r="P4" i="9"/>
  <c r="I4" i="9"/>
  <c r="J15" i="21" s="1"/>
  <c r="H4" i="9"/>
  <c r="I15" i="21" s="1"/>
  <c r="C4" i="9"/>
  <c r="D15" i="21" s="1"/>
  <c r="P3" i="9"/>
  <c r="AA100" i="10"/>
  <c r="Y100" i="10"/>
  <c r="V100" i="10"/>
  <c r="T100" i="10"/>
  <c r="S100" i="10"/>
  <c r="Q100" i="10"/>
  <c r="P100" i="10"/>
  <c r="M100" i="10"/>
  <c r="L100" i="10"/>
  <c r="Z100" i="10" s="1"/>
  <c r="K100" i="10"/>
  <c r="J100" i="10"/>
  <c r="X100" i="10" s="1"/>
  <c r="I100" i="10"/>
  <c r="W100" i="10" s="1"/>
  <c r="H100" i="10"/>
  <c r="G100" i="10"/>
  <c r="U100" i="10" s="1"/>
  <c r="F100" i="10"/>
  <c r="E100" i="10"/>
  <c r="D100" i="10"/>
  <c r="R100" i="10" s="1"/>
  <c r="C100" i="10"/>
  <c r="AA99" i="10"/>
  <c r="Z99" i="10"/>
  <c r="Y99" i="10"/>
  <c r="T99" i="10"/>
  <c r="S99" i="10"/>
  <c r="R99" i="10"/>
  <c r="Q99" i="10"/>
  <c r="P99" i="10"/>
  <c r="M99" i="10"/>
  <c r="L99" i="10"/>
  <c r="K99" i="10"/>
  <c r="J99" i="10"/>
  <c r="X99" i="10" s="1"/>
  <c r="I99" i="10"/>
  <c r="W99" i="10" s="1"/>
  <c r="H99" i="10"/>
  <c r="V99" i="10" s="1"/>
  <c r="G99" i="10"/>
  <c r="U99" i="10" s="1"/>
  <c r="F99" i="10"/>
  <c r="E99" i="10"/>
  <c r="D99" i="10"/>
  <c r="C99" i="10"/>
  <c r="AA98" i="10"/>
  <c r="Z98" i="10"/>
  <c r="Y98" i="10"/>
  <c r="S98" i="10"/>
  <c r="R98" i="10"/>
  <c r="Q98" i="10"/>
  <c r="P98" i="10"/>
  <c r="M98" i="10"/>
  <c r="L98" i="10"/>
  <c r="K98" i="10"/>
  <c r="J98" i="10"/>
  <c r="X98" i="10" s="1"/>
  <c r="I98" i="10"/>
  <c r="W98" i="10" s="1"/>
  <c r="H98" i="10"/>
  <c r="V98" i="10" s="1"/>
  <c r="G98" i="10"/>
  <c r="U98" i="10" s="1"/>
  <c r="F98" i="10"/>
  <c r="T98" i="10" s="1"/>
  <c r="E98" i="10"/>
  <c r="D98" i="10"/>
  <c r="C98" i="10"/>
  <c r="AA97" i="10"/>
  <c r="Y97" i="10"/>
  <c r="X97" i="10"/>
  <c r="W97" i="10"/>
  <c r="S97" i="10"/>
  <c r="Q97" i="10"/>
  <c r="P97" i="10"/>
  <c r="M97" i="10"/>
  <c r="L97" i="10"/>
  <c r="Z97" i="10" s="1"/>
  <c r="K97" i="10"/>
  <c r="J97" i="10"/>
  <c r="I97" i="10"/>
  <c r="H97" i="10"/>
  <c r="V97" i="10" s="1"/>
  <c r="G97" i="10"/>
  <c r="U97" i="10" s="1"/>
  <c r="F97" i="10"/>
  <c r="T97" i="10" s="1"/>
  <c r="E97" i="10"/>
  <c r="D97" i="10"/>
  <c r="R97" i="10" s="1"/>
  <c r="C97" i="10"/>
  <c r="X96" i="10"/>
  <c r="W96" i="10"/>
  <c r="R96" i="10"/>
  <c r="Q96" i="10"/>
  <c r="P96" i="10"/>
  <c r="M96" i="10"/>
  <c r="AA96" i="10" s="1"/>
  <c r="L96" i="10"/>
  <c r="Z96" i="10" s="1"/>
  <c r="K96" i="10"/>
  <c r="Y96" i="10" s="1"/>
  <c r="J96" i="10"/>
  <c r="I96" i="10"/>
  <c r="H96" i="10"/>
  <c r="V96" i="10" s="1"/>
  <c r="G96" i="10"/>
  <c r="U96" i="10" s="1"/>
  <c r="F96" i="10"/>
  <c r="T96" i="10" s="1"/>
  <c r="E96" i="10"/>
  <c r="S96" i="10" s="1"/>
  <c r="D96" i="10"/>
  <c r="C96" i="10"/>
  <c r="W95" i="10"/>
  <c r="V95" i="10"/>
  <c r="P95" i="10"/>
  <c r="M95" i="10"/>
  <c r="AA95" i="10" s="1"/>
  <c r="L95" i="10"/>
  <c r="Z95" i="10" s="1"/>
  <c r="K95" i="10"/>
  <c r="Y95" i="10" s="1"/>
  <c r="J95" i="10"/>
  <c r="X95" i="10" s="1"/>
  <c r="I95" i="10"/>
  <c r="H95" i="10"/>
  <c r="G95" i="10"/>
  <c r="U95" i="10" s="1"/>
  <c r="F95" i="10"/>
  <c r="T95" i="10" s="1"/>
  <c r="E95" i="10"/>
  <c r="S95" i="10" s="1"/>
  <c r="D95" i="10"/>
  <c r="R95" i="10" s="1"/>
  <c r="C95" i="10"/>
  <c r="Q95" i="10" s="1"/>
  <c r="V94" i="10"/>
  <c r="U94" i="10"/>
  <c r="P94" i="10"/>
  <c r="M94" i="10"/>
  <c r="L94" i="10"/>
  <c r="Z94" i="10" s="1"/>
  <c r="K94" i="10"/>
  <c r="Y94" i="10" s="1"/>
  <c r="J94" i="10"/>
  <c r="X94" i="10" s="1"/>
  <c r="I94" i="10"/>
  <c r="W94" i="10" s="1"/>
  <c r="H94" i="10"/>
  <c r="G94" i="10"/>
  <c r="F94" i="10"/>
  <c r="T94" i="10" s="1"/>
  <c r="E94" i="10"/>
  <c r="S94" i="10" s="1"/>
  <c r="D94" i="10"/>
  <c r="R94" i="10" s="1"/>
  <c r="C94" i="10"/>
  <c r="Q94" i="10" s="1"/>
  <c r="Z93" i="10"/>
  <c r="W93" i="10"/>
  <c r="V93" i="10"/>
  <c r="U93" i="10"/>
  <c r="S93" i="10"/>
  <c r="P93" i="10"/>
  <c r="M93" i="10"/>
  <c r="AA93" i="10" s="1"/>
  <c r="L93" i="10"/>
  <c r="K93" i="10"/>
  <c r="Y93" i="10" s="1"/>
  <c r="J93" i="10"/>
  <c r="X93" i="10" s="1"/>
  <c r="I93" i="10"/>
  <c r="H93" i="10"/>
  <c r="G93" i="10"/>
  <c r="F93" i="10"/>
  <c r="T93" i="10" s="1"/>
  <c r="E93" i="10"/>
  <c r="D93" i="10"/>
  <c r="R93" i="10" s="1"/>
  <c r="C93" i="10"/>
  <c r="Q93" i="10" s="1"/>
  <c r="AA92" i="10"/>
  <c r="Y92" i="10"/>
  <c r="U92" i="10"/>
  <c r="T92" i="10"/>
  <c r="S92" i="10"/>
  <c r="R92" i="10"/>
  <c r="P92" i="10"/>
  <c r="M92" i="10"/>
  <c r="L92" i="10"/>
  <c r="Z92" i="10" s="1"/>
  <c r="K92" i="10"/>
  <c r="J92" i="10"/>
  <c r="X92" i="10" s="1"/>
  <c r="I92" i="10"/>
  <c r="W92" i="10" s="1"/>
  <c r="H92" i="10"/>
  <c r="V92" i="10" s="1"/>
  <c r="G92" i="10"/>
  <c r="F92" i="10"/>
  <c r="E92" i="10"/>
  <c r="D92" i="10"/>
  <c r="C92" i="10"/>
  <c r="Q92" i="10" s="1"/>
  <c r="AA91" i="10"/>
  <c r="Z91" i="10"/>
  <c r="Y91" i="10"/>
  <c r="V91" i="10"/>
  <c r="S91" i="10"/>
  <c r="Q91" i="10"/>
  <c r="P91" i="10"/>
  <c r="M91" i="10"/>
  <c r="L91" i="10"/>
  <c r="K91" i="10"/>
  <c r="J91" i="10"/>
  <c r="X91" i="10" s="1"/>
  <c r="I91" i="10"/>
  <c r="W91" i="10" s="1"/>
  <c r="H91" i="10"/>
  <c r="G91" i="10"/>
  <c r="U91" i="10" s="1"/>
  <c r="F91" i="10"/>
  <c r="T91" i="10" s="1"/>
  <c r="E91" i="10"/>
  <c r="D91" i="10"/>
  <c r="R91" i="10" s="1"/>
  <c r="C91" i="10"/>
  <c r="AA90" i="10"/>
  <c r="Z90" i="10"/>
  <c r="X90" i="10"/>
  <c r="W90" i="10"/>
  <c r="S90" i="10"/>
  <c r="R90" i="10"/>
  <c r="P90" i="10"/>
  <c r="O90" i="10"/>
  <c r="M90" i="10"/>
  <c r="L90" i="10"/>
  <c r="K90" i="10"/>
  <c r="Y90" i="10" s="1"/>
  <c r="J90" i="10"/>
  <c r="I90" i="10"/>
  <c r="H90" i="10"/>
  <c r="V90" i="10" s="1"/>
  <c r="G90" i="10"/>
  <c r="U90" i="10" s="1"/>
  <c r="F90" i="10"/>
  <c r="T90" i="10" s="1"/>
  <c r="E90" i="10"/>
  <c r="D90" i="10"/>
  <c r="C90" i="10"/>
  <c r="Q90" i="10" s="1"/>
  <c r="AA89" i="10"/>
  <c r="Y89" i="10"/>
  <c r="W89" i="10"/>
  <c r="U89" i="10"/>
  <c r="S89" i="10"/>
  <c r="Q89" i="10"/>
  <c r="P89" i="10"/>
  <c r="O89" i="10"/>
  <c r="M89" i="10"/>
  <c r="L89" i="10"/>
  <c r="Z89" i="10" s="1"/>
  <c r="K89" i="10"/>
  <c r="J89" i="10"/>
  <c r="X89" i="10" s="1"/>
  <c r="I89" i="10"/>
  <c r="H89" i="10"/>
  <c r="V89" i="10" s="1"/>
  <c r="G89" i="10"/>
  <c r="F89" i="10"/>
  <c r="T89" i="10" s="1"/>
  <c r="E89" i="10"/>
  <c r="D89" i="10"/>
  <c r="R89" i="10" s="1"/>
  <c r="C89" i="10"/>
  <c r="AA88" i="10"/>
  <c r="Z88" i="10"/>
  <c r="W88" i="10"/>
  <c r="U88" i="10"/>
  <c r="T88" i="10"/>
  <c r="R88" i="10"/>
  <c r="P88" i="10"/>
  <c r="M88" i="10"/>
  <c r="L88" i="10"/>
  <c r="K88" i="10"/>
  <c r="J88" i="10"/>
  <c r="I88" i="10"/>
  <c r="H88" i="10"/>
  <c r="V88" i="10" s="1"/>
  <c r="G88" i="10"/>
  <c r="F88" i="10"/>
  <c r="E88" i="10"/>
  <c r="S88" i="10" s="1"/>
  <c r="D88" i="10"/>
  <c r="C88" i="10"/>
  <c r="AA87" i="10"/>
  <c r="Y87" i="10"/>
  <c r="S87" i="10"/>
  <c r="R87" i="10"/>
  <c r="Q87" i="10"/>
  <c r="P87" i="10"/>
  <c r="M87" i="10"/>
  <c r="L87" i="10"/>
  <c r="Z87" i="10" s="1"/>
  <c r="K87" i="10"/>
  <c r="J87" i="10"/>
  <c r="X87" i="10" s="1"/>
  <c r="I87" i="10"/>
  <c r="H87" i="10"/>
  <c r="G87" i="10"/>
  <c r="F87" i="10"/>
  <c r="T87" i="10" s="1"/>
  <c r="E87" i="10"/>
  <c r="D87" i="10"/>
  <c r="C87" i="10"/>
  <c r="P86" i="10"/>
  <c r="O86" i="10"/>
  <c r="G86" i="10"/>
  <c r="U86" i="10" s="1"/>
  <c r="AA84" i="10"/>
  <c r="Z84" i="10"/>
  <c r="Y84" i="10"/>
  <c r="X84" i="10"/>
  <c r="W84" i="10"/>
  <c r="V84" i="10"/>
  <c r="U84" i="10"/>
  <c r="T84" i="10"/>
  <c r="S84" i="10"/>
  <c r="R84" i="10"/>
  <c r="Q84" i="10"/>
  <c r="P84" i="10"/>
  <c r="O84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O83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O81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O80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O79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O78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O77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O76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O74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O73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O72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O71" i="10"/>
  <c r="AA69" i="10"/>
  <c r="W69" i="10"/>
  <c r="V69" i="10"/>
  <c r="T69" i="10"/>
  <c r="S69" i="10"/>
  <c r="M69" i="10"/>
  <c r="L69" i="10"/>
  <c r="K69" i="10"/>
  <c r="J69" i="10"/>
  <c r="X69" i="10" s="1"/>
  <c r="I69" i="10"/>
  <c r="H69" i="10"/>
  <c r="G69" i="10"/>
  <c r="F69" i="10"/>
  <c r="E69" i="10"/>
  <c r="D69" i="10"/>
  <c r="C69" i="10"/>
  <c r="P66" i="10"/>
  <c r="O66" i="10"/>
  <c r="N66" i="10"/>
  <c r="P65" i="10"/>
  <c r="O65" i="10"/>
  <c r="N65" i="10"/>
  <c r="L65" i="10"/>
  <c r="D65" i="10"/>
  <c r="P62" i="10"/>
  <c r="O62" i="10"/>
  <c r="N62" i="10"/>
  <c r="P61" i="10"/>
  <c r="O61" i="10"/>
  <c r="N61" i="10"/>
  <c r="M61" i="10"/>
  <c r="E61" i="10"/>
  <c r="P58" i="10"/>
  <c r="O58" i="10"/>
  <c r="N58" i="10"/>
  <c r="P57" i="10"/>
  <c r="O57" i="10"/>
  <c r="N57" i="10"/>
  <c r="L52" i="10"/>
  <c r="G52" i="10"/>
  <c r="G65" i="10" s="1"/>
  <c r="D52" i="10"/>
  <c r="G50" i="10"/>
  <c r="G61" i="10" s="1"/>
  <c r="Z48" i="10"/>
  <c r="Z57" i="10" s="1"/>
  <c r="L48" i="10"/>
  <c r="L57" i="10" s="1"/>
  <c r="G48" i="10"/>
  <c r="G57" i="10" s="1"/>
  <c r="D48" i="10"/>
  <c r="D57" i="10" s="1"/>
  <c r="Y47" i="10"/>
  <c r="X47" i="10"/>
  <c r="W47" i="10"/>
  <c r="U47" i="10"/>
  <c r="T47" i="10"/>
  <c r="Q47" i="10"/>
  <c r="M47" i="10"/>
  <c r="L47" i="10"/>
  <c r="K47" i="10"/>
  <c r="J47" i="10"/>
  <c r="I47" i="10"/>
  <c r="H47" i="10"/>
  <c r="G47" i="10"/>
  <c r="F47" i="10"/>
  <c r="E47" i="10"/>
  <c r="D47" i="10"/>
  <c r="C47" i="10"/>
  <c r="AA46" i="10"/>
  <c r="AA47" i="10" s="1"/>
  <c r="Z46" i="10"/>
  <c r="Z47" i="10" s="1"/>
  <c r="Y46" i="10"/>
  <c r="X46" i="10"/>
  <c r="W46" i="10"/>
  <c r="V46" i="10"/>
  <c r="V47" i="10" s="1"/>
  <c r="U46" i="10"/>
  <c r="T46" i="10"/>
  <c r="S46" i="10"/>
  <c r="S47" i="10" s="1"/>
  <c r="R46" i="10"/>
  <c r="R47" i="10" s="1"/>
  <c r="Q46" i="10"/>
  <c r="Z45" i="10"/>
  <c r="Y45" i="10"/>
  <c r="X45" i="10"/>
  <c r="V45" i="10"/>
  <c r="U45" i="10"/>
  <c r="R45" i="10"/>
  <c r="Q45" i="10"/>
  <c r="M45" i="10"/>
  <c r="M50" i="10" s="1"/>
  <c r="L45" i="10"/>
  <c r="K45" i="10"/>
  <c r="J45" i="10"/>
  <c r="I45" i="10"/>
  <c r="H45" i="10"/>
  <c r="G45" i="10"/>
  <c r="F45" i="10"/>
  <c r="E45" i="10"/>
  <c r="E50" i="10" s="1"/>
  <c r="D45" i="10"/>
  <c r="C45" i="10"/>
  <c r="C50" i="10" s="1"/>
  <c r="C61" i="10" s="1"/>
  <c r="AA44" i="10"/>
  <c r="AA45" i="10" s="1"/>
  <c r="Z44" i="10"/>
  <c r="Y44" i="10"/>
  <c r="X44" i="10"/>
  <c r="W44" i="10"/>
  <c r="W45" i="10" s="1"/>
  <c r="V44" i="10"/>
  <c r="U44" i="10"/>
  <c r="T44" i="10"/>
  <c r="T45" i="10" s="1"/>
  <c r="S44" i="10"/>
  <c r="S45" i="10" s="1"/>
  <c r="R44" i="10"/>
  <c r="Q44" i="10"/>
  <c r="Y43" i="10" a="1"/>
  <c r="Y43" i="10"/>
  <c r="U43" i="10" a="1"/>
  <c r="U43" i="10" s="1"/>
  <c r="Q43" i="10" a="1"/>
  <c r="Q43" i="10"/>
  <c r="M43" i="10"/>
  <c r="L43" i="10"/>
  <c r="K43" i="10"/>
  <c r="J43" i="10"/>
  <c r="J50" i="10" s="1"/>
  <c r="J61" i="10" s="1"/>
  <c r="I43" i="10"/>
  <c r="H43" i="10"/>
  <c r="G43" i="10"/>
  <c r="F43" i="10"/>
  <c r="E43" i="10"/>
  <c r="D43" i="10"/>
  <c r="C43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A40" i="10"/>
  <c r="Z40" i="10"/>
  <c r="Z43" i="10" s="1" a="1"/>
  <c r="Z43" i="10" s="1"/>
  <c r="Y40" i="10"/>
  <c r="X40" i="10"/>
  <c r="W40" i="10"/>
  <c r="V40" i="10"/>
  <c r="U40" i="10"/>
  <c r="T40" i="10"/>
  <c r="S40" i="10"/>
  <c r="S38" i="10" s="1"/>
  <c r="R40" i="10"/>
  <c r="R43" i="10" s="1" a="1"/>
  <c r="R43" i="10" s="1"/>
  <c r="Q40" i="10"/>
  <c r="P40" i="10"/>
  <c r="AA39" i="10"/>
  <c r="Z39" i="10"/>
  <c r="Y39" i="10"/>
  <c r="Y38" i="10" s="1"/>
  <c r="X39" i="10"/>
  <c r="X43" i="10" s="1" a="1"/>
  <c r="X43" i="10" s="1"/>
  <c r="W39" i="10"/>
  <c r="V39" i="10"/>
  <c r="V38" i="10" s="1"/>
  <c r="U39" i="10"/>
  <c r="T39" i="10"/>
  <c r="S39" i="10"/>
  <c r="R39" i="10"/>
  <c r="Q39" i="10"/>
  <c r="Q38" i="10" s="1"/>
  <c r="P39" i="10"/>
  <c r="AA38" i="10"/>
  <c r="Z38" i="10"/>
  <c r="X38" i="10"/>
  <c r="U38" i="10"/>
  <c r="R38" i="10"/>
  <c r="M38" i="10"/>
  <c r="L38" i="10"/>
  <c r="K38" i="10"/>
  <c r="J38" i="10"/>
  <c r="I38" i="10"/>
  <c r="H38" i="10"/>
  <c r="G38" i="10"/>
  <c r="F38" i="10"/>
  <c r="E38" i="10"/>
  <c r="D38" i="10"/>
  <c r="C38" i="10"/>
  <c r="Y37" i="10"/>
  <c r="U37" i="10"/>
  <c r="Q37" i="10"/>
  <c r="Q52" i="10" s="1"/>
  <c r="Q65" i="10" s="1"/>
  <c r="M37" i="10"/>
  <c r="M52" i="10" s="1"/>
  <c r="M65" i="10" s="1"/>
  <c r="L37" i="10"/>
  <c r="K37" i="10"/>
  <c r="J37" i="10"/>
  <c r="I37" i="10"/>
  <c r="H37" i="10"/>
  <c r="H52" i="10" s="1"/>
  <c r="H65" i="10" s="1"/>
  <c r="G37" i="10"/>
  <c r="F37" i="10"/>
  <c r="F52" i="10" s="1"/>
  <c r="F65" i="10" s="1"/>
  <c r="E37" i="10"/>
  <c r="E52" i="10" s="1"/>
  <c r="E65" i="10" s="1"/>
  <c r="D37" i="10"/>
  <c r="C37" i="10"/>
  <c r="W36" i="10"/>
  <c r="M36" i="10"/>
  <c r="L36" i="10"/>
  <c r="L50" i="10" s="1"/>
  <c r="L61" i="10" s="1"/>
  <c r="K36" i="10"/>
  <c r="J36" i="10"/>
  <c r="I36" i="10"/>
  <c r="H36" i="10"/>
  <c r="H50" i="10" s="1"/>
  <c r="H61" i="10" s="1"/>
  <c r="G36" i="10"/>
  <c r="F36" i="10"/>
  <c r="E36" i="10"/>
  <c r="D36" i="10"/>
  <c r="D50" i="10" s="1"/>
  <c r="D61" i="10" s="1"/>
  <c r="C36" i="10"/>
  <c r="Z35" i="10"/>
  <c r="Y35" i="10"/>
  <c r="U35" i="10"/>
  <c r="U48" i="10" s="1"/>
  <c r="U57" i="10" s="1"/>
  <c r="Q35" i="10"/>
  <c r="M35" i="10"/>
  <c r="L35" i="10"/>
  <c r="K35" i="10"/>
  <c r="J35" i="10"/>
  <c r="J48" i="10" s="1"/>
  <c r="J57" i="10" s="1"/>
  <c r="I35" i="10"/>
  <c r="H35" i="10"/>
  <c r="H48" i="10" s="1"/>
  <c r="H57" i="10" s="1"/>
  <c r="G35" i="10"/>
  <c r="F35" i="10"/>
  <c r="E35" i="10"/>
  <c r="D35" i="10"/>
  <c r="C35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A32" i="10"/>
  <c r="Z32" i="10"/>
  <c r="Y32" i="10"/>
  <c r="X32" i="10"/>
  <c r="W32" i="10"/>
  <c r="V32" i="10"/>
  <c r="U32" i="10"/>
  <c r="U36" i="10" s="1"/>
  <c r="T32" i="10"/>
  <c r="T37" i="10" s="1"/>
  <c r="S32" i="10"/>
  <c r="R32" i="10"/>
  <c r="Q32" i="10"/>
  <c r="P32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A21" i="10"/>
  <c r="Z21" i="10"/>
  <c r="Y21" i="10"/>
  <c r="Y36" i="10" s="1"/>
  <c r="X21" i="10"/>
  <c r="W21" i="10"/>
  <c r="W19" i="10" s="1"/>
  <c r="V21" i="10"/>
  <c r="U21" i="10"/>
  <c r="T21" i="10"/>
  <c r="T35" i="10" s="1"/>
  <c r="S21" i="10"/>
  <c r="R21" i="10"/>
  <c r="Q21" i="10"/>
  <c r="Q36" i="10" s="1"/>
  <c r="Q50" i="10" s="1"/>
  <c r="Q61" i="10" s="1"/>
  <c r="P21" i="10"/>
  <c r="AA20" i="10"/>
  <c r="AA19" i="10" s="1"/>
  <c r="Z20" i="10"/>
  <c r="Z19" i="10" s="1"/>
  <c r="Y20" i="10"/>
  <c r="X20" i="10"/>
  <c r="X19" i="10" s="1"/>
  <c r="W20" i="10"/>
  <c r="V20" i="10"/>
  <c r="U20" i="10"/>
  <c r="U19" i="10" s="1"/>
  <c r="T20" i="10"/>
  <c r="S20" i="10"/>
  <c r="S19" i="10" s="1"/>
  <c r="R20" i="10"/>
  <c r="R19" i="10" s="1"/>
  <c r="Q20" i="10"/>
  <c r="P20" i="10"/>
  <c r="Y19" i="10"/>
  <c r="V19" i="10"/>
  <c r="T19" i="10"/>
  <c r="Q19" i="10"/>
  <c r="P19" i="10"/>
  <c r="M19" i="10"/>
  <c r="L19" i="10"/>
  <c r="K19" i="10"/>
  <c r="J19" i="10"/>
  <c r="I19" i="10"/>
  <c r="H19" i="10"/>
  <c r="G19" i="10"/>
  <c r="F19" i="10"/>
  <c r="E19" i="10"/>
  <c r="D19" i="10"/>
  <c r="C19" i="10"/>
  <c r="P18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U11" i="10"/>
  <c r="T11" i="10"/>
  <c r="S11" i="10"/>
  <c r="R11" i="10"/>
  <c r="Q11" i="10"/>
  <c r="P11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A9" i="10"/>
  <c r="Z9" i="10"/>
  <c r="Y9" i="10"/>
  <c r="X9" i="10"/>
  <c r="W9" i="10"/>
  <c r="V9" i="10"/>
  <c r="U9" i="10"/>
  <c r="T9" i="10"/>
  <c r="S9" i="10"/>
  <c r="R9" i="10"/>
  <c r="Q9" i="10"/>
  <c r="P9" i="10"/>
  <c r="AA8" i="10"/>
  <c r="Z8" i="10"/>
  <c r="Y8" i="10"/>
  <c r="X8" i="10"/>
  <c r="W8" i="10"/>
  <c r="V8" i="10"/>
  <c r="U8" i="10"/>
  <c r="T8" i="10"/>
  <c r="S8" i="10"/>
  <c r="R8" i="10"/>
  <c r="Q8" i="10"/>
  <c r="P8" i="10"/>
  <c r="AA7" i="10"/>
  <c r="Z7" i="10"/>
  <c r="Y7" i="10"/>
  <c r="X7" i="10"/>
  <c r="W7" i="10"/>
  <c r="V7" i="10"/>
  <c r="U7" i="10"/>
  <c r="T7" i="10"/>
  <c r="S7" i="10"/>
  <c r="R7" i="10"/>
  <c r="Q7" i="10"/>
  <c r="P7" i="10"/>
  <c r="AA6" i="10"/>
  <c r="Y6" i="10"/>
  <c r="X6" i="10"/>
  <c r="W6" i="10"/>
  <c r="S6" i="10"/>
  <c r="Q6" i="10"/>
  <c r="P6" i="10"/>
  <c r="M6" i="10"/>
  <c r="N13" i="21" s="1"/>
  <c r="L6" i="10"/>
  <c r="V6" i="10" s="1"/>
  <c r="K6" i="10"/>
  <c r="L13" i="21" s="1"/>
  <c r="J6" i="10"/>
  <c r="K13" i="21" s="1"/>
  <c r="I6" i="10"/>
  <c r="J13" i="21" s="1"/>
  <c r="H6" i="10"/>
  <c r="I13" i="21" s="1"/>
  <c r="G6" i="10"/>
  <c r="H13" i="21" s="1"/>
  <c r="F6" i="10"/>
  <c r="G13" i="21" s="1"/>
  <c r="E6" i="10"/>
  <c r="F13" i="21" s="1"/>
  <c r="D6" i="10"/>
  <c r="C6" i="10"/>
  <c r="D13" i="21" s="1"/>
  <c r="AA5" i="10"/>
  <c r="Z5" i="10"/>
  <c r="Y5" i="10"/>
  <c r="X5" i="10"/>
  <c r="W5" i="10"/>
  <c r="V5" i="10"/>
  <c r="U5" i="10"/>
  <c r="T5" i="10"/>
  <c r="S5" i="10"/>
  <c r="R5" i="10"/>
  <c r="Q5" i="10"/>
  <c r="P5" i="10"/>
  <c r="Q4" i="10"/>
  <c r="P4" i="10"/>
  <c r="J4" i="10"/>
  <c r="H4" i="10"/>
  <c r="I11" i="21" s="1"/>
  <c r="E4" i="10"/>
  <c r="D4" i="10"/>
  <c r="C4" i="10"/>
  <c r="D11" i="21" s="1"/>
  <c r="P3" i="10"/>
  <c r="T119" i="15"/>
  <c r="AB119" i="15" s="1"/>
  <c r="Q119" i="15"/>
  <c r="Y119" i="15" s="1"/>
  <c r="AB118" i="15"/>
  <c r="T118" i="15"/>
  <c r="Q118" i="15"/>
  <c r="Y118" i="15" s="1"/>
  <c r="C118" i="15"/>
  <c r="Y117" i="15"/>
  <c r="T117" i="15"/>
  <c r="AB117" i="15" s="1"/>
  <c r="Q117" i="15"/>
  <c r="C117" i="15"/>
  <c r="Y116" i="15"/>
  <c r="T116" i="15"/>
  <c r="AB116" i="15" s="1"/>
  <c r="Q116" i="15"/>
  <c r="C116" i="15"/>
  <c r="Y115" i="15"/>
  <c r="T115" i="15"/>
  <c r="AB115" i="15" s="1"/>
  <c r="Q115" i="15"/>
  <c r="C115" i="15"/>
  <c r="T114" i="15"/>
  <c r="AB114" i="15" s="1"/>
  <c r="Q114" i="15"/>
  <c r="Y114" i="15" s="1"/>
  <c r="AB113" i="15"/>
  <c r="Y113" i="15"/>
  <c r="T113" i="15"/>
  <c r="Q113" i="15"/>
  <c r="AB112" i="15"/>
  <c r="T112" i="15"/>
  <c r="Q112" i="15"/>
  <c r="Y112" i="15" s="1"/>
  <c r="AB111" i="15"/>
  <c r="T111" i="15"/>
  <c r="Q111" i="15"/>
  <c r="Y111" i="15" s="1"/>
  <c r="T110" i="15"/>
  <c r="AB110" i="15" s="1"/>
  <c r="Q110" i="15"/>
  <c r="Y110" i="15" s="1"/>
  <c r="C110" i="15"/>
  <c r="T109" i="15"/>
  <c r="AB109" i="15" s="1"/>
  <c r="Q109" i="15"/>
  <c r="Y109" i="15" s="1"/>
  <c r="C109" i="15"/>
  <c r="AB108" i="15"/>
  <c r="Y108" i="15"/>
  <c r="T108" i="15"/>
  <c r="Q108" i="15"/>
  <c r="C108" i="15"/>
  <c r="AB107" i="15"/>
  <c r="Y107" i="15"/>
  <c r="T107" i="15"/>
  <c r="Q107" i="15"/>
  <c r="AB106" i="15"/>
  <c r="Y106" i="15"/>
  <c r="T106" i="15"/>
  <c r="Q106" i="15"/>
  <c r="C106" i="15"/>
  <c r="T105" i="15"/>
  <c r="AB105" i="15" s="1"/>
  <c r="Q105" i="15"/>
  <c r="Y105" i="15" s="1"/>
  <c r="C105" i="15"/>
  <c r="C103" i="15" s="1"/>
  <c r="T104" i="15"/>
  <c r="AB104" i="15" s="1"/>
  <c r="Q104" i="15"/>
  <c r="Y104" i="15" s="1"/>
  <c r="C104" i="15"/>
  <c r="M103" i="15"/>
  <c r="L103" i="15"/>
  <c r="K103" i="15"/>
  <c r="J103" i="15"/>
  <c r="I103" i="15"/>
  <c r="H103" i="15"/>
  <c r="G103" i="15"/>
  <c r="F103" i="15"/>
  <c r="E103" i="15"/>
  <c r="D103" i="15"/>
  <c r="X100" i="15"/>
  <c r="V100" i="15"/>
  <c r="T100" i="15"/>
  <c r="S100" i="15"/>
  <c r="P100" i="15"/>
  <c r="J100" i="15"/>
  <c r="I100" i="15"/>
  <c r="W100" i="15" s="1"/>
  <c r="H100" i="15"/>
  <c r="G100" i="15"/>
  <c r="U100" i="15" s="1"/>
  <c r="F100" i="15"/>
  <c r="E100" i="15"/>
  <c r="D100" i="15"/>
  <c r="R100" i="15" s="1"/>
  <c r="C100" i="15"/>
  <c r="Q100" i="15" s="1"/>
  <c r="Z99" i="15"/>
  <c r="X99" i="15"/>
  <c r="W99" i="15"/>
  <c r="U99" i="15"/>
  <c r="T99" i="15"/>
  <c r="R99" i="15"/>
  <c r="P99" i="15"/>
  <c r="M99" i="15"/>
  <c r="AA99" i="15" s="1"/>
  <c r="L99" i="15"/>
  <c r="K99" i="15"/>
  <c r="Y99" i="15" s="1"/>
  <c r="J99" i="15"/>
  <c r="I99" i="15"/>
  <c r="H99" i="15"/>
  <c r="V99" i="15" s="1"/>
  <c r="G99" i="15"/>
  <c r="F99" i="15"/>
  <c r="E99" i="15"/>
  <c r="S99" i="15" s="1"/>
  <c r="D99" i="15"/>
  <c r="C99" i="15"/>
  <c r="Q99" i="15" s="1"/>
  <c r="AA98" i="15"/>
  <c r="Z98" i="15"/>
  <c r="Y98" i="15"/>
  <c r="T98" i="15"/>
  <c r="S98" i="15"/>
  <c r="R98" i="15"/>
  <c r="Q98" i="15"/>
  <c r="P98" i="15"/>
  <c r="M98" i="15"/>
  <c r="L98" i="15"/>
  <c r="K98" i="15"/>
  <c r="J98" i="15"/>
  <c r="X98" i="15" s="1"/>
  <c r="I98" i="15"/>
  <c r="W98" i="15" s="1"/>
  <c r="H98" i="15"/>
  <c r="V98" i="15" s="1"/>
  <c r="G98" i="15"/>
  <c r="U98" i="15" s="1"/>
  <c r="F98" i="15"/>
  <c r="E98" i="15"/>
  <c r="D98" i="15"/>
  <c r="C98" i="15"/>
  <c r="AA97" i="15"/>
  <c r="Z97" i="15"/>
  <c r="X97" i="15"/>
  <c r="V97" i="15"/>
  <c r="S97" i="15"/>
  <c r="R97" i="15"/>
  <c r="P97" i="15"/>
  <c r="M97" i="15"/>
  <c r="L97" i="15"/>
  <c r="K97" i="15"/>
  <c r="Y97" i="15" s="1"/>
  <c r="J97" i="15"/>
  <c r="I97" i="15"/>
  <c r="W97" i="15" s="1"/>
  <c r="H97" i="15"/>
  <c r="G97" i="15"/>
  <c r="U97" i="15" s="1"/>
  <c r="F97" i="15"/>
  <c r="T97" i="15" s="1"/>
  <c r="E97" i="15"/>
  <c r="D97" i="15"/>
  <c r="C97" i="15"/>
  <c r="Q97" i="15" s="1"/>
  <c r="Z96" i="15"/>
  <c r="Y96" i="15"/>
  <c r="W96" i="15"/>
  <c r="T96" i="15"/>
  <c r="R96" i="15"/>
  <c r="Q96" i="15"/>
  <c r="P96" i="15"/>
  <c r="M96" i="15"/>
  <c r="AA96" i="15" s="1"/>
  <c r="L96" i="15"/>
  <c r="K96" i="15"/>
  <c r="J96" i="15"/>
  <c r="X96" i="15" s="1"/>
  <c r="I96" i="15"/>
  <c r="H96" i="15"/>
  <c r="V96" i="15" s="1"/>
  <c r="G96" i="15"/>
  <c r="U96" i="15" s="1"/>
  <c r="F96" i="15"/>
  <c r="E96" i="15"/>
  <c r="S96" i="15" s="1"/>
  <c r="D96" i="15"/>
  <c r="C96" i="15"/>
  <c r="P95" i="15"/>
  <c r="AA94" i="15"/>
  <c r="X94" i="15"/>
  <c r="V94" i="15"/>
  <c r="U94" i="15"/>
  <c r="S94" i="15"/>
  <c r="P94" i="15"/>
  <c r="M94" i="15"/>
  <c r="L94" i="15"/>
  <c r="Z94" i="15" s="1"/>
  <c r="K94" i="15"/>
  <c r="Y94" i="15" s="1"/>
  <c r="J94" i="15"/>
  <c r="I94" i="15"/>
  <c r="W94" i="15" s="1"/>
  <c r="H94" i="15"/>
  <c r="G94" i="15"/>
  <c r="F94" i="15"/>
  <c r="T94" i="15" s="1"/>
  <c r="E94" i="15"/>
  <c r="D94" i="15"/>
  <c r="R94" i="15" s="1"/>
  <c r="C94" i="15"/>
  <c r="Q94" i="15" s="1"/>
  <c r="W93" i="15"/>
  <c r="U93" i="15"/>
  <c r="T93" i="15"/>
  <c r="R93" i="15"/>
  <c r="P93" i="15"/>
  <c r="M93" i="15"/>
  <c r="AA93" i="15" s="1"/>
  <c r="L93" i="15"/>
  <c r="Z93" i="15" s="1"/>
  <c r="K93" i="15"/>
  <c r="Y93" i="15" s="1"/>
  <c r="J93" i="15"/>
  <c r="X93" i="15" s="1"/>
  <c r="I93" i="15"/>
  <c r="H93" i="15"/>
  <c r="V93" i="15" s="1"/>
  <c r="G93" i="15"/>
  <c r="F93" i="15"/>
  <c r="E93" i="15"/>
  <c r="S93" i="15" s="1"/>
  <c r="D93" i="15"/>
  <c r="C93" i="15"/>
  <c r="Q93" i="15" s="1"/>
  <c r="AA92" i="15"/>
  <c r="Y92" i="15"/>
  <c r="X92" i="15"/>
  <c r="V92" i="15"/>
  <c r="S92" i="15"/>
  <c r="Q92" i="15"/>
  <c r="P92" i="15"/>
  <c r="M92" i="15"/>
  <c r="L92" i="15"/>
  <c r="Z92" i="15" s="1"/>
  <c r="K92" i="15"/>
  <c r="J92" i="15"/>
  <c r="I92" i="15"/>
  <c r="W92" i="15" s="1"/>
  <c r="H92" i="15"/>
  <c r="G92" i="15"/>
  <c r="U92" i="15" s="1"/>
  <c r="F92" i="15"/>
  <c r="T92" i="15" s="1"/>
  <c r="E92" i="15"/>
  <c r="D92" i="15"/>
  <c r="R92" i="15" s="1"/>
  <c r="C92" i="15"/>
  <c r="AA91" i="15"/>
  <c r="Z91" i="15"/>
  <c r="W91" i="15"/>
  <c r="U91" i="15"/>
  <c r="S91" i="15"/>
  <c r="R91" i="15"/>
  <c r="P91" i="15"/>
  <c r="M91" i="15"/>
  <c r="L91" i="15"/>
  <c r="K91" i="15"/>
  <c r="Y91" i="15" s="1"/>
  <c r="J91" i="15"/>
  <c r="X91" i="15" s="1"/>
  <c r="I91" i="15"/>
  <c r="H91" i="15"/>
  <c r="V91" i="15" s="1"/>
  <c r="G91" i="15"/>
  <c r="F91" i="15"/>
  <c r="T91" i="15" s="1"/>
  <c r="E91" i="15"/>
  <c r="D91" i="15"/>
  <c r="C91" i="15"/>
  <c r="Q91" i="15" s="1"/>
  <c r="AA90" i="15"/>
  <c r="Y90" i="15"/>
  <c r="V90" i="15"/>
  <c r="U90" i="15"/>
  <c r="T90" i="15"/>
  <c r="S90" i="15"/>
  <c r="R90" i="15"/>
  <c r="P90" i="15"/>
  <c r="O90" i="15"/>
  <c r="M90" i="15"/>
  <c r="L90" i="15"/>
  <c r="Z90" i="15" s="1"/>
  <c r="K90" i="15"/>
  <c r="J90" i="15"/>
  <c r="X90" i="15" s="1"/>
  <c r="I90" i="15"/>
  <c r="W90" i="15" s="1"/>
  <c r="H90" i="15"/>
  <c r="G90" i="15"/>
  <c r="F90" i="15"/>
  <c r="E90" i="15"/>
  <c r="D90" i="15"/>
  <c r="C90" i="15"/>
  <c r="Q90" i="15" s="1"/>
  <c r="AA89" i="15"/>
  <c r="Z89" i="15"/>
  <c r="W89" i="15"/>
  <c r="U89" i="15"/>
  <c r="S89" i="15"/>
  <c r="R89" i="15"/>
  <c r="Q89" i="15"/>
  <c r="P89" i="15"/>
  <c r="O89" i="15"/>
  <c r="M89" i="15"/>
  <c r="L89" i="15"/>
  <c r="K89" i="15"/>
  <c r="Y89" i="15" s="1"/>
  <c r="J89" i="15"/>
  <c r="X89" i="15" s="1"/>
  <c r="I89" i="15"/>
  <c r="H89" i="15"/>
  <c r="V89" i="15" s="1"/>
  <c r="G89" i="15"/>
  <c r="F89" i="15"/>
  <c r="T89" i="15" s="1"/>
  <c r="E89" i="15"/>
  <c r="D89" i="15"/>
  <c r="C89" i="15"/>
  <c r="Z88" i="15"/>
  <c r="Y88" i="15"/>
  <c r="W88" i="15"/>
  <c r="T88" i="15"/>
  <c r="R88" i="15"/>
  <c r="Q88" i="15"/>
  <c r="P88" i="15"/>
  <c r="M88" i="15"/>
  <c r="L88" i="15"/>
  <c r="K88" i="15"/>
  <c r="J88" i="15"/>
  <c r="X88" i="15" s="1"/>
  <c r="I88" i="15"/>
  <c r="H88" i="15"/>
  <c r="V88" i="15" s="1"/>
  <c r="G88" i="15"/>
  <c r="F88" i="15"/>
  <c r="E88" i="15"/>
  <c r="D88" i="15"/>
  <c r="C88" i="15"/>
  <c r="AA87" i="15"/>
  <c r="Y87" i="15"/>
  <c r="X87" i="15"/>
  <c r="V87" i="15"/>
  <c r="S87" i="15"/>
  <c r="Q87" i="15"/>
  <c r="P87" i="15"/>
  <c r="M87" i="15"/>
  <c r="L87" i="15"/>
  <c r="K87" i="15"/>
  <c r="J87" i="15"/>
  <c r="I87" i="15"/>
  <c r="W87" i="15" s="1"/>
  <c r="H87" i="15"/>
  <c r="G87" i="15"/>
  <c r="U87" i="15" s="1"/>
  <c r="F87" i="15"/>
  <c r="T87" i="15" s="1"/>
  <c r="E87" i="15"/>
  <c r="D87" i="15"/>
  <c r="R87" i="15" s="1"/>
  <c r="C87" i="15"/>
  <c r="P86" i="15"/>
  <c r="O86" i="15"/>
  <c r="K84" i="15"/>
  <c r="K100" i="15" s="1"/>
  <c r="Y100" i="15" s="1"/>
  <c r="AA79" i="15"/>
  <c r="U79" i="15"/>
  <c r="P79" i="15"/>
  <c r="O79" i="15"/>
  <c r="H79" i="15"/>
  <c r="C79" i="15"/>
  <c r="C95" i="15" s="1"/>
  <c r="Q95" i="15" s="1"/>
  <c r="AA78" i="15"/>
  <c r="Z78" i="15"/>
  <c r="Y78" i="15"/>
  <c r="X78" i="15"/>
  <c r="W78" i="15"/>
  <c r="V78" i="15"/>
  <c r="U78" i="15"/>
  <c r="T78" i="15"/>
  <c r="S78" i="15"/>
  <c r="R78" i="15"/>
  <c r="Q78" i="15"/>
  <c r="P78" i="15"/>
  <c r="O78" i="15"/>
  <c r="AA77" i="15"/>
  <c r="Z77" i="15"/>
  <c r="Y77" i="15"/>
  <c r="X77" i="15"/>
  <c r="W77" i="15"/>
  <c r="V77" i="15"/>
  <c r="U77" i="15"/>
  <c r="T77" i="15"/>
  <c r="S77" i="15"/>
  <c r="R77" i="15"/>
  <c r="Q77" i="15"/>
  <c r="P77" i="15"/>
  <c r="O77" i="15"/>
  <c r="AA76" i="15"/>
  <c r="Z76" i="15"/>
  <c r="Y76" i="15"/>
  <c r="X76" i="15"/>
  <c r="W76" i="15"/>
  <c r="V76" i="15"/>
  <c r="U76" i="15"/>
  <c r="T76" i="15"/>
  <c r="S76" i="15"/>
  <c r="R76" i="15"/>
  <c r="Q76" i="15"/>
  <c r="P76" i="15"/>
  <c r="O76" i="15"/>
  <c r="AA75" i="15"/>
  <c r="Z75" i="15"/>
  <c r="Y75" i="15"/>
  <c r="X75" i="15"/>
  <c r="W75" i="15"/>
  <c r="V75" i="15"/>
  <c r="U75" i="15"/>
  <c r="T75" i="15"/>
  <c r="S75" i="15"/>
  <c r="R75" i="15"/>
  <c r="Q75" i="15"/>
  <c r="P75" i="15"/>
  <c r="O75" i="15"/>
  <c r="AA74" i="15"/>
  <c r="Z74" i="15"/>
  <c r="Y74" i="15"/>
  <c r="X74" i="15"/>
  <c r="W74" i="15"/>
  <c r="V74" i="15"/>
  <c r="U74" i="15"/>
  <c r="T74" i="15"/>
  <c r="S74" i="15"/>
  <c r="R74" i="15"/>
  <c r="Q74" i="15"/>
  <c r="P74" i="15"/>
  <c r="O74" i="15"/>
  <c r="AA73" i="15"/>
  <c r="Z73" i="15"/>
  <c r="Y73" i="15"/>
  <c r="X73" i="15"/>
  <c r="W73" i="15"/>
  <c r="V73" i="15"/>
  <c r="U73" i="15"/>
  <c r="T73" i="15"/>
  <c r="S73" i="15"/>
  <c r="R73" i="15"/>
  <c r="Q73" i="15"/>
  <c r="P73" i="15"/>
  <c r="O73" i="15"/>
  <c r="AA72" i="15"/>
  <c r="Z72" i="15"/>
  <c r="Y72" i="15"/>
  <c r="X72" i="15"/>
  <c r="W72" i="15"/>
  <c r="V72" i="15"/>
  <c r="U72" i="15"/>
  <c r="T72" i="15"/>
  <c r="S72" i="15"/>
  <c r="R72" i="15"/>
  <c r="Q72" i="15"/>
  <c r="P72" i="15"/>
  <c r="O72" i="15"/>
  <c r="AA71" i="15"/>
  <c r="Z71" i="15"/>
  <c r="Y71" i="15"/>
  <c r="X71" i="15"/>
  <c r="W71" i="15"/>
  <c r="V71" i="15"/>
  <c r="U71" i="15"/>
  <c r="T71" i="15"/>
  <c r="S71" i="15"/>
  <c r="R71" i="15"/>
  <c r="Q71" i="15"/>
  <c r="P71" i="15"/>
  <c r="O71" i="15"/>
  <c r="G69" i="15"/>
  <c r="U69" i="15" s="1"/>
  <c r="C69" i="15"/>
  <c r="P66" i="15"/>
  <c r="O66" i="15"/>
  <c r="N66" i="15"/>
  <c r="P65" i="15"/>
  <c r="O65" i="15"/>
  <c r="N65" i="15"/>
  <c r="I65" i="15"/>
  <c r="P62" i="15"/>
  <c r="O62" i="15"/>
  <c r="N62" i="15"/>
  <c r="P61" i="15"/>
  <c r="O61" i="15"/>
  <c r="N61" i="15"/>
  <c r="G61" i="15"/>
  <c r="E61" i="15"/>
  <c r="P58" i="15"/>
  <c r="O58" i="15"/>
  <c r="N58" i="15"/>
  <c r="P57" i="15"/>
  <c r="O57" i="15"/>
  <c r="N57" i="15"/>
  <c r="K57" i="15"/>
  <c r="E57" i="15"/>
  <c r="C57" i="15"/>
  <c r="K52" i="15"/>
  <c r="K65" i="15" s="1"/>
  <c r="I52" i="15"/>
  <c r="G52" i="15"/>
  <c r="G65" i="15" s="1"/>
  <c r="C52" i="15"/>
  <c r="C65" i="15" s="1"/>
  <c r="M50" i="15"/>
  <c r="M61" i="15" s="1"/>
  <c r="K50" i="15"/>
  <c r="K61" i="15" s="1"/>
  <c r="E50" i="15"/>
  <c r="C50" i="15"/>
  <c r="C61" i="15" s="1"/>
  <c r="T48" i="15"/>
  <c r="T57" i="15" s="1"/>
  <c r="K48" i="15"/>
  <c r="I48" i="15"/>
  <c r="I57" i="15" s="1"/>
  <c r="G48" i="15"/>
  <c r="G57" i="15" s="1"/>
  <c r="C48" i="15"/>
  <c r="AA47" i="15"/>
  <c r="Z47" i="15"/>
  <c r="U47" i="15"/>
  <c r="T47" i="15"/>
  <c r="S47" i="15"/>
  <c r="R47" i="15"/>
  <c r="M47" i="15"/>
  <c r="L47" i="15"/>
  <c r="K47" i="15"/>
  <c r="J47" i="15"/>
  <c r="I47" i="15"/>
  <c r="H47" i="15"/>
  <c r="G47" i="15"/>
  <c r="G50" i="15" s="1"/>
  <c r="F47" i="15"/>
  <c r="E47" i="15"/>
  <c r="E48" i="15" s="1"/>
  <c r="D47" i="15"/>
  <c r="C47" i="15"/>
  <c r="AA46" i="15"/>
  <c r="Z46" i="15"/>
  <c r="Y46" i="15"/>
  <c r="Y47" i="15" s="1"/>
  <c r="X46" i="15"/>
  <c r="X47" i="15" s="1"/>
  <c r="X50" i="15" s="1"/>
  <c r="X61" i="15" s="1"/>
  <c r="W46" i="15"/>
  <c r="W47" i="15" s="1"/>
  <c r="V46" i="15"/>
  <c r="V47" i="15" s="1"/>
  <c r="U46" i="15"/>
  <c r="T46" i="15"/>
  <c r="S46" i="15"/>
  <c r="R46" i="15"/>
  <c r="Q46" i="15"/>
  <c r="Q47" i="15" s="1"/>
  <c r="AA45" i="15"/>
  <c r="Y45" i="15"/>
  <c r="V45" i="15"/>
  <c r="U45" i="15"/>
  <c r="T45" i="15"/>
  <c r="S45" i="15"/>
  <c r="Q45" i="15"/>
  <c r="M45" i="15"/>
  <c r="L45" i="15"/>
  <c r="K45" i="15"/>
  <c r="J45" i="15"/>
  <c r="I45" i="15"/>
  <c r="I50" i="15" s="1"/>
  <c r="I61" i="15" s="1"/>
  <c r="H45" i="15"/>
  <c r="G45" i="15"/>
  <c r="F45" i="15"/>
  <c r="E45" i="15"/>
  <c r="D45" i="15"/>
  <c r="C45" i="15"/>
  <c r="AA44" i="15"/>
  <c r="Z44" i="15"/>
  <c r="Z45" i="15" s="1"/>
  <c r="Y44" i="15"/>
  <c r="X44" i="15"/>
  <c r="X45" i="15" s="1"/>
  <c r="W44" i="15"/>
  <c r="W45" i="15" s="1"/>
  <c r="V44" i="15"/>
  <c r="U44" i="15"/>
  <c r="T44" i="15"/>
  <c r="S44" i="15"/>
  <c r="R44" i="15"/>
  <c r="R45" i="15" s="1"/>
  <c r="Q44" i="15"/>
  <c r="X43" i="15" a="1"/>
  <c r="X43" i="15"/>
  <c r="T43" i="15" a="1"/>
  <c r="T43" i="15"/>
  <c r="M43" i="15"/>
  <c r="L43" i="15"/>
  <c r="G43" i="15"/>
  <c r="F43" i="15"/>
  <c r="E43" i="15"/>
  <c r="D43" i="15"/>
  <c r="C43" i="15"/>
  <c r="AA42" i="15"/>
  <c r="Z42" i="15"/>
  <c r="Y42" i="15"/>
  <c r="X42" i="15"/>
  <c r="W42" i="15"/>
  <c r="V42" i="15"/>
  <c r="U42" i="15"/>
  <c r="T42" i="15"/>
  <c r="S42" i="15"/>
  <c r="R42" i="15"/>
  <c r="Q42" i="15"/>
  <c r="P42" i="15"/>
  <c r="AA41" i="15"/>
  <c r="Z41" i="15"/>
  <c r="Y41" i="15"/>
  <c r="X41" i="15"/>
  <c r="W41" i="15"/>
  <c r="V41" i="15"/>
  <c r="U41" i="15"/>
  <c r="T41" i="15"/>
  <c r="S41" i="15"/>
  <c r="R41" i="15"/>
  <c r="Q41" i="15"/>
  <c r="P41" i="15"/>
  <c r="AA40" i="15"/>
  <c r="Z40" i="15"/>
  <c r="Y40" i="15"/>
  <c r="Y38" i="15" s="1"/>
  <c r="X40" i="15"/>
  <c r="W40" i="15"/>
  <c r="W38" i="15" s="1"/>
  <c r="V40" i="15"/>
  <c r="U40" i="15"/>
  <c r="T40" i="15"/>
  <c r="S40" i="15"/>
  <c r="R40" i="15"/>
  <c r="Q40" i="15"/>
  <c r="P40" i="15"/>
  <c r="AA39" i="15"/>
  <c r="Z39" i="15"/>
  <c r="Z43" i="15" s="1" a="1"/>
  <c r="Z43" i="15" s="1"/>
  <c r="Y39" i="15"/>
  <c r="Y43" i="15" s="1" a="1"/>
  <c r="Y43" i="15" s="1"/>
  <c r="X39" i="15"/>
  <c r="X38" i="15" s="1"/>
  <c r="W39" i="15"/>
  <c r="W43" i="15" s="1" a="1"/>
  <c r="W43" i="15" s="1"/>
  <c r="V39" i="15"/>
  <c r="V43" i="15" s="1" a="1"/>
  <c r="V43" i="15" s="1"/>
  <c r="U39" i="15"/>
  <c r="T39" i="15"/>
  <c r="S39" i="15"/>
  <c r="R39" i="15"/>
  <c r="R43" i="15" s="1" a="1"/>
  <c r="R43" i="15" s="1"/>
  <c r="Q39" i="15"/>
  <c r="Q43" i="15" s="1" a="1"/>
  <c r="Q43" i="15" s="1"/>
  <c r="P39" i="15"/>
  <c r="Z38" i="15"/>
  <c r="T38" i="15"/>
  <c r="R38" i="15"/>
  <c r="Q38" i="15"/>
  <c r="M38" i="15"/>
  <c r="L38" i="15"/>
  <c r="K38" i="15"/>
  <c r="J38" i="15"/>
  <c r="I38" i="15"/>
  <c r="H38" i="15"/>
  <c r="G38" i="15"/>
  <c r="F38" i="15"/>
  <c r="E38" i="15"/>
  <c r="D38" i="15"/>
  <c r="C38" i="15"/>
  <c r="X37" i="15"/>
  <c r="U37" i="15"/>
  <c r="M37" i="15"/>
  <c r="M52" i="15" s="1"/>
  <c r="M65" i="15" s="1"/>
  <c r="L37" i="15"/>
  <c r="L52" i="15" s="1"/>
  <c r="L65" i="15" s="1"/>
  <c r="K37" i="15"/>
  <c r="J37" i="15"/>
  <c r="J52" i="15" s="1"/>
  <c r="J65" i="15" s="1"/>
  <c r="I37" i="15"/>
  <c r="H37" i="15"/>
  <c r="H52" i="15" s="1"/>
  <c r="H65" i="15" s="1"/>
  <c r="G37" i="15"/>
  <c r="F37" i="15"/>
  <c r="F52" i="15" s="1"/>
  <c r="F65" i="15" s="1"/>
  <c r="E37" i="15"/>
  <c r="E52" i="15" s="1"/>
  <c r="E65" i="15" s="1"/>
  <c r="D37" i="15"/>
  <c r="D52" i="15" s="1"/>
  <c r="D65" i="15" s="1"/>
  <c r="C37" i="15"/>
  <c r="U36" i="15"/>
  <c r="M36" i="15"/>
  <c r="L36" i="15"/>
  <c r="L50" i="15" s="1"/>
  <c r="L61" i="15" s="1"/>
  <c r="K36" i="15"/>
  <c r="J36" i="15"/>
  <c r="J50" i="15" s="1"/>
  <c r="J61" i="15" s="1"/>
  <c r="I36" i="15"/>
  <c r="H36" i="15"/>
  <c r="H50" i="15" s="1"/>
  <c r="H61" i="15" s="1"/>
  <c r="G36" i="15"/>
  <c r="F36" i="15"/>
  <c r="E36" i="15"/>
  <c r="D36" i="15"/>
  <c r="D50" i="15" s="1"/>
  <c r="D61" i="15" s="1"/>
  <c r="C36" i="15"/>
  <c r="Y35" i="15"/>
  <c r="Y48" i="15" s="1"/>
  <c r="Y57" i="15" s="1"/>
  <c r="T35" i="15"/>
  <c r="S35" i="15"/>
  <c r="M35" i="15"/>
  <c r="L35" i="15"/>
  <c r="L48" i="15" s="1"/>
  <c r="L57" i="15" s="1"/>
  <c r="K35" i="15"/>
  <c r="J35" i="15"/>
  <c r="J48" i="15" s="1"/>
  <c r="J57" i="15" s="1"/>
  <c r="I35" i="15"/>
  <c r="H35" i="15"/>
  <c r="H48" i="15" s="1"/>
  <c r="H57" i="15" s="1"/>
  <c r="G35" i="15"/>
  <c r="F35" i="15"/>
  <c r="E35" i="15"/>
  <c r="D35" i="15"/>
  <c r="D48" i="15" s="1"/>
  <c r="D57" i="15" s="1"/>
  <c r="C35" i="15"/>
  <c r="AA34" i="15"/>
  <c r="Z34" i="15"/>
  <c r="Y34" i="15"/>
  <c r="X34" i="15"/>
  <c r="W34" i="15"/>
  <c r="V34" i="15"/>
  <c r="U34" i="15"/>
  <c r="T34" i="15"/>
  <c r="S34" i="15"/>
  <c r="R34" i="15"/>
  <c r="Q34" i="15"/>
  <c r="P34" i="15"/>
  <c r="AA33" i="15"/>
  <c r="Z33" i="15"/>
  <c r="Y33" i="15"/>
  <c r="X33" i="15"/>
  <c r="X36" i="15" s="1"/>
  <c r="W33" i="15"/>
  <c r="V33" i="15"/>
  <c r="U33" i="15"/>
  <c r="T33" i="15"/>
  <c r="S33" i="15"/>
  <c r="S36" i="15" s="1"/>
  <c r="R33" i="15"/>
  <c r="Q33" i="15"/>
  <c r="P33" i="15"/>
  <c r="AA32" i="15"/>
  <c r="Z32" i="15"/>
  <c r="Y32" i="15"/>
  <c r="X32" i="15"/>
  <c r="X35" i="15" s="1"/>
  <c r="W32" i="15"/>
  <c r="V32" i="15"/>
  <c r="U32" i="15"/>
  <c r="T32" i="15"/>
  <c r="T37" i="15" s="1"/>
  <c r="T52" i="15" s="1"/>
  <c r="T65" i="15" s="1"/>
  <c r="S32" i="15"/>
  <c r="R32" i="15"/>
  <c r="Q32" i="15"/>
  <c r="P32" i="15"/>
  <c r="AA31" i="15"/>
  <c r="Z31" i="15"/>
  <c r="Y31" i="15"/>
  <c r="X31" i="15"/>
  <c r="W31" i="15"/>
  <c r="V31" i="15"/>
  <c r="U31" i="15"/>
  <c r="T31" i="15"/>
  <c r="S31" i="15"/>
  <c r="R31" i="15"/>
  <c r="Q31" i="15"/>
  <c r="P31" i="15"/>
  <c r="AA30" i="15"/>
  <c r="Z30" i="15"/>
  <c r="Y30" i="15"/>
  <c r="X30" i="15"/>
  <c r="W30" i="15"/>
  <c r="V30" i="15"/>
  <c r="U30" i="15"/>
  <c r="T30" i="15"/>
  <c r="S30" i="15"/>
  <c r="R30" i="15"/>
  <c r="Q30" i="15"/>
  <c r="P30" i="15"/>
  <c r="AA29" i="15"/>
  <c r="Z29" i="15"/>
  <c r="Y29" i="15"/>
  <c r="X29" i="15"/>
  <c r="W29" i="15"/>
  <c r="V29" i="15"/>
  <c r="U29" i="15"/>
  <c r="T29" i="15"/>
  <c r="S29" i="15"/>
  <c r="R29" i="15"/>
  <c r="Q29" i="15"/>
  <c r="P29" i="15"/>
  <c r="AA28" i="15"/>
  <c r="Z28" i="15"/>
  <c r="Y28" i="15"/>
  <c r="X28" i="15"/>
  <c r="W28" i="15"/>
  <c r="V28" i="15"/>
  <c r="U28" i="15"/>
  <c r="T28" i="15"/>
  <c r="S28" i="15"/>
  <c r="R28" i="15"/>
  <c r="Q28" i="15"/>
  <c r="P28" i="15"/>
  <c r="AA27" i="15"/>
  <c r="Z27" i="15"/>
  <c r="Y27" i="15"/>
  <c r="X27" i="15"/>
  <c r="W27" i="15"/>
  <c r="V27" i="15"/>
  <c r="U27" i="15"/>
  <c r="T27" i="15"/>
  <c r="S27" i="15"/>
  <c r="R27" i="15"/>
  <c r="Q27" i="15"/>
  <c r="P27" i="15"/>
  <c r="AA26" i="15"/>
  <c r="Z26" i="15"/>
  <c r="Y26" i="15"/>
  <c r="X26" i="15"/>
  <c r="W26" i="15"/>
  <c r="V26" i="15"/>
  <c r="U26" i="15"/>
  <c r="T26" i="15"/>
  <c r="S26" i="15"/>
  <c r="R26" i="15"/>
  <c r="Q26" i="15"/>
  <c r="P26" i="15"/>
  <c r="AA25" i="15"/>
  <c r="Z25" i="15"/>
  <c r="Y25" i="15"/>
  <c r="X25" i="15"/>
  <c r="W25" i="15"/>
  <c r="V25" i="15"/>
  <c r="U25" i="15"/>
  <c r="T25" i="15"/>
  <c r="S25" i="15"/>
  <c r="R25" i="15"/>
  <c r="Q25" i="15"/>
  <c r="P25" i="15"/>
  <c r="AA24" i="15"/>
  <c r="Z24" i="15"/>
  <c r="Y24" i="15"/>
  <c r="X24" i="15"/>
  <c r="W24" i="15"/>
  <c r="V24" i="15"/>
  <c r="U24" i="15"/>
  <c r="T24" i="15"/>
  <c r="S24" i="15"/>
  <c r="R24" i="15"/>
  <c r="Q24" i="15"/>
  <c r="P24" i="15"/>
  <c r="AA23" i="15"/>
  <c r="Z23" i="15"/>
  <c r="Y23" i="15"/>
  <c r="X23" i="15"/>
  <c r="W23" i="15"/>
  <c r="V23" i="15"/>
  <c r="U23" i="15"/>
  <c r="T23" i="15"/>
  <c r="S23" i="15"/>
  <c r="R23" i="15"/>
  <c r="Q23" i="15"/>
  <c r="P23" i="15"/>
  <c r="AA22" i="15"/>
  <c r="Z22" i="15"/>
  <c r="Y22" i="15"/>
  <c r="X22" i="15"/>
  <c r="W22" i="15"/>
  <c r="V22" i="15"/>
  <c r="U22" i="15"/>
  <c r="T22" i="15"/>
  <c r="S22" i="15"/>
  <c r="R22" i="15"/>
  <c r="Q22" i="15"/>
  <c r="P22" i="15"/>
  <c r="AA21" i="15"/>
  <c r="Z21" i="15"/>
  <c r="Y21" i="15"/>
  <c r="X21" i="15"/>
  <c r="W21" i="15"/>
  <c r="W37" i="15" s="1"/>
  <c r="W52" i="15" s="1"/>
  <c r="W65" i="15" s="1"/>
  <c r="V21" i="15"/>
  <c r="V19" i="15" s="1"/>
  <c r="U21" i="15"/>
  <c r="T21" i="15"/>
  <c r="S21" i="15"/>
  <c r="R21" i="15"/>
  <c r="Q21" i="15"/>
  <c r="P21" i="15"/>
  <c r="AA20" i="15"/>
  <c r="AA19" i="15" s="1"/>
  <c r="Z20" i="15"/>
  <c r="Z19" i="15" s="1"/>
  <c r="Y20" i="15"/>
  <c r="Y19" i="15" s="1"/>
  <c r="X20" i="15"/>
  <c r="W20" i="15"/>
  <c r="V20" i="15"/>
  <c r="U20" i="15"/>
  <c r="T20" i="15"/>
  <c r="T19" i="15" s="1"/>
  <c r="S20" i="15"/>
  <c r="R20" i="15"/>
  <c r="R19" i="15" s="1"/>
  <c r="Q20" i="15"/>
  <c r="Q19" i="15" s="1"/>
  <c r="P20" i="15"/>
  <c r="X19" i="15"/>
  <c r="W19" i="15"/>
  <c r="U19" i="15"/>
  <c r="S19" i="15"/>
  <c r="P19" i="15"/>
  <c r="M19" i="15"/>
  <c r="L19" i="15"/>
  <c r="K19" i="15"/>
  <c r="J19" i="15"/>
  <c r="I19" i="15"/>
  <c r="H19" i="15"/>
  <c r="G19" i="15"/>
  <c r="F19" i="15"/>
  <c r="E19" i="15"/>
  <c r="D19" i="15"/>
  <c r="C19" i="15"/>
  <c r="P18" i="15"/>
  <c r="AA17" i="15"/>
  <c r="Z17" i="15"/>
  <c r="U17" i="15"/>
  <c r="T17" i="15"/>
  <c r="S17" i="15"/>
  <c r="R17" i="15"/>
  <c r="Q17" i="15"/>
  <c r="P17" i="15"/>
  <c r="AA16" i="15"/>
  <c r="Z16" i="15"/>
  <c r="U16" i="15"/>
  <c r="T16" i="15"/>
  <c r="S16" i="15"/>
  <c r="R16" i="15"/>
  <c r="Q16" i="15"/>
  <c r="P16" i="15"/>
  <c r="AA15" i="15"/>
  <c r="Z15" i="15"/>
  <c r="U15" i="15"/>
  <c r="T15" i="15"/>
  <c r="S15" i="15"/>
  <c r="R15" i="15"/>
  <c r="Q15" i="15"/>
  <c r="P15" i="15"/>
  <c r="AA14" i="15"/>
  <c r="Z14" i="15"/>
  <c r="U14" i="15"/>
  <c r="T14" i="15"/>
  <c r="S14" i="15"/>
  <c r="R14" i="15"/>
  <c r="Q14" i="15"/>
  <c r="P14" i="15"/>
  <c r="AA13" i="15"/>
  <c r="Z13" i="15"/>
  <c r="U13" i="15"/>
  <c r="T13" i="15"/>
  <c r="S13" i="15"/>
  <c r="R13" i="15"/>
  <c r="Q13" i="15"/>
  <c r="P13" i="15"/>
  <c r="AA12" i="15"/>
  <c r="Z12" i="15"/>
  <c r="U12" i="15"/>
  <c r="T12" i="15"/>
  <c r="S12" i="15"/>
  <c r="R12" i="15"/>
  <c r="Q12" i="15"/>
  <c r="P12" i="15"/>
  <c r="U11" i="15"/>
  <c r="T11" i="15"/>
  <c r="S11" i="15"/>
  <c r="R11" i="15"/>
  <c r="Q11" i="15"/>
  <c r="P11" i="15"/>
  <c r="AA10" i="15"/>
  <c r="Z10" i="15"/>
  <c r="Y10" i="15"/>
  <c r="X10" i="15"/>
  <c r="W10" i="15"/>
  <c r="V10" i="15"/>
  <c r="U10" i="15"/>
  <c r="T10" i="15"/>
  <c r="S10" i="15"/>
  <c r="R10" i="15"/>
  <c r="Q10" i="15"/>
  <c r="P10" i="15"/>
  <c r="AA9" i="15"/>
  <c r="Z9" i="15"/>
  <c r="Y9" i="15"/>
  <c r="X9" i="15"/>
  <c r="W9" i="15"/>
  <c r="V9" i="15"/>
  <c r="U9" i="15"/>
  <c r="T9" i="15"/>
  <c r="S9" i="15"/>
  <c r="R9" i="15"/>
  <c r="Q9" i="15"/>
  <c r="P9" i="15"/>
  <c r="AA8" i="15"/>
  <c r="Z8" i="15"/>
  <c r="Y8" i="15"/>
  <c r="X8" i="15"/>
  <c r="W8" i="15"/>
  <c r="V8" i="15"/>
  <c r="U8" i="15"/>
  <c r="T8" i="15"/>
  <c r="S8" i="15"/>
  <c r="R8" i="15"/>
  <c r="Q8" i="15"/>
  <c r="P8" i="15"/>
  <c r="AA7" i="15"/>
  <c r="Z7" i="15"/>
  <c r="Y7" i="15"/>
  <c r="T7" i="15"/>
  <c r="S7" i="15"/>
  <c r="R7" i="15"/>
  <c r="Q7" i="15"/>
  <c r="P7" i="15"/>
  <c r="M7" i="15"/>
  <c r="N9" i="21" s="1"/>
  <c r="L7" i="15"/>
  <c r="M9" i="21" s="1"/>
  <c r="K7" i="15"/>
  <c r="L9" i="21" s="1"/>
  <c r="J7" i="15"/>
  <c r="K9" i="21" s="1"/>
  <c r="I7" i="15"/>
  <c r="J9" i="21" s="1"/>
  <c r="H7" i="15"/>
  <c r="G7" i="15"/>
  <c r="F7" i="15"/>
  <c r="G9" i="21" s="1"/>
  <c r="E7" i="15"/>
  <c r="F9" i="21" s="1"/>
  <c r="D7" i="15"/>
  <c r="E9" i="21" s="1"/>
  <c r="C7" i="15"/>
  <c r="D9" i="21" s="1"/>
  <c r="AA6" i="15"/>
  <c r="Z6" i="15"/>
  <c r="Y6" i="15"/>
  <c r="S6" i="15"/>
  <c r="R6" i="15"/>
  <c r="Q6" i="15"/>
  <c r="P6" i="15"/>
  <c r="M6" i="15"/>
  <c r="N8" i="21" s="1"/>
  <c r="L6" i="15"/>
  <c r="M8" i="21" s="1"/>
  <c r="K6" i="15"/>
  <c r="L8" i="21" s="1"/>
  <c r="J6" i="15"/>
  <c r="K8" i="21" s="1"/>
  <c r="I6" i="15"/>
  <c r="J8" i="21" s="1"/>
  <c r="H6" i="15"/>
  <c r="G6" i="15"/>
  <c r="F6" i="15"/>
  <c r="E6" i="15"/>
  <c r="F8" i="21" s="1"/>
  <c r="D6" i="15"/>
  <c r="E8" i="21" s="1"/>
  <c r="C6" i="15"/>
  <c r="D8" i="21" s="1"/>
  <c r="Z5" i="15"/>
  <c r="Y5" i="15"/>
  <c r="X5" i="15"/>
  <c r="R5" i="15"/>
  <c r="Q5" i="15"/>
  <c r="P5" i="15"/>
  <c r="M5" i="15"/>
  <c r="L5" i="15"/>
  <c r="M7" i="21" s="1"/>
  <c r="K5" i="15"/>
  <c r="L7" i="21" s="1"/>
  <c r="J5" i="15"/>
  <c r="K7" i="21" s="1"/>
  <c r="I5" i="15"/>
  <c r="J7" i="21" s="1"/>
  <c r="H5" i="15"/>
  <c r="I7" i="21" s="1"/>
  <c r="G5" i="15"/>
  <c r="H7" i="21" s="1"/>
  <c r="F5" i="15"/>
  <c r="E5" i="15"/>
  <c r="D5" i="15"/>
  <c r="E7" i="21" s="1"/>
  <c r="C5" i="15"/>
  <c r="D7" i="21" s="1"/>
  <c r="R4" i="15"/>
  <c r="Q4" i="15"/>
  <c r="P4" i="15"/>
  <c r="C4" i="15"/>
  <c r="D6" i="21" s="1"/>
  <c r="P3" i="15"/>
  <c r="E3" i="15"/>
  <c r="V100" i="18"/>
  <c r="T100" i="18"/>
  <c r="Q100" i="18"/>
  <c r="P100" i="18"/>
  <c r="M100" i="18"/>
  <c r="AA100" i="18" s="1"/>
  <c r="L100" i="18"/>
  <c r="Z100" i="18" s="1"/>
  <c r="K100" i="18"/>
  <c r="Y100" i="18" s="1"/>
  <c r="J100" i="18"/>
  <c r="X100" i="18" s="1"/>
  <c r="I100" i="18"/>
  <c r="W100" i="18" s="1"/>
  <c r="H100" i="18"/>
  <c r="G100" i="18"/>
  <c r="U100" i="18" s="1"/>
  <c r="F100" i="18"/>
  <c r="E100" i="18"/>
  <c r="S100" i="18" s="1"/>
  <c r="D100" i="18"/>
  <c r="R100" i="18" s="1"/>
  <c r="C100" i="18"/>
  <c r="AA99" i="18"/>
  <c r="Z99" i="18"/>
  <c r="X99" i="18"/>
  <c r="V99" i="18"/>
  <c r="U99" i="18"/>
  <c r="S99" i="18"/>
  <c r="R99" i="18"/>
  <c r="P99" i="18"/>
  <c r="M99" i="18"/>
  <c r="L99" i="18"/>
  <c r="K99" i="18"/>
  <c r="Y99" i="18" s="1"/>
  <c r="J99" i="18"/>
  <c r="I99" i="18"/>
  <c r="W99" i="18" s="1"/>
  <c r="H99" i="18"/>
  <c r="G99" i="18"/>
  <c r="F99" i="18"/>
  <c r="T99" i="18" s="1"/>
  <c r="E99" i="18"/>
  <c r="D99" i="18"/>
  <c r="C99" i="18"/>
  <c r="Q99" i="18" s="1"/>
  <c r="Z98" i="18"/>
  <c r="Y98" i="18"/>
  <c r="W98" i="18"/>
  <c r="U98" i="18"/>
  <c r="T98" i="18"/>
  <c r="R98" i="18"/>
  <c r="P98" i="18"/>
  <c r="M98" i="18"/>
  <c r="AA98" i="18" s="1"/>
  <c r="L98" i="18"/>
  <c r="K98" i="18"/>
  <c r="J98" i="18"/>
  <c r="X98" i="18" s="1"/>
  <c r="I98" i="18"/>
  <c r="H98" i="18"/>
  <c r="V98" i="18" s="1"/>
  <c r="G98" i="18"/>
  <c r="F98" i="18"/>
  <c r="E98" i="18"/>
  <c r="S98" i="18" s="1"/>
  <c r="D98" i="18"/>
  <c r="C98" i="18"/>
  <c r="Q98" i="18" s="1"/>
  <c r="AA97" i="18"/>
  <c r="Z97" i="18"/>
  <c r="Y97" i="18"/>
  <c r="T97" i="18"/>
  <c r="S97" i="18"/>
  <c r="R97" i="18"/>
  <c r="Q97" i="18"/>
  <c r="P97" i="18"/>
  <c r="M97" i="18"/>
  <c r="L97" i="18"/>
  <c r="K97" i="18"/>
  <c r="J97" i="18"/>
  <c r="X97" i="18" s="1"/>
  <c r="I97" i="18"/>
  <c r="W97" i="18" s="1"/>
  <c r="H97" i="18"/>
  <c r="V97" i="18" s="1"/>
  <c r="G97" i="18"/>
  <c r="U97" i="18" s="1"/>
  <c r="F97" i="18"/>
  <c r="E97" i="18"/>
  <c r="D97" i="18"/>
  <c r="C97" i="18"/>
  <c r="AA96" i="18"/>
  <c r="Z96" i="18"/>
  <c r="Y96" i="18"/>
  <c r="X96" i="18"/>
  <c r="W96" i="18"/>
  <c r="U96" i="18"/>
  <c r="R96" i="18"/>
  <c r="Q96" i="18"/>
  <c r="P96" i="18"/>
  <c r="M96" i="18"/>
  <c r="L96" i="18"/>
  <c r="K96" i="18"/>
  <c r="J96" i="18"/>
  <c r="I96" i="18"/>
  <c r="H96" i="18"/>
  <c r="V96" i="18" s="1"/>
  <c r="G96" i="18"/>
  <c r="F96" i="18"/>
  <c r="T96" i="18" s="1"/>
  <c r="E96" i="18"/>
  <c r="S96" i="18" s="1"/>
  <c r="D96" i="18"/>
  <c r="C96" i="18"/>
  <c r="Z95" i="18"/>
  <c r="Y95" i="18"/>
  <c r="W95" i="18"/>
  <c r="R95" i="18"/>
  <c r="Q95" i="18"/>
  <c r="P95" i="18"/>
  <c r="M95" i="18"/>
  <c r="AA95" i="18" s="1"/>
  <c r="L95" i="18"/>
  <c r="K95" i="18"/>
  <c r="J95" i="18"/>
  <c r="X95" i="18" s="1"/>
  <c r="I95" i="18"/>
  <c r="H95" i="18"/>
  <c r="V95" i="18" s="1"/>
  <c r="G95" i="18"/>
  <c r="U95" i="18" s="1"/>
  <c r="F95" i="18"/>
  <c r="E95" i="18"/>
  <c r="S95" i="18" s="1"/>
  <c r="D95" i="18"/>
  <c r="C95" i="18"/>
  <c r="Y94" i="18"/>
  <c r="X94" i="18"/>
  <c r="W94" i="18"/>
  <c r="V94" i="18"/>
  <c r="Q94" i="18"/>
  <c r="P94" i="18"/>
  <c r="M94" i="18"/>
  <c r="AA94" i="18" s="1"/>
  <c r="L94" i="18"/>
  <c r="Z94" i="18" s="1"/>
  <c r="K94" i="18"/>
  <c r="J94" i="18"/>
  <c r="I94" i="18"/>
  <c r="H94" i="18"/>
  <c r="G94" i="18"/>
  <c r="U94" i="18" s="1"/>
  <c r="F94" i="18"/>
  <c r="T94" i="18" s="1"/>
  <c r="E94" i="18"/>
  <c r="S94" i="18" s="1"/>
  <c r="D94" i="18"/>
  <c r="R94" i="18" s="1"/>
  <c r="C94" i="18"/>
  <c r="Z93" i="18"/>
  <c r="W93" i="18"/>
  <c r="V93" i="18"/>
  <c r="U93" i="18"/>
  <c r="T93" i="18"/>
  <c r="R93" i="18"/>
  <c r="P93" i="18"/>
  <c r="M93" i="18"/>
  <c r="AA93" i="18" s="1"/>
  <c r="L93" i="18"/>
  <c r="K93" i="18"/>
  <c r="Y93" i="18" s="1"/>
  <c r="J93" i="18"/>
  <c r="X93" i="18" s="1"/>
  <c r="I93" i="18"/>
  <c r="H93" i="18"/>
  <c r="G93" i="18"/>
  <c r="F93" i="18"/>
  <c r="E93" i="18"/>
  <c r="S93" i="18" s="1"/>
  <c r="D93" i="18"/>
  <c r="C93" i="18"/>
  <c r="Q93" i="18" s="1"/>
  <c r="AA92" i="18"/>
  <c r="V92" i="18"/>
  <c r="T92" i="18"/>
  <c r="P92" i="18"/>
  <c r="M92" i="18"/>
  <c r="L92" i="18"/>
  <c r="Z92" i="18" s="1"/>
  <c r="K92" i="18"/>
  <c r="Y92" i="18" s="1"/>
  <c r="J92" i="18"/>
  <c r="X92" i="18" s="1"/>
  <c r="I92" i="18"/>
  <c r="W92" i="18" s="1"/>
  <c r="H92" i="18"/>
  <c r="G92" i="18"/>
  <c r="U92" i="18" s="1"/>
  <c r="F92" i="18"/>
  <c r="E92" i="18"/>
  <c r="S92" i="18" s="1"/>
  <c r="D92" i="18"/>
  <c r="R92" i="18" s="1"/>
  <c r="C92" i="18"/>
  <c r="Q92" i="18" s="1"/>
  <c r="AA91" i="18"/>
  <c r="Z91" i="18"/>
  <c r="U91" i="18"/>
  <c r="T91" i="18"/>
  <c r="S91" i="18"/>
  <c r="R91" i="18"/>
  <c r="P91" i="18"/>
  <c r="M91" i="18"/>
  <c r="L91" i="18"/>
  <c r="K91" i="18"/>
  <c r="Y91" i="18" s="1"/>
  <c r="J91" i="18"/>
  <c r="X91" i="18" s="1"/>
  <c r="I91" i="18"/>
  <c r="W91" i="18" s="1"/>
  <c r="H91" i="18"/>
  <c r="V91" i="18" s="1"/>
  <c r="G91" i="18"/>
  <c r="F91" i="18"/>
  <c r="E91" i="18"/>
  <c r="D91" i="18"/>
  <c r="C91" i="18"/>
  <c r="Q91" i="18" s="1"/>
  <c r="U90" i="18"/>
  <c r="S90" i="18"/>
  <c r="Q90" i="18"/>
  <c r="P90" i="18"/>
  <c r="O90" i="18"/>
  <c r="H90" i="18"/>
  <c r="V90" i="18" s="1"/>
  <c r="G90" i="18"/>
  <c r="F90" i="18"/>
  <c r="T90" i="18" s="1"/>
  <c r="E90" i="18"/>
  <c r="D90" i="18"/>
  <c r="R90" i="18" s="1"/>
  <c r="C90" i="18"/>
  <c r="U89" i="18"/>
  <c r="S89" i="18"/>
  <c r="R89" i="18"/>
  <c r="Q89" i="18"/>
  <c r="P89" i="18"/>
  <c r="O89" i="18"/>
  <c r="J89" i="18"/>
  <c r="X89" i="18" s="1"/>
  <c r="I89" i="18"/>
  <c r="W89" i="18" s="1"/>
  <c r="H89" i="18"/>
  <c r="V89" i="18" s="1"/>
  <c r="G89" i="18"/>
  <c r="F89" i="18"/>
  <c r="T89" i="18" s="1"/>
  <c r="E89" i="18"/>
  <c r="D89" i="18"/>
  <c r="D86" i="18" s="1"/>
  <c r="R86" i="18" s="1"/>
  <c r="C89" i="18"/>
  <c r="Z88" i="18"/>
  <c r="Y88" i="18"/>
  <c r="W88" i="18"/>
  <c r="U88" i="18"/>
  <c r="T88" i="18"/>
  <c r="R88" i="18"/>
  <c r="P88" i="18"/>
  <c r="M88" i="18"/>
  <c r="L88" i="18"/>
  <c r="K88" i="18"/>
  <c r="J88" i="18"/>
  <c r="X88" i="18" s="1"/>
  <c r="I88" i="18"/>
  <c r="H88" i="18"/>
  <c r="G88" i="18"/>
  <c r="F88" i="18"/>
  <c r="E88" i="18"/>
  <c r="S88" i="18" s="1"/>
  <c r="D88" i="18"/>
  <c r="C88" i="18"/>
  <c r="AA87" i="18"/>
  <c r="Z87" i="18"/>
  <c r="Y87" i="18"/>
  <c r="T87" i="18"/>
  <c r="S87" i="18"/>
  <c r="R87" i="18"/>
  <c r="Q87" i="18"/>
  <c r="P87" i="18"/>
  <c r="M87" i="18"/>
  <c r="L87" i="18"/>
  <c r="K87" i="18"/>
  <c r="J87" i="18"/>
  <c r="X87" i="18" s="1"/>
  <c r="I87" i="18"/>
  <c r="W87" i="18" s="1"/>
  <c r="H87" i="18"/>
  <c r="G87" i="18"/>
  <c r="U87" i="18" s="1"/>
  <c r="F87" i="18"/>
  <c r="E87" i="18"/>
  <c r="D87" i="18"/>
  <c r="C87" i="18"/>
  <c r="P86" i="18"/>
  <c r="O86" i="18"/>
  <c r="F86" i="18"/>
  <c r="T86" i="18" s="1"/>
  <c r="AA74" i="18"/>
  <c r="W74" i="18"/>
  <c r="V74" i="18"/>
  <c r="U74" i="18"/>
  <c r="T74" i="18"/>
  <c r="S74" i="18"/>
  <c r="R74" i="18"/>
  <c r="Q74" i="18"/>
  <c r="P74" i="18"/>
  <c r="O74" i="18"/>
  <c r="I74" i="18"/>
  <c r="X73" i="18"/>
  <c r="W73" i="18"/>
  <c r="V73" i="18"/>
  <c r="U73" i="18"/>
  <c r="T73" i="18"/>
  <c r="S73" i="18"/>
  <c r="R73" i="18"/>
  <c r="Q73" i="18"/>
  <c r="P73" i="18"/>
  <c r="O73" i="18"/>
  <c r="K73" i="18"/>
  <c r="J73" i="18"/>
  <c r="U69" i="18"/>
  <c r="Q69" i="18"/>
  <c r="H69" i="18"/>
  <c r="V69" i="18" s="1"/>
  <c r="G69" i="18"/>
  <c r="F69" i="18"/>
  <c r="T69" i="18" s="1"/>
  <c r="E69" i="18"/>
  <c r="D69" i="18"/>
  <c r="R69" i="18" s="1"/>
  <c r="C69" i="18"/>
  <c r="P66" i="18"/>
  <c r="O66" i="18"/>
  <c r="N66" i="18"/>
  <c r="P65" i="18"/>
  <c r="O65" i="18"/>
  <c r="N65" i="18"/>
  <c r="P62" i="18"/>
  <c r="O62" i="18"/>
  <c r="N62" i="18"/>
  <c r="P61" i="18"/>
  <c r="O61" i="18"/>
  <c r="N61" i="18"/>
  <c r="P58" i="18"/>
  <c r="O58" i="18"/>
  <c r="N58" i="18"/>
  <c r="P57" i="18"/>
  <c r="O57" i="18"/>
  <c r="N57" i="18"/>
  <c r="J57" i="18"/>
  <c r="L52" i="18"/>
  <c r="L65" i="18" s="1"/>
  <c r="F50" i="18"/>
  <c r="F61" i="18" s="1"/>
  <c r="Y47" i="18"/>
  <c r="W47" i="18"/>
  <c r="V47" i="18"/>
  <c r="U47" i="18"/>
  <c r="S47" i="18"/>
  <c r="M47" i="18"/>
  <c r="L47" i="18"/>
  <c r="K47" i="18"/>
  <c r="J47" i="18"/>
  <c r="J48" i="18" s="1"/>
  <c r="I47" i="18"/>
  <c r="H47" i="18"/>
  <c r="G47" i="18"/>
  <c r="F47" i="18"/>
  <c r="E47" i="18"/>
  <c r="D47" i="18"/>
  <c r="C47" i="18"/>
  <c r="AA46" i="18"/>
  <c r="AA47" i="18" s="1"/>
  <c r="Z46" i="18"/>
  <c r="Z47" i="18" s="1"/>
  <c r="Y46" i="18"/>
  <c r="X46" i="18"/>
  <c r="X47" i="18" s="1"/>
  <c r="W46" i="18"/>
  <c r="V46" i="18"/>
  <c r="U46" i="18"/>
  <c r="T46" i="18"/>
  <c r="T47" i="18" s="1"/>
  <c r="S46" i="18"/>
  <c r="R46" i="18"/>
  <c r="R47" i="18" s="1"/>
  <c r="Q46" i="18"/>
  <c r="Q47" i="18" s="1"/>
  <c r="Z45" i="18"/>
  <c r="W45" i="18"/>
  <c r="V45" i="18"/>
  <c r="T45" i="18"/>
  <c r="R45" i="18"/>
  <c r="M45" i="18"/>
  <c r="L45" i="18"/>
  <c r="K45" i="18"/>
  <c r="J45" i="18"/>
  <c r="J50" i="18" s="1"/>
  <c r="J61" i="18" s="1"/>
  <c r="I45" i="18"/>
  <c r="I50" i="18" s="1"/>
  <c r="I61" i="18" s="1"/>
  <c r="H45" i="18"/>
  <c r="G45" i="18"/>
  <c r="F45" i="18"/>
  <c r="E45" i="18"/>
  <c r="D45" i="18"/>
  <c r="D52" i="18" s="1"/>
  <c r="D65" i="18" s="1"/>
  <c r="C45" i="18"/>
  <c r="AA44" i="18"/>
  <c r="AA45" i="18" s="1"/>
  <c r="Z44" i="18"/>
  <c r="Y44" i="18"/>
  <c r="Y45" i="18" s="1"/>
  <c r="X44" i="18"/>
  <c r="X45" i="18" s="1"/>
  <c r="W44" i="18"/>
  <c r="V44" i="18"/>
  <c r="U44" i="18"/>
  <c r="U45" i="18" s="1"/>
  <c r="T44" i="18"/>
  <c r="S44" i="18"/>
  <c r="S45" i="18" s="1"/>
  <c r="R44" i="18"/>
  <c r="Q44" i="18"/>
  <c r="Q45" i="18" s="1"/>
  <c r="Y43" i="18" a="1"/>
  <c r="Y43" i="18" s="1"/>
  <c r="W43" i="18" a="1"/>
  <c r="W43" i="18" s="1"/>
  <c r="U43" i="18" a="1"/>
  <c r="U43" i="18" s="1"/>
  <c r="T43" i="18" a="1"/>
  <c r="T43" i="18" s="1"/>
  <c r="M43" i="18"/>
  <c r="L43" i="18"/>
  <c r="K43" i="18"/>
  <c r="J43" i="18"/>
  <c r="I43" i="18"/>
  <c r="H43" i="18"/>
  <c r="H52" i="18" s="1"/>
  <c r="H65" i="18" s="1"/>
  <c r="G43" i="18"/>
  <c r="F43" i="18"/>
  <c r="F52" i="18" s="1"/>
  <c r="F65" i="18" s="1"/>
  <c r="E43" i="18"/>
  <c r="E48" i="18" s="1"/>
  <c r="E57" i="18" s="1"/>
  <c r="D43" i="18"/>
  <c r="C43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AA40" i="18"/>
  <c r="Z40" i="18"/>
  <c r="Y40" i="18"/>
  <c r="Y38" i="18" s="1"/>
  <c r="X40" i="18"/>
  <c r="W40" i="18"/>
  <c r="V40" i="18"/>
  <c r="U40" i="18"/>
  <c r="T40" i="18"/>
  <c r="T38" i="18" s="1"/>
  <c r="S40" i="18"/>
  <c r="R40" i="18"/>
  <c r="Q40" i="18"/>
  <c r="Q43" i="18" s="1" a="1"/>
  <c r="Q43" i="18" s="1"/>
  <c r="P40" i="18"/>
  <c r="AA39" i="18"/>
  <c r="AA38" i="18" s="1"/>
  <c r="Z39" i="18"/>
  <c r="Z38" i="18" s="1"/>
  <c r="Y39" i="18"/>
  <c r="X39" i="18"/>
  <c r="W39" i="18"/>
  <c r="V39" i="18"/>
  <c r="U39" i="18"/>
  <c r="U38" i="18" s="1"/>
  <c r="T39" i="18"/>
  <c r="S39" i="18"/>
  <c r="S38" i="18" s="1"/>
  <c r="R39" i="18"/>
  <c r="Q39" i="18"/>
  <c r="P39" i="18"/>
  <c r="W38" i="18"/>
  <c r="Q38" i="18"/>
  <c r="M38" i="18"/>
  <c r="L38" i="18"/>
  <c r="K38" i="18"/>
  <c r="J38" i="18"/>
  <c r="I38" i="18"/>
  <c r="H38" i="18"/>
  <c r="G38" i="18"/>
  <c r="F38" i="18"/>
  <c r="E38" i="18"/>
  <c r="D38" i="18"/>
  <c r="C38" i="18"/>
  <c r="M37" i="18"/>
  <c r="L37" i="18"/>
  <c r="K37" i="18"/>
  <c r="J37" i="18"/>
  <c r="J52" i="18" s="1"/>
  <c r="J65" i="18" s="1"/>
  <c r="I37" i="18"/>
  <c r="H37" i="18"/>
  <c r="G37" i="18"/>
  <c r="F37" i="18"/>
  <c r="E37" i="18"/>
  <c r="D37" i="18"/>
  <c r="C37" i="18"/>
  <c r="AA36" i="18"/>
  <c r="X36" i="18"/>
  <c r="M36" i="18"/>
  <c r="M50" i="18" s="1"/>
  <c r="M61" i="18" s="1"/>
  <c r="L36" i="18"/>
  <c r="K36" i="18"/>
  <c r="K50" i="18" s="1"/>
  <c r="K61" i="18" s="1"/>
  <c r="J36" i="18"/>
  <c r="I36" i="18"/>
  <c r="H36" i="18"/>
  <c r="H50" i="18" s="1"/>
  <c r="H61" i="18" s="1"/>
  <c r="G36" i="18"/>
  <c r="G50" i="18" s="1"/>
  <c r="G61" i="18" s="1"/>
  <c r="F36" i="18"/>
  <c r="E36" i="18"/>
  <c r="E50" i="18" s="1"/>
  <c r="E61" i="18" s="1"/>
  <c r="C36" i="18"/>
  <c r="AA35" i="18"/>
  <c r="M35" i="18"/>
  <c r="L35" i="18"/>
  <c r="K35" i="18"/>
  <c r="K48" i="18" s="1"/>
  <c r="K57" i="18" s="1"/>
  <c r="J35" i="18"/>
  <c r="I35" i="18"/>
  <c r="H35" i="18"/>
  <c r="H48" i="18" s="1"/>
  <c r="H57" i="18" s="1"/>
  <c r="G35" i="18"/>
  <c r="F35" i="18"/>
  <c r="F48" i="18" s="1"/>
  <c r="F57" i="18" s="1"/>
  <c r="E35" i="18"/>
  <c r="C35" i="18"/>
  <c r="AA34" i="18"/>
  <c r="Z34" i="18"/>
  <c r="Y34" i="18"/>
  <c r="X34" i="18"/>
  <c r="W34" i="18"/>
  <c r="V34" i="18"/>
  <c r="U34" i="18"/>
  <c r="T34" i="18"/>
  <c r="S34" i="18"/>
  <c r="R34" i="18"/>
  <c r="Q34" i="18"/>
  <c r="P34" i="18"/>
  <c r="AA33" i="18"/>
  <c r="Z33" i="18"/>
  <c r="Y33" i="18"/>
  <c r="X33" i="18"/>
  <c r="W33" i="18"/>
  <c r="V33" i="18"/>
  <c r="U33" i="18"/>
  <c r="T33" i="18"/>
  <c r="S33" i="18"/>
  <c r="R33" i="18"/>
  <c r="Q33" i="18"/>
  <c r="P33" i="18"/>
  <c r="AA32" i="18"/>
  <c r="Z32" i="18"/>
  <c r="Z35" i="18" s="1"/>
  <c r="Y32" i="18"/>
  <c r="X32" i="18"/>
  <c r="W32" i="18"/>
  <c r="V32" i="18"/>
  <c r="U32" i="18"/>
  <c r="T32" i="18"/>
  <c r="S32" i="18"/>
  <c r="R32" i="18"/>
  <c r="R37" i="18" s="1"/>
  <c r="Q32" i="18"/>
  <c r="P32" i="18"/>
  <c r="AA31" i="18"/>
  <c r="Z31" i="18"/>
  <c r="Y31" i="18"/>
  <c r="X31" i="18"/>
  <c r="W31" i="18"/>
  <c r="V31" i="18"/>
  <c r="U31" i="18"/>
  <c r="T31" i="18"/>
  <c r="S31" i="18"/>
  <c r="R31" i="18"/>
  <c r="Q31" i="18"/>
  <c r="P31" i="18"/>
  <c r="AA30" i="18"/>
  <c r="Z30" i="18"/>
  <c r="Y30" i="18"/>
  <c r="X30" i="18"/>
  <c r="W30" i="18"/>
  <c r="V30" i="18"/>
  <c r="U30" i="18"/>
  <c r="T30" i="18"/>
  <c r="S30" i="18"/>
  <c r="R30" i="18"/>
  <c r="Q30" i="18"/>
  <c r="P30" i="18"/>
  <c r="AA29" i="18"/>
  <c r="Z29" i="18"/>
  <c r="Y29" i="18"/>
  <c r="X29" i="18"/>
  <c r="W29" i="18"/>
  <c r="V29" i="18"/>
  <c r="U29" i="18"/>
  <c r="T29" i="18"/>
  <c r="S29" i="18"/>
  <c r="R29" i="18"/>
  <c r="Q29" i="18"/>
  <c r="P29" i="18"/>
  <c r="AA28" i="18"/>
  <c r="Z28" i="18"/>
  <c r="Y28" i="18"/>
  <c r="X28" i="18"/>
  <c r="W28" i="18"/>
  <c r="V28" i="18"/>
  <c r="U28" i="18"/>
  <c r="T28" i="18"/>
  <c r="S28" i="18"/>
  <c r="R28" i="18"/>
  <c r="Q28" i="18"/>
  <c r="P28" i="18"/>
  <c r="AA27" i="18"/>
  <c r="Z27" i="18"/>
  <c r="Y27" i="18"/>
  <c r="X27" i="18"/>
  <c r="W27" i="18"/>
  <c r="V27" i="18"/>
  <c r="U27" i="18"/>
  <c r="T27" i="18"/>
  <c r="S27" i="18"/>
  <c r="R27" i="18"/>
  <c r="Q27" i="18"/>
  <c r="P27" i="18"/>
  <c r="AA26" i="18"/>
  <c r="Z26" i="18"/>
  <c r="Y26" i="18"/>
  <c r="X26" i="18"/>
  <c r="W26" i="18"/>
  <c r="V26" i="18"/>
  <c r="U26" i="18"/>
  <c r="T26" i="18"/>
  <c r="S26" i="18"/>
  <c r="R26" i="18"/>
  <c r="Q26" i="18"/>
  <c r="P26" i="18"/>
  <c r="AA25" i="18"/>
  <c r="Z25" i="18"/>
  <c r="Y25" i="18"/>
  <c r="X25" i="18"/>
  <c r="W25" i="18"/>
  <c r="V25" i="18"/>
  <c r="U25" i="18"/>
  <c r="T25" i="18"/>
  <c r="T19" i="18" s="1"/>
  <c r="S25" i="18"/>
  <c r="R25" i="18"/>
  <c r="Q25" i="18"/>
  <c r="P25" i="18"/>
  <c r="AA24" i="18"/>
  <c r="Z24" i="18"/>
  <c r="Y24" i="18"/>
  <c r="X24" i="18"/>
  <c r="W24" i="18"/>
  <c r="V24" i="18"/>
  <c r="V19" i="18" s="1"/>
  <c r="U24" i="18"/>
  <c r="T24" i="18"/>
  <c r="S24" i="18"/>
  <c r="R24" i="18"/>
  <c r="Q24" i="18"/>
  <c r="P24" i="18"/>
  <c r="D24" i="18"/>
  <c r="AA23" i="18"/>
  <c r="Z23" i="18"/>
  <c r="Y23" i="18"/>
  <c r="X23" i="18"/>
  <c r="W23" i="18"/>
  <c r="V23" i="18"/>
  <c r="U23" i="18"/>
  <c r="T23" i="18"/>
  <c r="S23" i="18"/>
  <c r="R23" i="18"/>
  <c r="Q23" i="18"/>
  <c r="P23" i="18"/>
  <c r="AA22" i="18"/>
  <c r="Z22" i="18"/>
  <c r="Y22" i="18"/>
  <c r="X22" i="18"/>
  <c r="W22" i="18"/>
  <c r="V22" i="18"/>
  <c r="U22" i="18"/>
  <c r="T22" i="18"/>
  <c r="S22" i="18"/>
  <c r="R22" i="18"/>
  <c r="Q22" i="18"/>
  <c r="P22" i="18"/>
  <c r="AA21" i="18"/>
  <c r="Z21" i="18"/>
  <c r="Y21" i="18"/>
  <c r="X21" i="18"/>
  <c r="W21" i="18"/>
  <c r="V21" i="18"/>
  <c r="U21" i="18"/>
  <c r="U19" i="18" s="1"/>
  <c r="T21" i="18"/>
  <c r="S21" i="18"/>
  <c r="S35" i="18" s="1"/>
  <c r="R21" i="18"/>
  <c r="Q21" i="18"/>
  <c r="P21" i="18"/>
  <c r="AA20" i="18"/>
  <c r="Z20" i="18"/>
  <c r="Y20" i="18"/>
  <c r="Y19" i="18" s="1"/>
  <c r="X20" i="18"/>
  <c r="W20" i="18"/>
  <c r="W19" i="18" s="1"/>
  <c r="V20" i="18"/>
  <c r="U20" i="18"/>
  <c r="T20" i="18"/>
  <c r="S20" i="18"/>
  <c r="S36" i="18" s="1"/>
  <c r="R20" i="18"/>
  <c r="Q20" i="18"/>
  <c r="Q19" i="18" s="1"/>
  <c r="P20" i="18"/>
  <c r="AA19" i="18"/>
  <c r="S19" i="18"/>
  <c r="P19" i="18"/>
  <c r="M19" i="18"/>
  <c r="L19" i="18"/>
  <c r="K19" i="18"/>
  <c r="J19" i="18"/>
  <c r="I19" i="18"/>
  <c r="H19" i="18"/>
  <c r="G19" i="18"/>
  <c r="F19" i="18"/>
  <c r="E19" i="18"/>
  <c r="D19" i="18"/>
  <c r="C19" i="18"/>
  <c r="P18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AA15" i="18"/>
  <c r="Z15" i="18"/>
  <c r="Y15" i="18"/>
  <c r="X15" i="18"/>
  <c r="W15" i="18"/>
  <c r="V15" i="18"/>
  <c r="U15" i="18"/>
  <c r="T15" i="18"/>
  <c r="S15" i="18"/>
  <c r="R15" i="18"/>
  <c r="Q15" i="18"/>
  <c r="P15" i="18"/>
  <c r="AA14" i="18"/>
  <c r="Z14" i="18"/>
  <c r="Y14" i="18"/>
  <c r="X14" i="18"/>
  <c r="W14" i="18"/>
  <c r="V14" i="18"/>
  <c r="U14" i="18"/>
  <c r="T14" i="18"/>
  <c r="S14" i="18"/>
  <c r="R14" i="18"/>
  <c r="Q14" i="18"/>
  <c r="P14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U11" i="18"/>
  <c r="T11" i="18"/>
  <c r="S11" i="18"/>
  <c r="R11" i="18"/>
  <c r="Q11" i="18"/>
  <c r="P11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AA9" i="18"/>
  <c r="Z9" i="18"/>
  <c r="Y9" i="18"/>
  <c r="X9" i="18"/>
  <c r="W9" i="18"/>
  <c r="V9" i="18"/>
  <c r="U9" i="18"/>
  <c r="T9" i="18"/>
  <c r="S9" i="18"/>
  <c r="R9" i="18"/>
  <c r="Q9" i="18"/>
  <c r="P9" i="18"/>
  <c r="AA8" i="18"/>
  <c r="Z8" i="18"/>
  <c r="Y8" i="18"/>
  <c r="X8" i="18"/>
  <c r="W8" i="18"/>
  <c r="V8" i="18"/>
  <c r="U8" i="18"/>
  <c r="T8" i="18"/>
  <c r="S8" i="18"/>
  <c r="R8" i="18"/>
  <c r="Q8" i="18"/>
  <c r="P8" i="18"/>
  <c r="AA7" i="18"/>
  <c r="Z7" i="18"/>
  <c r="Y7" i="18"/>
  <c r="X7" i="18"/>
  <c r="W7" i="18"/>
  <c r="V7" i="18"/>
  <c r="U7" i="18"/>
  <c r="T7" i="18"/>
  <c r="S7" i="18"/>
  <c r="R7" i="18"/>
  <c r="Q7" i="18"/>
  <c r="P7" i="18"/>
  <c r="AA6" i="18"/>
  <c r="Z6" i="18"/>
  <c r="Y6" i="18"/>
  <c r="X6" i="18"/>
  <c r="W6" i="18"/>
  <c r="V6" i="18"/>
  <c r="U6" i="18"/>
  <c r="T6" i="18"/>
  <c r="S6" i="18"/>
  <c r="P6" i="18"/>
  <c r="AA5" i="18"/>
  <c r="Z5" i="18"/>
  <c r="X5" i="18"/>
  <c r="W5" i="18"/>
  <c r="U5" i="18"/>
  <c r="S5" i="18"/>
  <c r="R5" i="18"/>
  <c r="Q5" i="18"/>
  <c r="P5" i="18"/>
  <c r="M5" i="18"/>
  <c r="N4" i="21" s="1"/>
  <c r="L5" i="18"/>
  <c r="M4" i="21" s="1"/>
  <c r="K5" i="18"/>
  <c r="L4" i="21" s="1"/>
  <c r="J5" i="18"/>
  <c r="K4" i="21" s="1"/>
  <c r="I5" i="18"/>
  <c r="J4" i="21" s="1"/>
  <c r="H5" i="18"/>
  <c r="G5" i="18"/>
  <c r="H4" i="21" s="1"/>
  <c r="F5" i="18"/>
  <c r="E5" i="18"/>
  <c r="F4" i="21" s="1"/>
  <c r="D5" i="18"/>
  <c r="E4" i="21" s="1"/>
  <c r="C5" i="18"/>
  <c r="D4" i="21" s="1"/>
  <c r="Y4" i="18"/>
  <c r="W4" i="18"/>
  <c r="V4" i="18"/>
  <c r="Q4" i="18"/>
  <c r="P4" i="18"/>
  <c r="M4" i="18"/>
  <c r="L4" i="18"/>
  <c r="K4" i="18"/>
  <c r="L3" i="21" s="1"/>
  <c r="J4" i="18"/>
  <c r="K3" i="21" s="1"/>
  <c r="I4" i="18"/>
  <c r="J3" i="21" s="1"/>
  <c r="H4" i="18"/>
  <c r="I3" i="21" s="1"/>
  <c r="G4" i="18"/>
  <c r="F4" i="18"/>
  <c r="G3" i="21" s="1"/>
  <c r="E4" i="18"/>
  <c r="D4" i="18"/>
  <c r="C4" i="18"/>
  <c r="D3" i="21" s="1"/>
  <c r="Q3" i="21" s="1"/>
  <c r="P3" i="18"/>
  <c r="AA101" i="19"/>
  <c r="W101" i="19"/>
  <c r="U101" i="19"/>
  <c r="T101" i="19"/>
  <c r="R101" i="19"/>
  <c r="P101" i="19"/>
  <c r="M101" i="19"/>
  <c r="L101" i="19"/>
  <c r="Z101" i="19" s="1"/>
  <c r="K101" i="19"/>
  <c r="Y101" i="19" s="1"/>
  <c r="J101" i="19"/>
  <c r="X101" i="19" s="1"/>
  <c r="I101" i="19"/>
  <c r="H101" i="19"/>
  <c r="V101" i="19" s="1"/>
  <c r="G101" i="19"/>
  <c r="F101" i="19"/>
  <c r="E101" i="19"/>
  <c r="S101" i="19" s="1"/>
  <c r="D101" i="19"/>
  <c r="C101" i="19"/>
  <c r="Q101" i="19" s="1"/>
  <c r="AA100" i="19"/>
  <c r="Y100" i="19"/>
  <c r="V100" i="19"/>
  <c r="T100" i="19"/>
  <c r="S100" i="19"/>
  <c r="Q100" i="19"/>
  <c r="P100" i="19"/>
  <c r="M100" i="19"/>
  <c r="L100" i="19"/>
  <c r="Z100" i="19" s="1"/>
  <c r="K100" i="19"/>
  <c r="J100" i="19"/>
  <c r="X100" i="19" s="1"/>
  <c r="I100" i="19"/>
  <c r="W100" i="19" s="1"/>
  <c r="H100" i="19"/>
  <c r="G100" i="19"/>
  <c r="U100" i="19" s="1"/>
  <c r="F100" i="19"/>
  <c r="E100" i="19"/>
  <c r="D100" i="19"/>
  <c r="R100" i="19" s="1"/>
  <c r="C100" i="19"/>
  <c r="AA99" i="19"/>
  <c r="Z99" i="19"/>
  <c r="X99" i="19"/>
  <c r="U99" i="19"/>
  <c r="S99" i="19"/>
  <c r="R99" i="19"/>
  <c r="P99" i="19"/>
  <c r="M99" i="19"/>
  <c r="L99" i="19"/>
  <c r="K99" i="19"/>
  <c r="Y99" i="19" s="1"/>
  <c r="J99" i="19"/>
  <c r="I99" i="19"/>
  <c r="W99" i="19" s="1"/>
  <c r="H99" i="19"/>
  <c r="V99" i="19" s="1"/>
  <c r="G99" i="19"/>
  <c r="F99" i="19"/>
  <c r="T99" i="19" s="1"/>
  <c r="E99" i="19"/>
  <c r="D99" i="19"/>
  <c r="C99" i="19"/>
  <c r="Q99" i="19" s="1"/>
  <c r="Z98" i="19"/>
  <c r="Y98" i="19"/>
  <c r="W98" i="19"/>
  <c r="T98" i="19"/>
  <c r="R98" i="19"/>
  <c r="Q98" i="19"/>
  <c r="P98" i="19"/>
  <c r="M98" i="19"/>
  <c r="AA98" i="19" s="1"/>
  <c r="L98" i="19"/>
  <c r="K98" i="19"/>
  <c r="J98" i="19"/>
  <c r="X98" i="19" s="1"/>
  <c r="I98" i="19"/>
  <c r="H98" i="19"/>
  <c r="V98" i="19" s="1"/>
  <c r="G98" i="19"/>
  <c r="U98" i="19" s="1"/>
  <c r="F98" i="19"/>
  <c r="E98" i="19"/>
  <c r="S98" i="19" s="1"/>
  <c r="D98" i="19"/>
  <c r="C98" i="19"/>
  <c r="AA97" i="19"/>
  <c r="Y97" i="19"/>
  <c r="X97" i="19"/>
  <c r="V97" i="19"/>
  <c r="S97" i="19"/>
  <c r="Q97" i="19"/>
  <c r="P97" i="19"/>
  <c r="M97" i="19"/>
  <c r="L97" i="19"/>
  <c r="Z97" i="19" s="1"/>
  <c r="K97" i="19"/>
  <c r="J97" i="19"/>
  <c r="I97" i="19"/>
  <c r="W97" i="19" s="1"/>
  <c r="H97" i="19"/>
  <c r="G97" i="19"/>
  <c r="U97" i="19" s="1"/>
  <c r="F97" i="19"/>
  <c r="T97" i="19" s="1"/>
  <c r="E97" i="19"/>
  <c r="D97" i="19"/>
  <c r="R97" i="19" s="1"/>
  <c r="C97" i="19"/>
  <c r="Z96" i="19"/>
  <c r="X96" i="19"/>
  <c r="W96" i="19"/>
  <c r="U96" i="19"/>
  <c r="R96" i="19"/>
  <c r="P96" i="19"/>
  <c r="M96" i="19"/>
  <c r="AA96" i="19" s="1"/>
  <c r="L96" i="19"/>
  <c r="K96" i="19"/>
  <c r="Y96" i="19" s="1"/>
  <c r="J96" i="19"/>
  <c r="I96" i="19"/>
  <c r="H96" i="19"/>
  <c r="V96" i="19" s="1"/>
  <c r="G96" i="19"/>
  <c r="F96" i="19"/>
  <c r="T96" i="19" s="1"/>
  <c r="E96" i="19"/>
  <c r="S96" i="19" s="1"/>
  <c r="D96" i="19"/>
  <c r="C96" i="19"/>
  <c r="Q96" i="19" s="1"/>
  <c r="Y95" i="19"/>
  <c r="W95" i="19"/>
  <c r="V95" i="19"/>
  <c r="T95" i="19"/>
  <c r="Q95" i="19"/>
  <c r="P95" i="19"/>
  <c r="M95" i="19"/>
  <c r="AA95" i="19" s="1"/>
  <c r="L95" i="19"/>
  <c r="Z95" i="19" s="1"/>
  <c r="K95" i="19"/>
  <c r="J95" i="19"/>
  <c r="X95" i="19" s="1"/>
  <c r="I95" i="19"/>
  <c r="H95" i="19"/>
  <c r="G95" i="19"/>
  <c r="U95" i="19" s="1"/>
  <c r="F95" i="19"/>
  <c r="E95" i="19"/>
  <c r="S95" i="19" s="1"/>
  <c r="D95" i="19"/>
  <c r="R95" i="19" s="1"/>
  <c r="C95" i="19"/>
  <c r="AA94" i="19"/>
  <c r="X94" i="19"/>
  <c r="V94" i="19"/>
  <c r="U94" i="19"/>
  <c r="S94" i="19"/>
  <c r="P94" i="19"/>
  <c r="M94" i="19"/>
  <c r="L94" i="19"/>
  <c r="Z94" i="19" s="1"/>
  <c r="K94" i="19"/>
  <c r="Y94" i="19" s="1"/>
  <c r="J94" i="19"/>
  <c r="I94" i="19"/>
  <c r="W94" i="19" s="1"/>
  <c r="H94" i="19"/>
  <c r="G94" i="19"/>
  <c r="F94" i="19"/>
  <c r="T94" i="19" s="1"/>
  <c r="E94" i="19"/>
  <c r="D94" i="19"/>
  <c r="R94" i="19" s="1"/>
  <c r="C94" i="19"/>
  <c r="Q94" i="19" s="1"/>
  <c r="Z93" i="19"/>
  <c r="W93" i="19"/>
  <c r="U93" i="19"/>
  <c r="T93" i="19"/>
  <c r="R93" i="19"/>
  <c r="P93" i="19"/>
  <c r="M93" i="19"/>
  <c r="AA93" i="19" s="1"/>
  <c r="L93" i="19"/>
  <c r="K93" i="19"/>
  <c r="Y93" i="19" s="1"/>
  <c r="J93" i="19"/>
  <c r="X93" i="19" s="1"/>
  <c r="I93" i="19"/>
  <c r="H93" i="19"/>
  <c r="V93" i="19" s="1"/>
  <c r="G93" i="19"/>
  <c r="F93" i="19"/>
  <c r="E93" i="19"/>
  <c r="S93" i="19" s="1"/>
  <c r="D93" i="19"/>
  <c r="C93" i="19"/>
  <c r="Q93" i="19" s="1"/>
  <c r="AA92" i="19"/>
  <c r="Y92" i="19"/>
  <c r="V92" i="19"/>
  <c r="T92" i="19"/>
  <c r="S92" i="19"/>
  <c r="Q92" i="19"/>
  <c r="P92" i="19"/>
  <c r="M92" i="19"/>
  <c r="L92" i="19"/>
  <c r="Z92" i="19" s="1"/>
  <c r="K92" i="19"/>
  <c r="J92" i="19"/>
  <c r="X92" i="19" s="1"/>
  <c r="I92" i="19"/>
  <c r="W92" i="19" s="1"/>
  <c r="H92" i="19"/>
  <c r="G92" i="19"/>
  <c r="U92" i="19" s="1"/>
  <c r="F92" i="19"/>
  <c r="E92" i="19"/>
  <c r="D92" i="19"/>
  <c r="R92" i="19" s="1"/>
  <c r="C92" i="19"/>
  <c r="AA91" i="19"/>
  <c r="Z91" i="19"/>
  <c r="X91" i="19"/>
  <c r="V91" i="19"/>
  <c r="U91" i="19"/>
  <c r="T91" i="19"/>
  <c r="S91" i="19"/>
  <c r="R91" i="19"/>
  <c r="P91" i="19"/>
  <c r="O91" i="19"/>
  <c r="M91" i="19"/>
  <c r="L91" i="19"/>
  <c r="K91" i="19"/>
  <c r="Y91" i="19" s="1"/>
  <c r="J91" i="19"/>
  <c r="I91" i="19"/>
  <c r="W91" i="19" s="1"/>
  <c r="H91" i="19"/>
  <c r="G91" i="19"/>
  <c r="F91" i="19"/>
  <c r="E91" i="19"/>
  <c r="D91" i="19"/>
  <c r="C91" i="19"/>
  <c r="Q91" i="19" s="1"/>
  <c r="AA90" i="19"/>
  <c r="X90" i="19"/>
  <c r="V90" i="19"/>
  <c r="U90" i="19"/>
  <c r="T90" i="19"/>
  <c r="S90" i="19"/>
  <c r="R90" i="19"/>
  <c r="P90" i="19"/>
  <c r="O90" i="19"/>
  <c r="M90" i="19"/>
  <c r="L90" i="19"/>
  <c r="K90" i="19"/>
  <c r="Y90" i="19" s="1"/>
  <c r="J90" i="19"/>
  <c r="I90" i="19"/>
  <c r="H90" i="19"/>
  <c r="G90" i="19"/>
  <c r="F90" i="19"/>
  <c r="E90" i="19"/>
  <c r="D90" i="19"/>
  <c r="C90" i="19"/>
  <c r="Q90" i="19" s="1"/>
  <c r="AA89" i="19"/>
  <c r="Z89" i="19"/>
  <c r="X89" i="19"/>
  <c r="U89" i="19"/>
  <c r="S89" i="19"/>
  <c r="R89" i="19"/>
  <c r="P89" i="19"/>
  <c r="M89" i="19"/>
  <c r="L89" i="19"/>
  <c r="L87" i="19" s="1"/>
  <c r="Z87" i="19" s="1"/>
  <c r="K89" i="19"/>
  <c r="J89" i="19"/>
  <c r="I89" i="19"/>
  <c r="W89" i="19" s="1"/>
  <c r="H89" i="19"/>
  <c r="G89" i="19"/>
  <c r="F89" i="19"/>
  <c r="E89" i="19"/>
  <c r="D89" i="19"/>
  <c r="D87" i="19" s="1"/>
  <c r="R87" i="19" s="1"/>
  <c r="C89" i="19"/>
  <c r="Z88" i="19"/>
  <c r="Y88" i="19"/>
  <c r="W88" i="19"/>
  <c r="T88" i="19"/>
  <c r="R88" i="19"/>
  <c r="Q88" i="19"/>
  <c r="P88" i="19"/>
  <c r="M88" i="19"/>
  <c r="L88" i="19"/>
  <c r="K88" i="19"/>
  <c r="J88" i="19"/>
  <c r="I88" i="19"/>
  <c r="H88" i="19"/>
  <c r="V88" i="19" s="1"/>
  <c r="G88" i="19"/>
  <c r="F88" i="19"/>
  <c r="E88" i="19"/>
  <c r="D88" i="19"/>
  <c r="C88" i="19"/>
  <c r="P87" i="19"/>
  <c r="O87" i="19"/>
  <c r="M87" i="19"/>
  <c r="AA87" i="19" s="1"/>
  <c r="AA85" i="19"/>
  <c r="Z85" i="19"/>
  <c r="Y85" i="19"/>
  <c r="X85" i="19"/>
  <c r="W85" i="19"/>
  <c r="V85" i="19"/>
  <c r="U85" i="19"/>
  <c r="T85" i="19"/>
  <c r="S85" i="19"/>
  <c r="R85" i="19"/>
  <c r="Q85" i="19"/>
  <c r="P85" i="19"/>
  <c r="O85" i="19"/>
  <c r="AA84" i="19"/>
  <c r="Z84" i="19"/>
  <c r="Y84" i="19"/>
  <c r="X84" i="19"/>
  <c r="W84" i="19"/>
  <c r="V84" i="19"/>
  <c r="U84" i="19"/>
  <c r="T84" i="19"/>
  <c r="S84" i="19"/>
  <c r="R84" i="19"/>
  <c r="Q84" i="19"/>
  <c r="P84" i="19"/>
  <c r="O84" i="19"/>
  <c r="AA83" i="19"/>
  <c r="Z83" i="19"/>
  <c r="Y83" i="19"/>
  <c r="X83" i="19"/>
  <c r="W83" i="19"/>
  <c r="V83" i="19"/>
  <c r="U83" i="19"/>
  <c r="T83" i="19"/>
  <c r="S83" i="19"/>
  <c r="R83" i="19"/>
  <c r="Q83" i="19"/>
  <c r="P83" i="19"/>
  <c r="O83" i="19"/>
  <c r="AA82" i="19"/>
  <c r="Z82" i="19"/>
  <c r="Y82" i="19"/>
  <c r="X82" i="19"/>
  <c r="W82" i="19"/>
  <c r="V82" i="19"/>
  <c r="U82" i="19"/>
  <c r="T82" i="19"/>
  <c r="S82" i="19"/>
  <c r="R82" i="19"/>
  <c r="Q82" i="19"/>
  <c r="P82" i="19"/>
  <c r="O82" i="19"/>
  <c r="AA81" i="19"/>
  <c r="Z81" i="19"/>
  <c r="Y81" i="19"/>
  <c r="X81" i="19"/>
  <c r="W81" i="19"/>
  <c r="V81" i="19"/>
  <c r="U81" i="19"/>
  <c r="T81" i="19"/>
  <c r="S81" i="19"/>
  <c r="R81" i="19"/>
  <c r="Q81" i="19"/>
  <c r="P81" i="19"/>
  <c r="O81" i="19"/>
  <c r="AA80" i="19"/>
  <c r="Z80" i="19"/>
  <c r="Y80" i="19"/>
  <c r="X80" i="19"/>
  <c r="W80" i="19"/>
  <c r="V80" i="19"/>
  <c r="U80" i="19"/>
  <c r="T80" i="19"/>
  <c r="S80" i="19"/>
  <c r="R80" i="19"/>
  <c r="Q80" i="19"/>
  <c r="P80" i="19"/>
  <c r="O80" i="19"/>
  <c r="AA79" i="19"/>
  <c r="Z79" i="19"/>
  <c r="Y79" i="19"/>
  <c r="X79" i="19"/>
  <c r="W79" i="19"/>
  <c r="V79" i="19"/>
  <c r="U79" i="19"/>
  <c r="T79" i="19"/>
  <c r="S79" i="19"/>
  <c r="R79" i="19"/>
  <c r="Q79" i="19"/>
  <c r="P79" i="19"/>
  <c r="O79" i="19"/>
  <c r="AA78" i="19"/>
  <c r="Z78" i="19"/>
  <c r="Y78" i="19"/>
  <c r="X78" i="19"/>
  <c r="W78" i="19"/>
  <c r="V78" i="19"/>
  <c r="U78" i="19"/>
  <c r="T78" i="19"/>
  <c r="S78" i="19"/>
  <c r="R78" i="19"/>
  <c r="Q78" i="19"/>
  <c r="P78" i="19"/>
  <c r="O78" i="19"/>
  <c r="AA77" i="19"/>
  <c r="Z77" i="19"/>
  <c r="Y77" i="19"/>
  <c r="X77" i="19"/>
  <c r="W77" i="19"/>
  <c r="V77" i="19"/>
  <c r="U77" i="19"/>
  <c r="T77" i="19"/>
  <c r="S77" i="19"/>
  <c r="R77" i="19"/>
  <c r="Q77" i="19"/>
  <c r="P77" i="19"/>
  <c r="O77" i="19"/>
  <c r="AA76" i="19"/>
  <c r="Z76" i="19"/>
  <c r="Y76" i="19"/>
  <c r="X76" i="19"/>
  <c r="W76" i="19"/>
  <c r="V76" i="19"/>
  <c r="U76" i="19"/>
  <c r="T76" i="19"/>
  <c r="S76" i="19"/>
  <c r="R76" i="19"/>
  <c r="Q76" i="19"/>
  <c r="P76" i="19"/>
  <c r="O76" i="19"/>
  <c r="AA75" i="19"/>
  <c r="Z75" i="19"/>
  <c r="Y75" i="19"/>
  <c r="X75" i="19"/>
  <c r="W75" i="19"/>
  <c r="V75" i="19"/>
  <c r="U75" i="19"/>
  <c r="T75" i="19"/>
  <c r="S75" i="19"/>
  <c r="R75" i="19"/>
  <c r="Q75" i="19"/>
  <c r="P75" i="19"/>
  <c r="O75" i="19"/>
  <c r="AA74" i="19"/>
  <c r="Z74" i="19"/>
  <c r="Y74" i="19"/>
  <c r="X74" i="19"/>
  <c r="W74" i="19"/>
  <c r="V74" i="19"/>
  <c r="U74" i="19"/>
  <c r="T74" i="19"/>
  <c r="S74" i="19"/>
  <c r="R74" i="19"/>
  <c r="Q74" i="19"/>
  <c r="P74" i="19"/>
  <c r="O74" i="19"/>
  <c r="AA73" i="19"/>
  <c r="Z73" i="19"/>
  <c r="Y73" i="19"/>
  <c r="X73" i="19"/>
  <c r="W73" i="19"/>
  <c r="V73" i="19"/>
  <c r="U73" i="19"/>
  <c r="T73" i="19"/>
  <c r="S73" i="19"/>
  <c r="R73" i="19"/>
  <c r="Q73" i="19"/>
  <c r="P73" i="19"/>
  <c r="O73" i="19"/>
  <c r="AA72" i="19"/>
  <c r="Z72" i="19"/>
  <c r="Y72" i="19"/>
  <c r="X72" i="19"/>
  <c r="W72" i="19"/>
  <c r="V72" i="19"/>
  <c r="U72" i="19"/>
  <c r="T72" i="19"/>
  <c r="S72" i="19"/>
  <c r="R72" i="19"/>
  <c r="Q72" i="19"/>
  <c r="P72" i="19"/>
  <c r="O72" i="19"/>
  <c r="K71" i="19"/>
  <c r="V70" i="19"/>
  <c r="T70" i="19"/>
  <c r="R70" i="19"/>
  <c r="M70" i="19"/>
  <c r="AA70" i="19" s="1"/>
  <c r="L70" i="19"/>
  <c r="K70" i="19"/>
  <c r="Y70" i="19" s="1"/>
  <c r="J70" i="19"/>
  <c r="I70" i="19"/>
  <c r="H70" i="19"/>
  <c r="G70" i="19"/>
  <c r="F70" i="19"/>
  <c r="E70" i="19"/>
  <c r="S70" i="19" s="1"/>
  <c r="D70" i="19"/>
  <c r="C70" i="19"/>
  <c r="Q70" i="19" s="1"/>
  <c r="AA68" i="19"/>
  <c r="M68" i="19"/>
  <c r="AA67" i="19"/>
  <c r="O67" i="19"/>
  <c r="N67" i="19"/>
  <c r="M67" i="19"/>
  <c r="AA66" i="19"/>
  <c r="O66" i="19"/>
  <c r="N66" i="19"/>
  <c r="M66" i="19"/>
  <c r="AA63" i="19"/>
  <c r="O63" i="19"/>
  <c r="N63" i="19"/>
  <c r="M63" i="19"/>
  <c r="M64" i="19" s="1"/>
  <c r="AA62" i="19"/>
  <c r="O62" i="19"/>
  <c r="N62" i="19"/>
  <c r="M62" i="19"/>
  <c r="AA59" i="19"/>
  <c r="O59" i="19"/>
  <c r="N59" i="19"/>
  <c r="M59" i="19"/>
  <c r="M60" i="19" s="1"/>
  <c r="AA58" i="19"/>
  <c r="Y58" i="19"/>
  <c r="Q58" i="19"/>
  <c r="O58" i="19"/>
  <c r="N58" i="19"/>
  <c r="M58" i="19"/>
  <c r="K58" i="19"/>
  <c r="I58" i="19"/>
  <c r="F58" i="19"/>
  <c r="C58" i="19"/>
  <c r="Z49" i="19"/>
  <c r="Z58" i="19" s="1"/>
  <c r="Y49" i="19"/>
  <c r="W49" i="19"/>
  <c r="W58" i="19" s="1"/>
  <c r="R49" i="19"/>
  <c r="R58" i="19" s="1"/>
  <c r="Q49" i="19"/>
  <c r="L49" i="19"/>
  <c r="L58" i="19" s="1"/>
  <c r="K49" i="19"/>
  <c r="J49" i="19"/>
  <c r="J58" i="19" s="1"/>
  <c r="I49" i="19"/>
  <c r="H49" i="19"/>
  <c r="H58" i="19" s="1"/>
  <c r="G49" i="19"/>
  <c r="G58" i="19" s="1"/>
  <c r="F49" i="19"/>
  <c r="E49" i="19"/>
  <c r="E58" i="19" s="1"/>
  <c r="D49" i="19"/>
  <c r="D58" i="19" s="1"/>
  <c r="C49" i="19"/>
  <c r="B49" i="19"/>
  <c r="Z48" i="19"/>
  <c r="Y48" i="19"/>
  <c r="X48" i="19"/>
  <c r="X49" i="19" s="1"/>
  <c r="X58" i="19" s="1"/>
  <c r="W48" i="19"/>
  <c r="V48" i="19"/>
  <c r="V49" i="19" s="1"/>
  <c r="V58" i="19" s="1"/>
  <c r="U48" i="19"/>
  <c r="U49" i="19" s="1"/>
  <c r="U58" i="19" s="1"/>
  <c r="T48" i="19"/>
  <c r="T49" i="19" s="1"/>
  <c r="T58" i="19" s="1"/>
  <c r="S48" i="19"/>
  <c r="S49" i="19" s="1"/>
  <c r="S58" i="19" s="1"/>
  <c r="R48" i="19"/>
  <c r="Q48" i="19"/>
  <c r="P48" i="19"/>
  <c r="P49" i="19" s="1"/>
  <c r="P58" i="19" s="1"/>
  <c r="Z47" i="19"/>
  <c r="X47" i="19"/>
  <c r="S47" i="19"/>
  <c r="R47" i="19"/>
  <c r="P47" i="19"/>
  <c r="L47" i="19"/>
  <c r="K47" i="19"/>
  <c r="J47" i="19"/>
  <c r="I47" i="19"/>
  <c r="H47" i="19"/>
  <c r="G47" i="19"/>
  <c r="F47" i="19"/>
  <c r="E47" i="19"/>
  <c r="D47" i="19"/>
  <c r="C47" i="19"/>
  <c r="B47" i="19"/>
  <c r="Z46" i="19"/>
  <c r="Y46" i="19"/>
  <c r="Y47" i="19" s="1"/>
  <c r="X46" i="19"/>
  <c r="W46" i="19"/>
  <c r="W47" i="19" s="1"/>
  <c r="V46" i="19"/>
  <c r="V47" i="19" s="1"/>
  <c r="U46" i="19"/>
  <c r="U47" i="19" s="1"/>
  <c r="T46" i="19"/>
  <c r="T47" i="19" s="1"/>
  <c r="S46" i="19"/>
  <c r="R46" i="19"/>
  <c r="Q46" i="19"/>
  <c r="Q47" i="19" s="1"/>
  <c r="P46" i="19"/>
  <c r="Z45" i="19"/>
  <c r="W45" i="19" a="1"/>
  <c r="W45" i="19" s="1"/>
  <c r="V45" i="19" a="1"/>
  <c r="V45" i="19"/>
  <c r="R45" i="19" a="1"/>
  <c r="R45" i="19"/>
  <c r="L45" i="19"/>
  <c r="L54" i="19" s="1"/>
  <c r="L67" i="19" s="1"/>
  <c r="K45" i="19"/>
  <c r="J45" i="19"/>
  <c r="J54" i="19" s="1"/>
  <c r="J67" i="19" s="1"/>
  <c r="I45" i="19"/>
  <c r="H45" i="19"/>
  <c r="G45" i="19"/>
  <c r="F45" i="19"/>
  <c r="E45" i="19"/>
  <c r="D45" i="19"/>
  <c r="D54" i="19" s="1"/>
  <c r="D67" i="19" s="1"/>
  <c r="C45" i="19"/>
  <c r="B45" i="19"/>
  <c r="B54" i="19" s="1"/>
  <c r="Z44" i="19"/>
  <c r="Y44" i="19"/>
  <c r="X44" i="19"/>
  <c r="W44" i="19"/>
  <c r="V44" i="19"/>
  <c r="U44" i="19"/>
  <c r="T44" i="19"/>
  <c r="S44" i="19"/>
  <c r="R44" i="19"/>
  <c r="Q44" i="19"/>
  <c r="P44" i="19"/>
  <c r="O44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Z42" i="19"/>
  <c r="Z45" i="19" s="1" a="1"/>
  <c r="Y42" i="19"/>
  <c r="X42" i="19"/>
  <c r="X40" i="19" s="1"/>
  <c r="W42" i="19"/>
  <c r="V42" i="19"/>
  <c r="U42" i="19"/>
  <c r="U40" i="19" s="1"/>
  <c r="T42" i="19"/>
  <c r="S42" i="19"/>
  <c r="S45" i="19" s="1" a="1"/>
  <c r="S45" i="19" s="1"/>
  <c r="R42" i="19"/>
  <c r="Q42" i="19"/>
  <c r="P42" i="19"/>
  <c r="P40" i="19" s="1"/>
  <c r="O42" i="19"/>
  <c r="Z41" i="19"/>
  <c r="Y41" i="19"/>
  <c r="X41" i="19"/>
  <c r="W41" i="19"/>
  <c r="W40" i="19" s="1"/>
  <c r="V41" i="19"/>
  <c r="V40" i="19" s="1"/>
  <c r="U41" i="19"/>
  <c r="T41" i="19"/>
  <c r="T45" i="19" s="1" a="1"/>
  <c r="T45" i="19" s="1"/>
  <c r="S41" i="19"/>
  <c r="R41" i="19"/>
  <c r="Q41" i="19"/>
  <c r="P41" i="19"/>
  <c r="O41" i="19"/>
  <c r="Z40" i="19"/>
  <c r="T40" i="19"/>
  <c r="S40" i="19"/>
  <c r="R40" i="19"/>
  <c r="L40" i="19"/>
  <c r="K40" i="19"/>
  <c r="J40" i="19"/>
  <c r="I40" i="19"/>
  <c r="H40" i="19"/>
  <c r="G40" i="19"/>
  <c r="F40" i="19"/>
  <c r="E40" i="19"/>
  <c r="D40" i="19"/>
  <c r="C40" i="19"/>
  <c r="B40" i="19"/>
  <c r="K54" i="19"/>
  <c r="K67" i="19" s="1"/>
  <c r="K68" i="19" s="1"/>
  <c r="I54" i="19"/>
  <c r="I67" i="19" s="1"/>
  <c r="G54" i="19"/>
  <c r="G67" i="19" s="1"/>
  <c r="F54" i="19"/>
  <c r="F67" i="19" s="1"/>
  <c r="F68" i="19" s="1"/>
  <c r="E39" i="19"/>
  <c r="D39" i="19"/>
  <c r="C39" i="19"/>
  <c r="C54" i="19" s="1"/>
  <c r="C67" i="19" s="1"/>
  <c r="C68" i="19" s="1"/>
  <c r="B39" i="19"/>
  <c r="I52" i="19"/>
  <c r="I63" i="19" s="1"/>
  <c r="I64" i="19" s="1"/>
  <c r="F52" i="19"/>
  <c r="F63" i="19" s="1"/>
  <c r="F64" i="19" s="1"/>
  <c r="E38" i="19"/>
  <c r="E52" i="19" s="1"/>
  <c r="E63" i="19" s="1"/>
  <c r="E64" i="19" s="1"/>
  <c r="D38" i="19"/>
  <c r="C38" i="19"/>
  <c r="C52" i="19" s="1"/>
  <c r="C63" i="19" s="1"/>
  <c r="C64" i="19" s="1"/>
  <c r="B38" i="19"/>
  <c r="L50" i="19"/>
  <c r="L59" i="19" s="1"/>
  <c r="K50" i="19"/>
  <c r="K59" i="19" s="1"/>
  <c r="K60" i="19" s="1"/>
  <c r="J50" i="19"/>
  <c r="J59" i="19" s="1"/>
  <c r="J60" i="19" s="1"/>
  <c r="I50" i="19"/>
  <c r="I59" i="19" s="1"/>
  <c r="I60" i="19" s="1"/>
  <c r="G50" i="19"/>
  <c r="G59" i="19" s="1"/>
  <c r="F50" i="19"/>
  <c r="F59" i="19" s="1"/>
  <c r="F60" i="19" s="1"/>
  <c r="E37" i="19"/>
  <c r="E50" i="19" s="1"/>
  <c r="E59" i="19" s="1"/>
  <c r="E60" i="19" s="1"/>
  <c r="D37" i="19"/>
  <c r="D50" i="19" s="1"/>
  <c r="D59" i="19" s="1"/>
  <c r="C37" i="19"/>
  <c r="C50" i="19" s="1"/>
  <c r="C59" i="19" s="1"/>
  <c r="C60" i="19" s="1"/>
  <c r="B37" i="19"/>
  <c r="B50" i="19" s="1"/>
  <c r="Z36" i="19"/>
  <c r="Y36" i="19"/>
  <c r="X36" i="19"/>
  <c r="W36" i="19"/>
  <c r="V36" i="19"/>
  <c r="U36" i="19"/>
  <c r="T36" i="19"/>
  <c r="S36" i="19"/>
  <c r="R36" i="19"/>
  <c r="Q36" i="19"/>
  <c r="P36" i="19"/>
  <c r="O36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Z30" i="19"/>
  <c r="Y30" i="19"/>
  <c r="X30" i="19"/>
  <c r="W30" i="19"/>
  <c r="V30" i="19"/>
  <c r="U30" i="19"/>
  <c r="T30" i="19"/>
  <c r="S30" i="19"/>
  <c r="R30" i="19"/>
  <c r="Q30" i="19"/>
  <c r="P30" i="19"/>
  <c r="P38" i="19" s="1"/>
  <c r="O30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Z22" i="19"/>
  <c r="Z19" i="19" s="1"/>
  <c r="Y22" i="19"/>
  <c r="X22" i="19"/>
  <c r="W22" i="19"/>
  <c r="V22" i="19"/>
  <c r="U22" i="19"/>
  <c r="T22" i="19"/>
  <c r="S22" i="19"/>
  <c r="R22" i="19"/>
  <c r="R37" i="19" s="1"/>
  <c r="R50" i="19" s="1"/>
  <c r="R59" i="19" s="1"/>
  <c r="Q22" i="19"/>
  <c r="P22" i="19"/>
  <c r="O22" i="19"/>
  <c r="Z21" i="19"/>
  <c r="Y21" i="19"/>
  <c r="X21" i="19"/>
  <c r="X19" i="19" s="1"/>
  <c r="W21" i="19"/>
  <c r="V21" i="19"/>
  <c r="U21" i="19"/>
  <c r="T21" i="19"/>
  <c r="T19" i="19" s="1"/>
  <c r="S21" i="19"/>
  <c r="R21" i="19"/>
  <c r="R39" i="19" s="1"/>
  <c r="R54" i="19" s="1"/>
  <c r="R67" i="19" s="1"/>
  <c r="Q21" i="19"/>
  <c r="P21" i="19"/>
  <c r="P19" i="19" s="1"/>
  <c r="O21" i="19"/>
  <c r="Z20" i="19"/>
  <c r="Y20" i="19"/>
  <c r="Y19" i="19" s="1"/>
  <c r="X20" i="19"/>
  <c r="W20" i="19"/>
  <c r="V20" i="19"/>
  <c r="U20" i="19"/>
  <c r="T20" i="19"/>
  <c r="S20" i="19"/>
  <c r="R20" i="19"/>
  <c r="Q20" i="19"/>
  <c r="P20" i="19"/>
  <c r="O20" i="19"/>
  <c r="O19" i="19"/>
  <c r="L19" i="19"/>
  <c r="K19" i="19"/>
  <c r="J19" i="19"/>
  <c r="I19" i="19"/>
  <c r="H19" i="19"/>
  <c r="G19" i="19"/>
  <c r="F19" i="19"/>
  <c r="E19" i="19"/>
  <c r="D19" i="19"/>
  <c r="C19" i="19"/>
  <c r="B19" i="19"/>
  <c r="O18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O11" i="19"/>
  <c r="H11" i="19"/>
  <c r="V11" i="19" s="1"/>
  <c r="Z10" i="19"/>
  <c r="Y10" i="19"/>
  <c r="X10" i="19"/>
  <c r="W10" i="19"/>
  <c r="V10" i="19"/>
  <c r="U10" i="19"/>
  <c r="T10" i="19"/>
  <c r="S10" i="19"/>
  <c r="R10" i="19"/>
  <c r="Q10" i="19"/>
  <c r="P10" i="19"/>
  <c r="O10" i="19"/>
  <c r="Z9" i="19"/>
  <c r="Y9" i="19"/>
  <c r="X9" i="19"/>
  <c r="W9" i="19"/>
  <c r="V9" i="19"/>
  <c r="U9" i="19"/>
  <c r="T9" i="19"/>
  <c r="S9" i="19"/>
  <c r="R9" i="19"/>
  <c r="Q9" i="19"/>
  <c r="P9" i="19"/>
  <c r="O9" i="19"/>
  <c r="Z8" i="19"/>
  <c r="Y8" i="19"/>
  <c r="X8" i="19"/>
  <c r="W8" i="19"/>
  <c r="V8" i="19"/>
  <c r="U8" i="19"/>
  <c r="T8" i="19"/>
  <c r="S8" i="19"/>
  <c r="R8" i="19"/>
  <c r="Q8" i="19"/>
  <c r="P8" i="19"/>
  <c r="O8" i="19"/>
  <c r="Z7" i="19"/>
  <c r="Y7" i="19"/>
  <c r="X7" i="19"/>
  <c r="W7" i="19"/>
  <c r="V7" i="19"/>
  <c r="U7" i="19"/>
  <c r="T7" i="19"/>
  <c r="S7" i="19"/>
  <c r="R7" i="19"/>
  <c r="Q7" i="19"/>
  <c r="P7" i="19"/>
  <c r="O7" i="19"/>
  <c r="Z6" i="19"/>
  <c r="Y6" i="19"/>
  <c r="X6" i="19"/>
  <c r="W6" i="19"/>
  <c r="V6" i="19"/>
  <c r="U6" i="19"/>
  <c r="T6" i="19"/>
  <c r="S6" i="19"/>
  <c r="R6" i="19"/>
  <c r="Q6" i="19"/>
  <c r="P6" i="19"/>
  <c r="O6" i="19"/>
  <c r="Z5" i="19"/>
  <c r="Y5" i="19"/>
  <c r="X5" i="19"/>
  <c r="W5" i="19"/>
  <c r="V5" i="19"/>
  <c r="U5" i="19"/>
  <c r="T5" i="19"/>
  <c r="S5" i="19"/>
  <c r="R5" i="19"/>
  <c r="Q5" i="19"/>
  <c r="P5" i="19"/>
  <c r="O5" i="19"/>
  <c r="Z4" i="19"/>
  <c r="Y4" i="19"/>
  <c r="X4" i="19"/>
  <c r="W4" i="19"/>
  <c r="V4" i="19"/>
  <c r="U4" i="19"/>
  <c r="T4" i="19"/>
  <c r="S4" i="19"/>
  <c r="R4" i="19"/>
  <c r="Q4" i="19"/>
  <c r="P4" i="19"/>
  <c r="O4" i="19"/>
  <c r="O3" i="19"/>
  <c r="K3" i="19"/>
  <c r="Y3" i="19" s="1"/>
  <c r="G3" i="19"/>
  <c r="U3" i="19" s="1"/>
  <c r="D3" i="19"/>
  <c r="R3" i="19" s="1"/>
  <c r="C3" i="19"/>
  <c r="Q3" i="19" s="1"/>
  <c r="R84" i="1"/>
  <c r="Q84" i="1"/>
  <c r="P84" i="1"/>
  <c r="O84" i="1"/>
  <c r="N84" i="1"/>
  <c r="M84" i="1"/>
  <c r="L84" i="1"/>
  <c r="K84" i="1"/>
  <c r="J84" i="1"/>
  <c r="I84" i="1"/>
  <c r="Q83" i="1"/>
  <c r="P83" i="1"/>
  <c r="M83" i="1"/>
  <c r="L83" i="1"/>
  <c r="K83" i="1"/>
  <c r="I83" i="1"/>
  <c r="R80" i="1"/>
  <c r="R83" i="1" s="1"/>
  <c r="Q80" i="1"/>
  <c r="P80" i="1"/>
  <c r="O80" i="1"/>
  <c r="O83" i="1" s="1"/>
  <c r="N80" i="1"/>
  <c r="M80" i="1"/>
  <c r="M17" i="1" s="1"/>
  <c r="L80" i="1"/>
  <c r="L17" i="1" s="1"/>
  <c r="K80" i="1"/>
  <c r="J80" i="1"/>
  <c r="J83" i="1" s="1"/>
  <c r="R77" i="1"/>
  <c r="Q77" i="1"/>
  <c r="P77" i="1"/>
  <c r="P10" i="1" s="1"/>
  <c r="O77" i="1"/>
  <c r="N77" i="1"/>
  <c r="N10" i="1" s="1"/>
  <c r="M77" i="1"/>
  <c r="M10" i="1" s="1"/>
  <c r="L77" i="1"/>
  <c r="R76" i="1"/>
  <c r="R9" i="1" s="1"/>
  <c r="U9" i="1" s="1"/>
  <c r="Q76" i="1"/>
  <c r="P76" i="1"/>
  <c r="O76" i="1"/>
  <c r="O9" i="1" s="1"/>
  <c r="N76" i="1"/>
  <c r="M76" i="1"/>
  <c r="M9" i="1" s="1"/>
  <c r="L76" i="1"/>
  <c r="Q55" i="1"/>
  <c r="P55" i="1"/>
  <c r="K3" i="11" s="1"/>
  <c r="N55" i="1"/>
  <c r="I3" i="11" s="1"/>
  <c r="K55" i="1"/>
  <c r="F3" i="11" s="1"/>
  <c r="Q54" i="1"/>
  <c r="L4" i="10" s="1"/>
  <c r="P54" i="1"/>
  <c r="K4" i="10" s="1"/>
  <c r="N54" i="1"/>
  <c r="I4" i="10" s="1"/>
  <c r="K54" i="1"/>
  <c r="F4" i="10" s="1"/>
  <c r="P53" i="1"/>
  <c r="K5" i="14" s="1"/>
  <c r="L53" i="1"/>
  <c r="K53" i="1"/>
  <c r="F5" i="14" s="1"/>
  <c r="I53" i="1"/>
  <c r="D5" i="14" s="1"/>
  <c r="J45" i="1"/>
  <c r="K45" i="1" s="1"/>
  <c r="I45" i="1"/>
  <c r="D4" i="15" s="1"/>
  <c r="E6" i="21" s="1"/>
  <c r="I44" i="1"/>
  <c r="D5" i="17" s="1"/>
  <c r="I41" i="1"/>
  <c r="O40" i="1"/>
  <c r="J4" i="12" s="1"/>
  <c r="O39" i="1"/>
  <c r="I39" i="1"/>
  <c r="D4" i="9" s="1"/>
  <c r="O31" i="1"/>
  <c r="P31" i="1" s="1"/>
  <c r="Q31" i="1" s="1"/>
  <c r="R31" i="1" s="1"/>
  <c r="L31" i="1"/>
  <c r="M31" i="1" s="1"/>
  <c r="N31" i="1" s="1"/>
  <c r="L30" i="1"/>
  <c r="M30" i="1" s="1"/>
  <c r="N30" i="1" s="1"/>
  <c r="O30" i="1" s="1"/>
  <c r="P30" i="1" s="1"/>
  <c r="Q30" i="1" s="1"/>
  <c r="R30" i="1" s="1"/>
  <c r="I30" i="1"/>
  <c r="J30" i="1" s="1"/>
  <c r="L29" i="1"/>
  <c r="M29" i="1" s="1"/>
  <c r="N29" i="1" s="1"/>
  <c r="O29" i="1" s="1"/>
  <c r="P29" i="1" s="1"/>
  <c r="Q29" i="1" s="1"/>
  <c r="R29" i="1" s="1"/>
  <c r="N27" i="1"/>
  <c r="O27" i="1" s="1"/>
  <c r="P27" i="1" s="1"/>
  <c r="Q27" i="1" s="1"/>
  <c r="R27" i="1" s="1"/>
  <c r="L27" i="1"/>
  <c r="M27" i="1" s="1"/>
  <c r="M26" i="1"/>
  <c r="N26" i="1" s="1"/>
  <c r="O26" i="1" s="1"/>
  <c r="P26" i="1" s="1"/>
  <c r="Q26" i="1" s="1"/>
  <c r="L26" i="1"/>
  <c r="I26" i="1"/>
  <c r="J26" i="1" s="1"/>
  <c r="Q22" i="1"/>
  <c r="J22" i="1"/>
  <c r="E11" i="9" s="1"/>
  <c r="Q21" i="1"/>
  <c r="M21" i="1"/>
  <c r="M22" i="1" s="1"/>
  <c r="L21" i="1"/>
  <c r="K21" i="1"/>
  <c r="E3" i="19" s="1"/>
  <c r="S3" i="19" s="1"/>
  <c r="J21" i="1"/>
  <c r="I21" i="1"/>
  <c r="I22" i="1" s="1"/>
  <c r="U20" i="1"/>
  <c r="T20" i="1"/>
  <c r="S20" i="1"/>
  <c r="U19" i="1"/>
  <c r="T19" i="1"/>
  <c r="S19" i="1"/>
  <c r="R18" i="1"/>
  <c r="Q18" i="1"/>
  <c r="P18" i="1"/>
  <c r="O18" i="1"/>
  <c r="N18" i="1"/>
  <c r="M18" i="1"/>
  <c r="L18" i="1"/>
  <c r="K18" i="1"/>
  <c r="J18" i="1"/>
  <c r="I18" i="1"/>
  <c r="R17" i="1"/>
  <c r="Q17" i="1"/>
  <c r="P17" i="1"/>
  <c r="K17" i="1"/>
  <c r="J17" i="1"/>
  <c r="I17" i="1"/>
  <c r="U16" i="1"/>
  <c r="T16" i="1"/>
  <c r="S16" i="1"/>
  <c r="U15" i="1"/>
  <c r="T15" i="1"/>
  <c r="S15" i="1"/>
  <c r="U14" i="1"/>
  <c r="T14" i="1"/>
  <c r="S14" i="1"/>
  <c r="U13" i="1"/>
  <c r="T13" i="1"/>
  <c r="S13" i="1"/>
  <c r="U12" i="1"/>
  <c r="T12" i="1"/>
  <c r="S12" i="1"/>
  <c r="U11" i="1"/>
  <c r="T11" i="1"/>
  <c r="S11" i="1"/>
  <c r="R10" i="1"/>
  <c r="Q10" i="1"/>
  <c r="T10" i="1" s="1"/>
  <c r="O10" i="1"/>
  <c r="L10" i="1"/>
  <c r="S10" i="1" s="1"/>
  <c r="K10" i="1"/>
  <c r="J10" i="1"/>
  <c r="I10" i="1"/>
  <c r="H10" i="1"/>
  <c r="T9" i="1"/>
  <c r="Q9" i="1"/>
  <c r="P9" i="1"/>
  <c r="N9" i="1"/>
  <c r="L9" i="1"/>
  <c r="S9" i="1" s="1"/>
  <c r="K9" i="1"/>
  <c r="J9" i="1"/>
  <c r="I9" i="1"/>
  <c r="H9" i="1"/>
  <c r="U8" i="1"/>
  <c r="T8" i="1"/>
  <c r="S8" i="1"/>
  <c r="U7" i="1"/>
  <c r="T7" i="1"/>
  <c r="S7" i="1"/>
  <c r="R7" i="1"/>
  <c r="T6" i="1"/>
  <c r="S6" i="1"/>
  <c r="R6" i="1"/>
  <c r="U6" i="1" s="1"/>
  <c r="U5" i="1"/>
  <c r="T5" i="1"/>
  <c r="S5" i="1"/>
  <c r="R5" i="1"/>
  <c r="T4" i="1"/>
  <c r="S4" i="1"/>
  <c r="R4" i="1"/>
  <c r="S3" i="1"/>
  <c r="Q3" i="1"/>
  <c r="P3" i="1"/>
  <c r="O3" i="1"/>
  <c r="N3" i="1"/>
  <c r="M3" i="1"/>
  <c r="L3" i="1"/>
  <c r="K3" i="1"/>
  <c r="F3" i="18" s="1"/>
  <c r="J3" i="1"/>
  <c r="I3" i="1"/>
  <c r="H3" i="1"/>
  <c r="C3" i="18" s="1"/>
  <c r="G3" i="1"/>
  <c r="G21" i="1" s="1"/>
  <c r="U2" i="1"/>
  <c r="T2" i="1"/>
  <c r="G2" i="1"/>
  <c r="S2" i="1" s="1"/>
  <c r="O19" i="20"/>
  <c r="M19" i="20"/>
  <c r="L19" i="20"/>
  <c r="Q19" i="20" s="1"/>
  <c r="K19" i="20"/>
  <c r="J19" i="20"/>
  <c r="I19" i="20"/>
  <c r="H19" i="20"/>
  <c r="G19" i="20"/>
  <c r="F19" i="20"/>
  <c r="E19" i="20"/>
  <c r="D19" i="20"/>
  <c r="C19" i="20"/>
  <c r="B19" i="20"/>
  <c r="A19" i="20"/>
  <c r="Q18" i="20"/>
  <c r="O18" i="20"/>
  <c r="M18" i="20"/>
  <c r="R18" i="20" s="1"/>
  <c r="L18" i="20"/>
  <c r="K18" i="20"/>
  <c r="J18" i="20"/>
  <c r="I18" i="20"/>
  <c r="H18" i="20"/>
  <c r="G18" i="20"/>
  <c r="P18" i="20" s="1"/>
  <c r="F18" i="20"/>
  <c r="E18" i="20"/>
  <c r="D18" i="20"/>
  <c r="C18" i="20"/>
  <c r="B18" i="20"/>
  <c r="A18" i="20"/>
  <c r="O17" i="20"/>
  <c r="K17" i="20"/>
  <c r="J17" i="20"/>
  <c r="I17" i="20"/>
  <c r="H17" i="20"/>
  <c r="G17" i="20"/>
  <c r="F17" i="20"/>
  <c r="E17" i="20"/>
  <c r="D17" i="20"/>
  <c r="C17" i="20"/>
  <c r="B17" i="20"/>
  <c r="A17" i="20"/>
  <c r="Q16" i="20"/>
  <c r="P16" i="20"/>
  <c r="M16" i="20"/>
  <c r="R16" i="20" s="1"/>
  <c r="L16" i="20"/>
  <c r="K16" i="20"/>
  <c r="J16" i="20"/>
  <c r="I16" i="20"/>
  <c r="H16" i="20"/>
  <c r="G16" i="20"/>
  <c r="O16" i="20" s="1"/>
  <c r="F16" i="20"/>
  <c r="E16" i="20"/>
  <c r="D16" i="20"/>
  <c r="C16" i="20"/>
  <c r="B16" i="20"/>
  <c r="A16" i="20"/>
  <c r="R15" i="20"/>
  <c r="Q15" i="20"/>
  <c r="O15" i="20"/>
  <c r="M15" i="20"/>
  <c r="L15" i="20"/>
  <c r="P15" i="20" s="1"/>
  <c r="K15" i="20"/>
  <c r="J15" i="20"/>
  <c r="I15" i="20"/>
  <c r="H15" i="20"/>
  <c r="G15" i="20"/>
  <c r="F15" i="20"/>
  <c r="E15" i="20"/>
  <c r="D15" i="20"/>
  <c r="C15" i="20"/>
  <c r="B15" i="20"/>
  <c r="A15" i="20"/>
  <c r="M14" i="20"/>
  <c r="L14" i="20"/>
  <c r="Q14" i="20" s="1"/>
  <c r="K14" i="20"/>
  <c r="J14" i="20"/>
  <c r="I14" i="20"/>
  <c r="H14" i="20"/>
  <c r="G14" i="20"/>
  <c r="O14" i="20" s="1"/>
  <c r="F14" i="20"/>
  <c r="E14" i="20"/>
  <c r="D14" i="20"/>
  <c r="C14" i="20"/>
  <c r="B14" i="20"/>
  <c r="A14" i="20"/>
  <c r="O13" i="20"/>
  <c r="M13" i="20"/>
  <c r="L13" i="20"/>
  <c r="P13" i="20" s="1"/>
  <c r="K13" i="20"/>
  <c r="J13" i="20"/>
  <c r="I13" i="20"/>
  <c r="H13" i="20"/>
  <c r="G13" i="20"/>
  <c r="F13" i="20"/>
  <c r="E13" i="20"/>
  <c r="D13" i="20"/>
  <c r="C13" i="20"/>
  <c r="B13" i="20"/>
  <c r="A13" i="20"/>
  <c r="R12" i="20"/>
  <c r="O12" i="20"/>
  <c r="M12" i="20"/>
  <c r="L12" i="20"/>
  <c r="K12" i="20"/>
  <c r="J12" i="20"/>
  <c r="I12" i="20"/>
  <c r="H12" i="20"/>
  <c r="G12" i="20"/>
  <c r="F12" i="20"/>
  <c r="E12" i="20"/>
  <c r="D12" i="20"/>
  <c r="C12" i="20"/>
  <c r="B12" i="20"/>
  <c r="A12" i="20"/>
  <c r="O11" i="20"/>
  <c r="M11" i="20"/>
  <c r="L11" i="20"/>
  <c r="Q11" i="20" s="1"/>
  <c r="K11" i="20"/>
  <c r="J11" i="20"/>
  <c r="I11" i="20"/>
  <c r="H11" i="20"/>
  <c r="G11" i="20"/>
  <c r="F11" i="20"/>
  <c r="E11" i="20"/>
  <c r="D11" i="20"/>
  <c r="C11" i="20"/>
  <c r="B11" i="20"/>
  <c r="A11" i="20"/>
  <c r="Q10" i="20"/>
  <c r="O10" i="20"/>
  <c r="M10" i="20"/>
  <c r="R10" i="20" s="1"/>
  <c r="L10" i="20"/>
  <c r="K10" i="20"/>
  <c r="J10" i="20"/>
  <c r="I10" i="20"/>
  <c r="H10" i="20"/>
  <c r="G10" i="20"/>
  <c r="P10" i="20" s="1"/>
  <c r="F10" i="20"/>
  <c r="E10" i="20"/>
  <c r="D10" i="20"/>
  <c r="C10" i="20"/>
  <c r="B10" i="20"/>
  <c r="A10" i="20"/>
  <c r="R9" i="20"/>
  <c r="M9" i="20"/>
  <c r="L9" i="20"/>
  <c r="Q9" i="20" s="1"/>
  <c r="K9" i="20"/>
  <c r="J9" i="20"/>
  <c r="I9" i="20"/>
  <c r="H9" i="20"/>
  <c r="G9" i="20"/>
  <c r="O9" i="20" s="1"/>
  <c r="F9" i="20"/>
  <c r="E9" i="20"/>
  <c r="D9" i="20"/>
  <c r="C9" i="20"/>
  <c r="B9" i="20"/>
  <c r="A9" i="20"/>
  <c r="Q8" i="20"/>
  <c r="M8" i="20"/>
  <c r="R8" i="20" s="1"/>
  <c r="L8" i="20"/>
  <c r="K8" i="20"/>
  <c r="J8" i="20"/>
  <c r="I8" i="20"/>
  <c r="H8" i="20"/>
  <c r="G8" i="20"/>
  <c r="O8" i="20" s="1"/>
  <c r="F8" i="20"/>
  <c r="E8" i="20"/>
  <c r="D8" i="20"/>
  <c r="C8" i="20"/>
  <c r="B8" i="20"/>
  <c r="A8" i="20"/>
  <c r="O7" i="20"/>
  <c r="K7" i="20"/>
  <c r="J7" i="20"/>
  <c r="I7" i="20"/>
  <c r="H7" i="20"/>
  <c r="G7" i="20"/>
  <c r="F7" i="20"/>
  <c r="E7" i="20"/>
  <c r="D7" i="20"/>
  <c r="C7" i="20"/>
  <c r="B7" i="20"/>
  <c r="A7" i="20"/>
  <c r="M6" i="20"/>
  <c r="H6" i="20"/>
  <c r="G6" i="20"/>
  <c r="O6" i="20" s="1"/>
  <c r="C6" i="20"/>
  <c r="B6" i="20"/>
  <c r="A6" i="20"/>
  <c r="O5" i="20"/>
  <c r="M5" i="20"/>
  <c r="L5" i="20"/>
  <c r="P5" i="20" s="1"/>
  <c r="K5" i="20"/>
  <c r="J5" i="20"/>
  <c r="I5" i="20"/>
  <c r="H5" i="20"/>
  <c r="G5" i="20"/>
  <c r="F5" i="20"/>
  <c r="E5" i="20"/>
  <c r="D5" i="20"/>
  <c r="C5" i="20"/>
  <c r="B5" i="20"/>
  <c r="A5" i="20"/>
  <c r="O4" i="20"/>
  <c r="M4" i="20"/>
  <c r="I4" i="20"/>
  <c r="H4" i="20"/>
  <c r="G4" i="20"/>
  <c r="F4" i="20"/>
  <c r="E4" i="20"/>
  <c r="D4" i="20"/>
  <c r="C4" i="20"/>
  <c r="B4" i="20"/>
  <c r="A4" i="20"/>
  <c r="O3" i="20"/>
  <c r="K3" i="20"/>
  <c r="J3" i="20"/>
  <c r="I3" i="20"/>
  <c r="H3" i="20"/>
  <c r="G3" i="20"/>
  <c r="F3" i="20"/>
  <c r="E3" i="20"/>
  <c r="D3" i="20"/>
  <c r="C3" i="20"/>
  <c r="B3" i="20"/>
  <c r="A3" i="20"/>
  <c r="O2" i="20"/>
  <c r="M2" i="20"/>
  <c r="L2" i="20"/>
  <c r="K2" i="20"/>
  <c r="J2" i="20"/>
  <c r="I2" i="20"/>
  <c r="H2" i="20"/>
  <c r="G2" i="20"/>
  <c r="F2" i="20"/>
  <c r="E2" i="20"/>
  <c r="D2" i="20"/>
  <c r="C2" i="20"/>
  <c r="B2" i="20"/>
  <c r="U19" i="19" l="1"/>
  <c r="S19" i="19"/>
  <c r="V37" i="19"/>
  <c r="V38" i="19"/>
  <c r="V52" i="19" s="1"/>
  <c r="V63" i="19" s="1"/>
  <c r="V64" i="19" s="1"/>
  <c r="V39" i="19"/>
  <c r="V54" i="19" s="1"/>
  <c r="V67" i="19" s="1"/>
  <c r="V68" i="19" s="1"/>
  <c r="X38" i="19"/>
  <c r="X39" i="19"/>
  <c r="X37" i="19"/>
  <c r="X50" i="19" s="1"/>
  <c r="X59" i="19" s="1"/>
  <c r="Y39" i="19"/>
  <c r="Y54" i="19" s="1"/>
  <c r="Y67" i="19" s="1"/>
  <c r="Y68" i="19" s="1"/>
  <c r="Y37" i="19"/>
  <c r="Y50" i="19" s="1"/>
  <c r="Y59" i="19" s="1"/>
  <c r="Y60" i="19" s="1"/>
  <c r="Y38" i="19"/>
  <c r="Z39" i="19"/>
  <c r="Z37" i="19"/>
  <c r="Z50" i="19" s="1"/>
  <c r="Z59" i="19" s="1"/>
  <c r="Z38" i="19"/>
  <c r="Z52" i="19" s="1"/>
  <c r="Z63" i="19" s="1"/>
  <c r="W37" i="19"/>
  <c r="W50" i="19" s="1"/>
  <c r="W59" i="19" s="1"/>
  <c r="W38" i="19"/>
  <c r="W52" i="19" s="1"/>
  <c r="W63" i="19" s="1"/>
  <c r="W39" i="19"/>
  <c r="W54" i="19" s="1"/>
  <c r="W67" i="19" s="1"/>
  <c r="T38" i="19"/>
  <c r="T39" i="19"/>
  <c r="T37" i="19"/>
  <c r="T50" i="19" s="1"/>
  <c r="T59" i="19" s="1"/>
  <c r="T60" i="19" s="1"/>
  <c r="U39" i="19"/>
  <c r="U37" i="19"/>
  <c r="U38" i="19"/>
  <c r="K69" i="19"/>
  <c r="H50" i="19"/>
  <c r="H59" i="19" s="1"/>
  <c r="H60" i="19" s="1"/>
  <c r="W19" i="19"/>
  <c r="R60" i="19"/>
  <c r="Q39" i="19"/>
  <c r="R19" i="19"/>
  <c r="V50" i="19"/>
  <c r="V59" i="19" s="1"/>
  <c r="V60" i="19" s="1"/>
  <c r="T52" i="19"/>
  <c r="T63" i="19" s="1"/>
  <c r="T64" i="19" s="1"/>
  <c r="V19" i="19"/>
  <c r="X19" i="9"/>
  <c r="T19" i="9"/>
  <c r="T35" i="9"/>
  <c r="U35" i="9"/>
  <c r="U48" i="9" s="1"/>
  <c r="U57" i="9" s="1"/>
  <c r="Q37" i="9"/>
  <c r="Q52" i="9" s="1"/>
  <c r="Q65" i="9" s="1"/>
  <c r="Y19" i="9"/>
  <c r="Z19" i="9"/>
  <c r="U37" i="9"/>
  <c r="U52" i="9" s="1"/>
  <c r="U65" i="9" s="1"/>
  <c r="W36" i="9"/>
  <c r="AA19" i="9"/>
  <c r="D52" i="9"/>
  <c r="D65" i="9" s="1"/>
  <c r="L52" i="9"/>
  <c r="L65" i="9" s="1"/>
  <c r="X35" i="9"/>
  <c r="Q35" i="9"/>
  <c r="Y35" i="9"/>
  <c r="C50" i="9"/>
  <c r="C61" i="9" s="1"/>
  <c r="K50" i="9"/>
  <c r="K61" i="9" s="1"/>
  <c r="G48" i="9"/>
  <c r="G57" i="9" s="1"/>
  <c r="Q36" i="9"/>
  <c r="Q50" i="9" s="1"/>
  <c r="Q61" i="9" s="1"/>
  <c r="Q19" i="9"/>
  <c r="Y37" i="9"/>
  <c r="E52" i="9"/>
  <c r="E65" i="9" s="1"/>
  <c r="M52" i="9"/>
  <c r="M65" i="9" s="1"/>
  <c r="X36" i="9"/>
  <c r="H48" i="9"/>
  <c r="H57" i="9" s="1"/>
  <c r="AA36" i="9"/>
  <c r="AA50" i="9" s="1"/>
  <c r="AA61" i="9" s="1"/>
  <c r="Y36" i="9"/>
  <c r="G2" i="21"/>
  <c r="F18" i="18"/>
  <c r="F2" i="18"/>
  <c r="T3" i="18"/>
  <c r="S48" i="18"/>
  <c r="S57" i="18" s="1"/>
  <c r="D11" i="9"/>
  <c r="C11" i="19"/>
  <c r="AA50" i="18"/>
  <c r="AA61" i="18" s="1"/>
  <c r="L3" i="18"/>
  <c r="R26" i="1"/>
  <c r="P52" i="19"/>
  <c r="P63" i="19" s="1"/>
  <c r="D2" i="21"/>
  <c r="C18" i="18"/>
  <c r="C2" i="18"/>
  <c r="Q3" i="18"/>
  <c r="K3" i="14"/>
  <c r="K3" i="16"/>
  <c r="K3" i="17"/>
  <c r="K3" i="9"/>
  <c r="K3" i="10"/>
  <c r="P21" i="1"/>
  <c r="K3" i="18"/>
  <c r="K3" i="15"/>
  <c r="Q19" i="19"/>
  <c r="P9" i="20"/>
  <c r="I3" i="14"/>
  <c r="I3" i="16"/>
  <c r="I3" i="17"/>
  <c r="I3" i="10"/>
  <c r="I3" i="9"/>
  <c r="I3" i="15"/>
  <c r="K17" i="21"/>
  <c r="X4" i="12"/>
  <c r="E20" i="21"/>
  <c r="R5" i="17"/>
  <c r="L45" i="1"/>
  <c r="F4" i="15"/>
  <c r="G5" i="14"/>
  <c r="M53" i="1"/>
  <c r="M11" i="21"/>
  <c r="Z4" i="10"/>
  <c r="D11" i="19"/>
  <c r="S38" i="19"/>
  <c r="S52" i="19" s="1"/>
  <c r="S63" i="19" s="1"/>
  <c r="S64" i="19" s="1"/>
  <c r="S37" i="19"/>
  <c r="S50" i="19" s="1"/>
  <c r="S59" i="19" s="1"/>
  <c r="S60" i="19" s="1"/>
  <c r="J52" i="19"/>
  <c r="J63" i="19" s="1"/>
  <c r="J64" i="19" s="1"/>
  <c r="D68" i="19"/>
  <c r="L68" i="19"/>
  <c r="F71" i="19"/>
  <c r="H3" i="21"/>
  <c r="U4" i="18"/>
  <c r="G4" i="21"/>
  <c r="T5" i="18"/>
  <c r="X35" i="18"/>
  <c r="X37" i="18"/>
  <c r="T36" i="18"/>
  <c r="T50" i="18" s="1"/>
  <c r="T61" i="18" s="1"/>
  <c r="T35" i="18"/>
  <c r="T48" i="18" s="1"/>
  <c r="T57" i="18" s="1"/>
  <c r="AA48" i="18"/>
  <c r="AA57" i="18" s="1"/>
  <c r="U37" i="18"/>
  <c r="U52" i="18" s="1"/>
  <c r="U65" i="18" s="1"/>
  <c r="X43" i="18" a="1"/>
  <c r="X43" i="18" s="1"/>
  <c r="X50" i="18" s="1"/>
  <c r="X61" i="18" s="1"/>
  <c r="X38" i="18"/>
  <c r="E4" i="15"/>
  <c r="P11" i="20"/>
  <c r="J3" i="14"/>
  <c r="J3" i="16"/>
  <c r="J3" i="17"/>
  <c r="J3" i="10"/>
  <c r="J3" i="9"/>
  <c r="J3" i="15"/>
  <c r="O21" i="1"/>
  <c r="J3" i="18"/>
  <c r="P40" i="1"/>
  <c r="J44" i="1"/>
  <c r="R54" i="1"/>
  <c r="M4" i="10" s="1"/>
  <c r="N83" i="1"/>
  <c r="N17" i="1"/>
  <c r="T54" i="19"/>
  <c r="T67" i="19" s="1"/>
  <c r="T68" i="19" s="1"/>
  <c r="H54" i="19"/>
  <c r="H67" i="19" s="1"/>
  <c r="H68" i="19" s="1"/>
  <c r="S39" i="19"/>
  <c r="S54" i="19" s="1"/>
  <c r="S67" i="19" s="1"/>
  <c r="S68" i="19" s="1"/>
  <c r="P45" i="19" a="1"/>
  <c r="P45" i="19" s="1"/>
  <c r="X45" i="19" a="1"/>
  <c r="X45" i="19" s="1"/>
  <c r="L60" i="19"/>
  <c r="K61" i="19"/>
  <c r="K65" i="19"/>
  <c r="AA64" i="19"/>
  <c r="AA60" i="19"/>
  <c r="I71" i="19"/>
  <c r="S88" i="19"/>
  <c r="E71" i="19"/>
  <c r="AA88" i="19"/>
  <c r="M71" i="19"/>
  <c r="C87" i="19"/>
  <c r="Q87" i="19" s="1"/>
  <c r="Q89" i="19"/>
  <c r="K87" i="19"/>
  <c r="Y87" i="19" s="1"/>
  <c r="Y89" i="19"/>
  <c r="W90" i="19"/>
  <c r="I87" i="19"/>
  <c r="W87" i="19" s="1"/>
  <c r="U36" i="18"/>
  <c r="U50" i="18" s="1"/>
  <c r="U61" i="18" s="1"/>
  <c r="W37" i="18"/>
  <c r="W52" i="18" s="1"/>
  <c r="W65" i="18" s="1"/>
  <c r="F70" i="18"/>
  <c r="T95" i="18"/>
  <c r="E11" i="21"/>
  <c r="R4" i="10"/>
  <c r="V36" i="9"/>
  <c r="V19" i="9"/>
  <c r="V37" i="9"/>
  <c r="V35" i="9"/>
  <c r="R36" i="9"/>
  <c r="R35" i="9"/>
  <c r="R19" i="9"/>
  <c r="R37" i="9"/>
  <c r="R52" i="9" s="1"/>
  <c r="R65" i="9" s="1"/>
  <c r="Z37" i="9"/>
  <c r="Z36" i="9"/>
  <c r="Z50" i="9" s="1"/>
  <c r="Z61" i="9" s="1"/>
  <c r="Z35" i="9"/>
  <c r="D4" i="14"/>
  <c r="J41" i="1"/>
  <c r="Q45" i="19" a="1"/>
  <c r="Q45" i="19" s="1"/>
  <c r="Q54" i="19" s="1"/>
  <c r="Q67" i="19" s="1"/>
  <c r="Q68" i="19" s="1"/>
  <c r="Q40" i="19"/>
  <c r="Y45" i="19" a="1"/>
  <c r="Y45" i="19" s="1"/>
  <c r="Y40" i="19"/>
  <c r="I4" i="21"/>
  <c r="V5" i="18"/>
  <c r="R43" i="18" a="1"/>
  <c r="R43" i="18" s="1"/>
  <c r="R52" i="18" s="1"/>
  <c r="R65" i="18" s="1"/>
  <c r="R38" i="18"/>
  <c r="V43" i="18" a="1"/>
  <c r="V43" i="18" s="1"/>
  <c r="V38" i="18"/>
  <c r="V88" i="18"/>
  <c r="H86" i="18"/>
  <c r="V86" i="18" s="1"/>
  <c r="I8" i="21"/>
  <c r="V6" i="15"/>
  <c r="G26" i="21"/>
  <c r="T3" i="11"/>
  <c r="F18" i="11"/>
  <c r="F2" i="11"/>
  <c r="R19" i="20"/>
  <c r="E15" i="21"/>
  <c r="R4" i="9"/>
  <c r="L55" i="1"/>
  <c r="G3" i="11" s="1"/>
  <c r="L52" i="19"/>
  <c r="L63" i="19" s="1"/>
  <c r="L64" i="19" s="1"/>
  <c r="G68" i="19"/>
  <c r="U70" i="19"/>
  <c r="R5" i="20"/>
  <c r="F3" i="19"/>
  <c r="T3" i="19" s="1"/>
  <c r="L22" i="1"/>
  <c r="J39" i="1"/>
  <c r="T89" i="19"/>
  <c r="F87" i="19"/>
  <c r="T87" i="19" s="1"/>
  <c r="D71" i="19"/>
  <c r="L71" i="19"/>
  <c r="T37" i="18"/>
  <c r="T52" i="18" s="1"/>
  <c r="T65" i="18" s="1"/>
  <c r="C48" i="18"/>
  <c r="C57" i="18" s="1"/>
  <c r="L50" i="18"/>
  <c r="L61" i="18" s="1"/>
  <c r="L48" i="18"/>
  <c r="L57" i="18" s="1"/>
  <c r="F5" i="21"/>
  <c r="E2" i="15"/>
  <c r="Z87" i="15"/>
  <c r="J86" i="10"/>
  <c r="X86" i="10" s="1"/>
  <c r="X88" i="10"/>
  <c r="J70" i="10"/>
  <c r="M86" i="10"/>
  <c r="AA86" i="10" s="1"/>
  <c r="M70" i="10"/>
  <c r="AA94" i="10"/>
  <c r="R68" i="19"/>
  <c r="Q12" i="20"/>
  <c r="P12" i="20"/>
  <c r="R13" i="20"/>
  <c r="P14" i="20"/>
  <c r="P19" i="20"/>
  <c r="F3" i="16"/>
  <c r="F3" i="14"/>
  <c r="F3" i="17"/>
  <c r="F3" i="15"/>
  <c r="F3" i="10"/>
  <c r="F3" i="9"/>
  <c r="U10" i="1"/>
  <c r="O17" i="1"/>
  <c r="H11" i="13"/>
  <c r="H11" i="11"/>
  <c r="H11" i="16"/>
  <c r="H11" i="14"/>
  <c r="H11" i="17"/>
  <c r="H11" i="9"/>
  <c r="H11" i="12"/>
  <c r="H11" i="10"/>
  <c r="H11" i="15"/>
  <c r="H11" i="18"/>
  <c r="J4" i="9"/>
  <c r="P39" i="1"/>
  <c r="P37" i="19"/>
  <c r="Q38" i="19"/>
  <c r="Z54" i="19"/>
  <c r="Z67" i="19" s="1"/>
  <c r="B52" i="19"/>
  <c r="I68" i="19"/>
  <c r="W70" i="19"/>
  <c r="E87" i="19"/>
  <c r="S87" i="19" s="1"/>
  <c r="I3" i="18"/>
  <c r="E3" i="21"/>
  <c r="R4" i="18"/>
  <c r="M3" i="21"/>
  <c r="Z4" i="18"/>
  <c r="M48" i="18"/>
  <c r="M57" i="18" s="1"/>
  <c r="C52" i="18"/>
  <c r="C65" i="18" s="1"/>
  <c r="K52" i="18"/>
  <c r="K65" i="18" s="1"/>
  <c r="L25" i="21"/>
  <c r="Y5" i="14"/>
  <c r="Y52" i="19"/>
  <c r="Y63" i="19" s="1"/>
  <c r="Y64" i="19" s="1"/>
  <c r="L3" i="15"/>
  <c r="K22" i="1"/>
  <c r="Q53" i="1"/>
  <c r="D52" i="19"/>
  <c r="D63" i="19" s="1"/>
  <c r="D64" i="19" s="1"/>
  <c r="U88" i="19"/>
  <c r="G71" i="19"/>
  <c r="X4" i="18"/>
  <c r="Q5" i="20"/>
  <c r="R14" i="20"/>
  <c r="R3" i="1"/>
  <c r="U4" i="1"/>
  <c r="N21" i="1"/>
  <c r="L11" i="13"/>
  <c r="L11" i="11"/>
  <c r="L11" i="14"/>
  <c r="L11" i="16"/>
  <c r="L11" i="12"/>
  <c r="L11" i="17"/>
  <c r="L11" i="10"/>
  <c r="L11" i="18"/>
  <c r="L11" i="15"/>
  <c r="L11" i="9"/>
  <c r="J11" i="21"/>
  <c r="W4" i="10"/>
  <c r="L3" i="11"/>
  <c r="R55" i="1"/>
  <c r="M3" i="11" s="1"/>
  <c r="Q37" i="19"/>
  <c r="Q50" i="19" s="1"/>
  <c r="Q59" i="19" s="1"/>
  <c r="Q60" i="19" s="1"/>
  <c r="G52" i="19"/>
  <c r="G63" i="19" s="1"/>
  <c r="G64" i="19" s="1"/>
  <c r="E54" i="19"/>
  <c r="E67" i="19" s="1"/>
  <c r="E68" i="19" s="1"/>
  <c r="P39" i="19"/>
  <c r="P54" i="19" s="1"/>
  <c r="P67" i="19" s="1"/>
  <c r="U45" i="19" a="1"/>
  <c r="U45" i="19" s="1"/>
  <c r="D60" i="19"/>
  <c r="J68" i="19"/>
  <c r="Z70" i="19"/>
  <c r="Y71" i="19"/>
  <c r="G87" i="19"/>
  <c r="U87" i="19" s="1"/>
  <c r="X88" i="19"/>
  <c r="J71" i="19"/>
  <c r="V89" i="19"/>
  <c r="H87" i="19"/>
  <c r="V87" i="19" s="1"/>
  <c r="Z90" i="19"/>
  <c r="V36" i="18"/>
  <c r="V35" i="18"/>
  <c r="V37" i="18"/>
  <c r="Q35" i="18"/>
  <c r="Q48" i="18" s="1"/>
  <c r="Q57" i="18" s="1"/>
  <c r="S3" i="15"/>
  <c r="F7" i="21"/>
  <c r="S5" i="15"/>
  <c r="N7" i="21"/>
  <c r="AA5" i="15"/>
  <c r="C3" i="14"/>
  <c r="C3" i="16"/>
  <c r="C3" i="17"/>
  <c r="C3" i="9"/>
  <c r="H21" i="1"/>
  <c r="C3" i="15"/>
  <c r="C3" i="10"/>
  <c r="S11" i="9"/>
  <c r="P8" i="20"/>
  <c r="R11" i="20"/>
  <c r="Q13" i="20"/>
  <c r="H3" i="16"/>
  <c r="H3" i="14"/>
  <c r="H3" i="17"/>
  <c r="H3" i="9"/>
  <c r="H3" i="10"/>
  <c r="H3" i="15"/>
  <c r="H3" i="18"/>
  <c r="R38" i="19"/>
  <c r="R52" i="19" s="1"/>
  <c r="R63" i="19" s="1"/>
  <c r="R64" i="19" s="1"/>
  <c r="H52" i="19"/>
  <c r="H63" i="19" s="1"/>
  <c r="H64" i="19" s="1"/>
  <c r="G60" i="19"/>
  <c r="C71" i="19"/>
  <c r="J87" i="19"/>
  <c r="X87" i="19" s="1"/>
  <c r="E52" i="18"/>
  <c r="E65" i="18" s="1"/>
  <c r="M52" i="18"/>
  <c r="M65" i="18" s="1"/>
  <c r="Z43" i="18" a="1"/>
  <c r="Z43" i="18" s="1"/>
  <c r="Z48" i="18" s="1"/>
  <c r="Z57" i="18" s="1"/>
  <c r="H70" i="18"/>
  <c r="X48" i="15"/>
  <c r="X57" i="15" s="1"/>
  <c r="G3" i="14"/>
  <c r="G3" i="16"/>
  <c r="G3" i="17"/>
  <c r="G3" i="9"/>
  <c r="G3" i="10"/>
  <c r="T3" i="1"/>
  <c r="L11" i="21"/>
  <c r="Y4" i="10"/>
  <c r="G3" i="18"/>
  <c r="X19" i="18"/>
  <c r="D36" i="18"/>
  <c r="D50" i="18" s="1"/>
  <c r="D61" i="18" s="1"/>
  <c r="D35" i="18"/>
  <c r="D48" i="18" s="1"/>
  <c r="D57" i="18" s="1"/>
  <c r="W36" i="18"/>
  <c r="W50" i="18" s="1"/>
  <c r="W61" i="18" s="1"/>
  <c r="W35" i="18"/>
  <c r="W48" i="18" s="1"/>
  <c r="W57" i="18" s="1"/>
  <c r="S37" i="18"/>
  <c r="AA37" i="18"/>
  <c r="AA52" i="18" s="1"/>
  <c r="AA65" i="18" s="1"/>
  <c r="G48" i="18"/>
  <c r="G57" i="18" s="1"/>
  <c r="R35" i="18"/>
  <c r="C50" i="18"/>
  <c r="C61" i="18" s="1"/>
  <c r="Z36" i="18"/>
  <c r="I52" i="18"/>
  <c r="I65" i="18" s="1"/>
  <c r="J74" i="18"/>
  <c r="I69" i="18"/>
  <c r="G86" i="18"/>
  <c r="U86" i="18" s="1"/>
  <c r="I86" i="18"/>
  <c r="W86" i="18" s="1"/>
  <c r="I90" i="18"/>
  <c r="W90" i="18" s="1"/>
  <c r="G3" i="15"/>
  <c r="G7" i="21"/>
  <c r="T5" i="15"/>
  <c r="Q36" i="15"/>
  <c r="Q50" i="15" s="1"/>
  <c r="Q61" i="15" s="1"/>
  <c r="Q37" i="15"/>
  <c r="Q52" i="15" s="1"/>
  <c r="Q65" i="15" s="1"/>
  <c r="Y36" i="15"/>
  <c r="Y50" i="15" s="1"/>
  <c r="Y61" i="15" s="1"/>
  <c r="Y37" i="15"/>
  <c r="Y52" i="15" s="1"/>
  <c r="Y65" i="15" s="1"/>
  <c r="U35" i="15"/>
  <c r="AA36" i="15"/>
  <c r="Q69" i="15"/>
  <c r="C86" i="15"/>
  <c r="Q86" i="15" s="1"/>
  <c r="C52" i="10"/>
  <c r="C65" i="10" s="1"/>
  <c r="K52" i="10"/>
  <c r="K65" i="10" s="1"/>
  <c r="C48" i="10"/>
  <c r="C57" i="10" s="1"/>
  <c r="U69" i="10"/>
  <c r="R36" i="15"/>
  <c r="R50" i="15" s="1"/>
  <c r="R61" i="15" s="1"/>
  <c r="R37" i="15"/>
  <c r="R52" i="15" s="1"/>
  <c r="R65" i="15" s="1"/>
  <c r="R35" i="15"/>
  <c r="R48" i="15" s="1"/>
  <c r="R57" i="15" s="1"/>
  <c r="Z36" i="15"/>
  <c r="Z50" i="15" s="1"/>
  <c r="Z61" i="15" s="1"/>
  <c r="Z37" i="15"/>
  <c r="Z52" i="15" s="1"/>
  <c r="Z65" i="15" s="1"/>
  <c r="Z35" i="15"/>
  <c r="Z48" i="15" s="1"/>
  <c r="Z57" i="15" s="1"/>
  <c r="V35" i="15"/>
  <c r="V48" i="15" s="1"/>
  <c r="V57" i="15" s="1"/>
  <c r="V36" i="15"/>
  <c r="V50" i="15" s="1"/>
  <c r="V61" i="15" s="1"/>
  <c r="V37" i="15"/>
  <c r="V52" i="15" s="1"/>
  <c r="V65" i="15" s="1"/>
  <c r="E86" i="10"/>
  <c r="S86" i="10" s="1"/>
  <c r="F3" i="21"/>
  <c r="S4" i="18"/>
  <c r="N3" i="21"/>
  <c r="AA4" i="18"/>
  <c r="Q6" i="18"/>
  <c r="Q2" i="18"/>
  <c r="Q18" i="18"/>
  <c r="R19" i="18"/>
  <c r="Z19" i="18"/>
  <c r="Q37" i="18"/>
  <c r="Q52" i="18" s="1"/>
  <c r="Q65" i="18" s="1"/>
  <c r="Q36" i="18"/>
  <c r="Q50" i="18" s="1"/>
  <c r="Q61" i="18" s="1"/>
  <c r="Y37" i="18"/>
  <c r="Y52" i="18" s="1"/>
  <c r="Y65" i="18" s="1"/>
  <c r="Y36" i="18"/>
  <c r="Y50" i="18" s="1"/>
  <c r="Y61" i="18" s="1"/>
  <c r="I48" i="18"/>
  <c r="I57" i="18" s="1"/>
  <c r="R36" i="18"/>
  <c r="R50" i="18" s="1"/>
  <c r="R61" i="18" s="1"/>
  <c r="AA43" i="18" a="1"/>
  <c r="AA43" i="18" s="1"/>
  <c r="L73" i="18"/>
  <c r="K89" i="18"/>
  <c r="Y89" i="18" s="1"/>
  <c r="C86" i="18"/>
  <c r="Q86" i="18" s="1"/>
  <c r="C70" i="18"/>
  <c r="X6" i="15"/>
  <c r="H9" i="21"/>
  <c r="U7" i="15"/>
  <c r="S37" i="15"/>
  <c r="AA37" i="15"/>
  <c r="AA52" i="15" s="1"/>
  <c r="AA65" i="15" s="1"/>
  <c r="AA35" i="15"/>
  <c r="S88" i="15"/>
  <c r="AA88" i="15"/>
  <c r="L3" i="10"/>
  <c r="K50" i="10"/>
  <c r="K61" i="10" s="1"/>
  <c r="K48" i="10"/>
  <c r="K57" i="10" s="1"/>
  <c r="Z37" i="18"/>
  <c r="D70" i="18"/>
  <c r="I9" i="21"/>
  <c r="V7" i="15"/>
  <c r="S38" i="15"/>
  <c r="S43" i="15" a="1"/>
  <c r="S43" i="15" s="1"/>
  <c r="S50" i="15" s="1"/>
  <c r="S61" i="15" s="1"/>
  <c r="AA38" i="15"/>
  <c r="AA43" i="15" a="1"/>
  <c r="AA43" i="15" s="1"/>
  <c r="E86" i="18"/>
  <c r="S86" i="18" s="1"/>
  <c r="E70" i="18"/>
  <c r="U5" i="15"/>
  <c r="U88" i="15"/>
  <c r="S37" i="10"/>
  <c r="S52" i="10" s="1"/>
  <c r="S65" i="10" s="1"/>
  <c r="S35" i="10"/>
  <c r="S36" i="10"/>
  <c r="S50" i="10" s="1"/>
  <c r="S61" i="10" s="1"/>
  <c r="AA37" i="10"/>
  <c r="AA35" i="10"/>
  <c r="AA36" i="10"/>
  <c r="X38" i="9"/>
  <c r="X43" i="9" a="1"/>
  <c r="X43" i="9" s="1"/>
  <c r="T43" i="9" a="1"/>
  <c r="T43" i="9" s="1"/>
  <c r="T38" i="9"/>
  <c r="D3" i="14"/>
  <c r="D3" i="16"/>
  <c r="D3" i="17"/>
  <c r="D3" i="9"/>
  <c r="D3" i="10"/>
  <c r="L3" i="14"/>
  <c r="L3" i="16"/>
  <c r="L3" i="17"/>
  <c r="L3" i="9"/>
  <c r="E25" i="21"/>
  <c r="R5" i="14"/>
  <c r="G11" i="21"/>
  <c r="T4" i="10"/>
  <c r="J26" i="21"/>
  <c r="W3" i="11"/>
  <c r="X70" i="19"/>
  <c r="D3" i="18"/>
  <c r="Y35" i="18"/>
  <c r="Y48" i="18" s="1"/>
  <c r="Y57" i="18" s="1"/>
  <c r="S69" i="18"/>
  <c r="G70" i="18"/>
  <c r="V87" i="18"/>
  <c r="W5" i="15"/>
  <c r="G8" i="21"/>
  <c r="T6" i="15"/>
  <c r="U38" i="15"/>
  <c r="U43" i="15" a="1"/>
  <c r="U43" i="15" s="1"/>
  <c r="U50" i="15" s="1"/>
  <c r="U61" i="15" s="1"/>
  <c r="Y52" i="10"/>
  <c r="Y65" i="10" s="1"/>
  <c r="W43" i="10" a="1"/>
  <c r="W43" i="10" s="1"/>
  <c r="W50" i="10" s="1"/>
  <c r="W61" i="10" s="1"/>
  <c r="W38" i="10"/>
  <c r="T48" i="9"/>
  <c r="T57" i="9" s="1"/>
  <c r="E3" i="14"/>
  <c r="E3" i="16"/>
  <c r="E3" i="17"/>
  <c r="E3" i="9"/>
  <c r="E3" i="10"/>
  <c r="G25" i="21"/>
  <c r="T5" i="14"/>
  <c r="L54" i="1"/>
  <c r="G4" i="10" s="1"/>
  <c r="L26" i="21"/>
  <c r="Y3" i="11"/>
  <c r="H71" i="19"/>
  <c r="E3" i="18"/>
  <c r="T4" i="18"/>
  <c r="Y5" i="18"/>
  <c r="U35" i="18"/>
  <c r="U48" i="18" s="1"/>
  <c r="U57" i="18" s="1"/>
  <c r="G52" i="18"/>
  <c r="G65" i="18" s="1"/>
  <c r="S43" i="18" a="1"/>
  <c r="S43" i="18" s="1"/>
  <c r="S50" i="18" s="1"/>
  <c r="S61" i="18" s="1"/>
  <c r="Y73" i="18"/>
  <c r="Q88" i="18"/>
  <c r="AA88" i="18"/>
  <c r="D3" i="15"/>
  <c r="H8" i="21"/>
  <c r="U6" i="15"/>
  <c r="W7" i="15"/>
  <c r="W35" i="15"/>
  <c r="W48" i="15" s="1"/>
  <c r="W57" i="15" s="1"/>
  <c r="W36" i="15"/>
  <c r="W50" i="15" s="1"/>
  <c r="W61" i="15" s="1"/>
  <c r="F48" i="15"/>
  <c r="F57" i="15" s="1"/>
  <c r="Q35" i="15"/>
  <c r="Q48" i="15" s="1"/>
  <c r="Q57" i="15" s="1"/>
  <c r="F50" i="15"/>
  <c r="F61" i="15" s="1"/>
  <c r="X52" i="15"/>
  <c r="X65" i="15" s="1"/>
  <c r="M48" i="15"/>
  <c r="M57" i="15" s="1"/>
  <c r="C70" i="15"/>
  <c r="H95" i="15"/>
  <c r="V95" i="15" s="1"/>
  <c r="H69" i="15"/>
  <c r="V79" i="15"/>
  <c r="I79" i="15"/>
  <c r="R6" i="18"/>
  <c r="V5" i="15"/>
  <c r="W6" i="15"/>
  <c r="X7" i="15"/>
  <c r="T36" i="15"/>
  <c r="T50" i="15" s="1"/>
  <c r="T61" i="15" s="1"/>
  <c r="Q79" i="15"/>
  <c r="V35" i="10"/>
  <c r="V48" i="10" s="1"/>
  <c r="V57" i="10" s="1"/>
  <c r="V36" i="10"/>
  <c r="R36" i="10"/>
  <c r="R50" i="10" s="1"/>
  <c r="R61" i="10" s="1"/>
  <c r="R37" i="10"/>
  <c r="R52" i="10" s="1"/>
  <c r="R65" i="10" s="1"/>
  <c r="Z36" i="10"/>
  <c r="Z50" i="10" s="1"/>
  <c r="Z61" i="10" s="1"/>
  <c r="Z37" i="10"/>
  <c r="Z52" i="10" s="1"/>
  <c r="Z65" i="10" s="1"/>
  <c r="I48" i="10"/>
  <c r="I57" i="10" s="1"/>
  <c r="Y48" i="10"/>
  <c r="Y57" i="10" s="1"/>
  <c r="I50" i="10"/>
  <c r="I61" i="10" s="1"/>
  <c r="J52" i="10"/>
  <c r="J65" i="10" s="1"/>
  <c r="I52" i="10"/>
  <c r="I65" i="10" s="1"/>
  <c r="F86" i="10"/>
  <c r="T86" i="10" s="1"/>
  <c r="D86" i="10"/>
  <c r="R86" i="10" s="1"/>
  <c r="C86" i="10"/>
  <c r="Q86" i="10" s="1"/>
  <c r="Q88" i="10"/>
  <c r="C70" i="10"/>
  <c r="K86" i="10"/>
  <c r="Y86" i="10" s="1"/>
  <c r="Y88" i="10"/>
  <c r="S43" i="9" a="1"/>
  <c r="S43" i="9" s="1"/>
  <c r="S38" i="9"/>
  <c r="F11" i="21"/>
  <c r="S4" i="10"/>
  <c r="T6" i="10"/>
  <c r="W37" i="9"/>
  <c r="W35" i="9"/>
  <c r="W19" i="9"/>
  <c r="S36" i="9"/>
  <c r="S19" i="9"/>
  <c r="H86" i="15"/>
  <c r="V86" i="15" s="1"/>
  <c r="Y50" i="10"/>
  <c r="Y61" i="10" s="1"/>
  <c r="U50" i="10"/>
  <c r="U61" i="10" s="1"/>
  <c r="Q69" i="10"/>
  <c r="Y69" i="10"/>
  <c r="AA37" i="9"/>
  <c r="AA52" i="9" s="1"/>
  <c r="AA65" i="9" s="1"/>
  <c r="L84" i="15"/>
  <c r="V4" i="10"/>
  <c r="Z69" i="10"/>
  <c r="F70" i="10"/>
  <c r="V87" i="10"/>
  <c r="H86" i="10"/>
  <c r="V86" i="10" s="1"/>
  <c r="S97" i="17"/>
  <c r="E86" i="17"/>
  <c r="S86" i="17" s="1"/>
  <c r="K11" i="21"/>
  <c r="X4" i="10"/>
  <c r="E13" i="21"/>
  <c r="R6" i="10"/>
  <c r="M13" i="21"/>
  <c r="Z6" i="10"/>
  <c r="W35" i="10"/>
  <c r="W48" i="10" s="1"/>
  <c r="W57" i="10" s="1"/>
  <c r="W37" i="10"/>
  <c r="W52" i="10" s="1"/>
  <c r="W65" i="10" s="1"/>
  <c r="F48" i="10"/>
  <c r="F57" i="10" s="1"/>
  <c r="Q48" i="10"/>
  <c r="Q57" i="10" s="1"/>
  <c r="F50" i="10"/>
  <c r="F61" i="10" s="1"/>
  <c r="U52" i="10"/>
  <c r="U65" i="10" s="1"/>
  <c r="S43" i="10" a="1"/>
  <c r="S43" i="10" s="1"/>
  <c r="AA43" i="10" a="1"/>
  <c r="AA43" i="10" s="1"/>
  <c r="H70" i="10"/>
  <c r="W87" i="10"/>
  <c r="I86" i="10"/>
  <c r="W86" i="10" s="1"/>
  <c r="I70" i="10"/>
  <c r="W43" i="9" a="1"/>
  <c r="W43" i="9" s="1"/>
  <c r="U87" i="9"/>
  <c r="G70" i="9"/>
  <c r="G86" i="9"/>
  <c r="U86" i="9" s="1"/>
  <c r="X89" i="9"/>
  <c r="J86" i="9"/>
  <c r="X86" i="9" s="1"/>
  <c r="V38" i="15"/>
  <c r="D79" i="15"/>
  <c r="T48" i="10"/>
  <c r="T57" i="10" s="1"/>
  <c r="X35" i="10"/>
  <c r="X48" i="10" s="1"/>
  <c r="X57" i="10" s="1"/>
  <c r="X36" i="10"/>
  <c r="X50" i="10" s="1"/>
  <c r="X61" i="10" s="1"/>
  <c r="X37" i="10"/>
  <c r="X52" i="10" s="1"/>
  <c r="X65" i="10" s="1"/>
  <c r="R35" i="10"/>
  <c r="R48" i="10" s="1"/>
  <c r="R57" i="10" s="1"/>
  <c r="T36" i="10"/>
  <c r="T50" i="10" s="1"/>
  <c r="T61" i="10" s="1"/>
  <c r="V37" i="10"/>
  <c r="V52" i="10" s="1"/>
  <c r="V65" i="10" s="1"/>
  <c r="T43" i="10" a="1"/>
  <c r="T43" i="10" s="1"/>
  <c r="T52" i="10" s="1"/>
  <c r="T65" i="10" s="1"/>
  <c r="T38" i="10"/>
  <c r="R69" i="10"/>
  <c r="K70" i="10"/>
  <c r="S37" i="9"/>
  <c r="S52" i="9" s="1"/>
  <c r="S65" i="9" s="1"/>
  <c r="J48" i="9"/>
  <c r="J57" i="9" s="1"/>
  <c r="W69" i="9"/>
  <c r="Q70" i="9"/>
  <c r="V87" i="9"/>
  <c r="H70" i="9"/>
  <c r="F17" i="21"/>
  <c r="S4" i="12"/>
  <c r="S18" i="12" s="1"/>
  <c r="Z91" i="12"/>
  <c r="L86" i="12"/>
  <c r="Z86" i="12" s="1"/>
  <c r="W94" i="12"/>
  <c r="I70" i="12"/>
  <c r="I86" i="12"/>
  <c r="W86" i="12" s="1"/>
  <c r="E51" i="11"/>
  <c r="E62" i="11" s="1"/>
  <c r="E49" i="11"/>
  <c r="E58" i="11" s="1"/>
  <c r="E53" i="11"/>
  <c r="E66" i="11" s="1"/>
  <c r="E68" i="11" s="1"/>
  <c r="U6" i="10"/>
  <c r="E48" i="10"/>
  <c r="E57" i="10" s="1"/>
  <c r="M48" i="10"/>
  <c r="M57" i="10" s="1"/>
  <c r="Q4" i="9"/>
  <c r="X37" i="9"/>
  <c r="Q38" i="9"/>
  <c r="Q43" i="9" a="1"/>
  <c r="Q43" i="9" s="1"/>
  <c r="Y38" i="9"/>
  <c r="Y43" i="9" a="1"/>
  <c r="Y43" i="9" s="1"/>
  <c r="X69" i="9"/>
  <c r="D70" i="9"/>
  <c r="F86" i="9"/>
  <c r="T86" i="9" s="1"/>
  <c r="T2" i="12"/>
  <c r="U18" i="12"/>
  <c r="U2" i="12"/>
  <c r="C48" i="12"/>
  <c r="C57" i="12" s="1"/>
  <c r="C50" i="12"/>
  <c r="C61" i="12" s="1"/>
  <c r="D86" i="12"/>
  <c r="R86" i="12" s="1"/>
  <c r="U95" i="12"/>
  <c r="G70" i="12"/>
  <c r="X97" i="12"/>
  <c r="J86" i="12"/>
  <c r="X86" i="12" s="1"/>
  <c r="R36" i="17"/>
  <c r="R50" i="17" s="1"/>
  <c r="R61" i="17" s="1"/>
  <c r="V43" i="10" a="1"/>
  <c r="V43" i="10" s="1"/>
  <c r="T37" i="9"/>
  <c r="T52" i="9" s="1"/>
  <c r="T65" i="9" s="1"/>
  <c r="R43" i="9" a="1"/>
  <c r="R43" i="9" s="1"/>
  <c r="R38" i="9"/>
  <c r="Z43" i="9" a="1"/>
  <c r="Z43" i="9" s="1"/>
  <c r="Z38" i="9"/>
  <c r="K70" i="9"/>
  <c r="J16" i="21"/>
  <c r="W3" i="12"/>
  <c r="L48" i="12"/>
  <c r="L57" i="12" s="1"/>
  <c r="L52" i="12"/>
  <c r="L65" i="12" s="1"/>
  <c r="F86" i="12"/>
  <c r="T86" i="12" s="1"/>
  <c r="T89" i="12"/>
  <c r="F70" i="12"/>
  <c r="Z70" i="9"/>
  <c r="S94" i="9"/>
  <c r="E70" i="9"/>
  <c r="AA94" i="9"/>
  <c r="M70" i="9"/>
  <c r="K16" i="21"/>
  <c r="X3" i="12"/>
  <c r="T38" i="12"/>
  <c r="T43" i="12" a="1"/>
  <c r="T43" i="12" s="1"/>
  <c r="G86" i="12"/>
  <c r="U86" i="12" s="1"/>
  <c r="L70" i="10"/>
  <c r="L86" i="10"/>
  <c r="Z86" i="10" s="1"/>
  <c r="S35" i="9"/>
  <c r="S48" i="9" s="1"/>
  <c r="S57" i="9" s="1"/>
  <c r="AA35" i="9"/>
  <c r="AA48" i="9" s="1"/>
  <c r="AA57" i="9" s="1"/>
  <c r="G50" i="9"/>
  <c r="G61" i="9" s="1"/>
  <c r="C52" i="9"/>
  <c r="C65" i="9" s="1"/>
  <c r="K52" i="9"/>
  <c r="K65" i="9" s="1"/>
  <c r="W88" i="9"/>
  <c r="I86" i="9"/>
  <c r="W86" i="9" s="1"/>
  <c r="U38" i="12"/>
  <c r="U43" i="12" a="1"/>
  <c r="U43" i="12" s="1"/>
  <c r="Y43" i="12" a="1"/>
  <c r="Y43" i="12" s="1"/>
  <c r="Y52" i="12" s="1"/>
  <c r="Y65" i="12" s="1"/>
  <c r="Y38" i="12"/>
  <c r="K50" i="12"/>
  <c r="K61" i="12" s="1"/>
  <c r="D70" i="10"/>
  <c r="C48" i="9"/>
  <c r="C57" i="9" s="1"/>
  <c r="K48" i="9"/>
  <c r="K57" i="9" s="1"/>
  <c r="Y52" i="9"/>
  <c r="Y65" i="9" s="1"/>
  <c r="H86" i="9"/>
  <c r="V86" i="9" s="1"/>
  <c r="T95" i="9"/>
  <c r="F70" i="9"/>
  <c r="Q18" i="12"/>
  <c r="X36" i="12"/>
  <c r="X50" i="12" s="1"/>
  <c r="X61" i="12" s="1"/>
  <c r="X37" i="12"/>
  <c r="X52" i="12" s="1"/>
  <c r="X65" i="12" s="1"/>
  <c r="X35" i="12"/>
  <c r="X48" i="12" s="1"/>
  <c r="X57" i="12" s="1"/>
  <c r="T35" i="12"/>
  <c r="T37" i="12"/>
  <c r="T36" i="12"/>
  <c r="S48" i="12"/>
  <c r="S57" i="12" s="1"/>
  <c r="D52" i="12"/>
  <c r="D65" i="12" s="1"/>
  <c r="Q37" i="17"/>
  <c r="E70" i="10"/>
  <c r="U87" i="10"/>
  <c r="G70" i="10"/>
  <c r="U36" i="9"/>
  <c r="U50" i="9" s="1"/>
  <c r="U61" i="9" s="1"/>
  <c r="U19" i="9"/>
  <c r="D48" i="9"/>
  <c r="D57" i="9" s="1"/>
  <c r="L48" i="9"/>
  <c r="L57" i="9" s="1"/>
  <c r="T36" i="9"/>
  <c r="T50" i="9" s="1"/>
  <c r="T61" i="9" s="1"/>
  <c r="V43" i="9" a="1"/>
  <c r="V43" i="9" s="1"/>
  <c r="R18" i="12"/>
  <c r="Q36" i="12"/>
  <c r="Q50" i="12" s="1"/>
  <c r="Q61" i="12" s="1"/>
  <c r="Q35" i="12"/>
  <c r="Q48" i="12" s="1"/>
  <c r="Q57" i="12" s="1"/>
  <c r="Q37" i="12"/>
  <c r="Q52" i="12" s="1"/>
  <c r="Q65" i="12" s="1"/>
  <c r="Y36" i="12"/>
  <c r="Y35" i="12"/>
  <c r="U37" i="12"/>
  <c r="U52" i="12" s="1"/>
  <c r="U65" i="12" s="1"/>
  <c r="U36" i="12"/>
  <c r="U35" i="12"/>
  <c r="U48" i="12" s="1"/>
  <c r="U57" i="12" s="1"/>
  <c r="H48" i="12"/>
  <c r="H57" i="12" s="1"/>
  <c r="D16" i="21"/>
  <c r="Q16" i="21" s="1"/>
  <c r="C18" i="12"/>
  <c r="I48" i="12"/>
  <c r="I57" i="12" s="1"/>
  <c r="H19" i="21"/>
  <c r="U4" i="17"/>
  <c r="T38" i="17"/>
  <c r="T43" i="17" a="1"/>
  <c r="T43" i="17" s="1"/>
  <c r="X87" i="16"/>
  <c r="J70" i="16"/>
  <c r="J86" i="16"/>
  <c r="X86" i="16" s="1"/>
  <c r="S90" i="16"/>
  <c r="E70" i="16"/>
  <c r="AA90" i="16"/>
  <c r="M70" i="16"/>
  <c r="E16" i="21"/>
  <c r="D2" i="12"/>
  <c r="S37" i="12"/>
  <c r="AA37" i="12"/>
  <c r="S36" i="12"/>
  <c r="S50" i="12" s="1"/>
  <c r="S61" i="12" s="1"/>
  <c r="S69" i="12"/>
  <c r="AA69" i="12"/>
  <c r="X87" i="12"/>
  <c r="J70" i="12"/>
  <c r="I19" i="21"/>
  <c r="V4" i="17"/>
  <c r="R35" i="17"/>
  <c r="R48" i="17" s="1"/>
  <c r="R57" i="17" s="1"/>
  <c r="Q70" i="16"/>
  <c r="C86" i="9"/>
  <c r="Q86" i="9" s="1"/>
  <c r="K86" i="9"/>
  <c r="Y86" i="9" s="1"/>
  <c r="I17" i="21"/>
  <c r="V4" i="12"/>
  <c r="F52" i="12"/>
  <c r="F65" i="12" s="1"/>
  <c r="Q19" i="17"/>
  <c r="X92" i="17"/>
  <c r="J86" i="17"/>
  <c r="X86" i="17" s="1"/>
  <c r="J70" i="17"/>
  <c r="G22" i="21"/>
  <c r="T4" i="16"/>
  <c r="Q69" i="9"/>
  <c r="Y69" i="9"/>
  <c r="Z3" i="12"/>
  <c r="U69" i="12"/>
  <c r="R69" i="12"/>
  <c r="R87" i="12"/>
  <c r="D70" i="12"/>
  <c r="Z87" i="12"/>
  <c r="L70" i="12"/>
  <c r="Q88" i="12"/>
  <c r="C70" i="12"/>
  <c r="C86" i="12"/>
  <c r="Q86" i="12" s="1"/>
  <c r="Y88" i="12"/>
  <c r="K70" i="12"/>
  <c r="K86" i="12"/>
  <c r="Y86" i="12" s="1"/>
  <c r="V93" i="12"/>
  <c r="H70" i="12"/>
  <c r="K19" i="21"/>
  <c r="X4" i="17"/>
  <c r="R69" i="9"/>
  <c r="Z69" i="9"/>
  <c r="I70" i="9"/>
  <c r="Q3" i="12"/>
  <c r="W4" i="12"/>
  <c r="D18" i="12"/>
  <c r="V35" i="12"/>
  <c r="V48" i="12" s="1"/>
  <c r="V57" i="12" s="1"/>
  <c r="V36" i="12"/>
  <c r="V50" i="12" s="1"/>
  <c r="V61" i="12" s="1"/>
  <c r="AA35" i="12"/>
  <c r="J50" i="12"/>
  <c r="J61" i="12" s="1"/>
  <c r="H52" i="12"/>
  <c r="H65" i="12" s="1"/>
  <c r="R43" i="12" a="1"/>
  <c r="R43" i="12" s="1"/>
  <c r="R50" i="12" s="1"/>
  <c r="R61" i="12" s="1"/>
  <c r="R38" i="12"/>
  <c r="Z43" i="12" a="1"/>
  <c r="Z43" i="12" s="1"/>
  <c r="Z38" i="12"/>
  <c r="E70" i="12"/>
  <c r="M70" i="12"/>
  <c r="J70" i="9"/>
  <c r="R3" i="12"/>
  <c r="R2" i="12" s="1"/>
  <c r="D17" i="21"/>
  <c r="Q4" i="12"/>
  <c r="G18" i="12"/>
  <c r="W35" i="12"/>
  <c r="W48" i="12" s="1"/>
  <c r="W57" i="12" s="1"/>
  <c r="F48" i="12"/>
  <c r="F57" i="12" s="1"/>
  <c r="I52" i="12"/>
  <c r="I65" i="12" s="1"/>
  <c r="V37" i="12"/>
  <c r="V52" i="12" s="1"/>
  <c r="V65" i="12" s="1"/>
  <c r="S43" i="12" a="1"/>
  <c r="S43" i="12" s="1"/>
  <c r="AA43" i="12" a="1"/>
  <c r="AA43" i="12" s="1"/>
  <c r="AA50" i="12" s="1"/>
  <c r="AA61" i="12" s="1"/>
  <c r="S88" i="12"/>
  <c r="E86" i="12"/>
  <c r="S86" i="12" s="1"/>
  <c r="AA88" i="12"/>
  <c r="M86" i="12"/>
  <c r="AA86" i="12" s="1"/>
  <c r="D20" i="21"/>
  <c r="Q5" i="17"/>
  <c r="S43" i="17" a="1"/>
  <c r="S43" i="17" s="1"/>
  <c r="R70" i="17"/>
  <c r="V4" i="16"/>
  <c r="T69" i="17"/>
  <c r="I70" i="17"/>
  <c r="T19" i="16"/>
  <c r="T37" i="16"/>
  <c r="G37" i="16"/>
  <c r="G52" i="16" s="1"/>
  <c r="G65" i="16" s="1"/>
  <c r="G36" i="16"/>
  <c r="G50" i="16" s="1"/>
  <c r="G61" i="16" s="1"/>
  <c r="U23" i="16"/>
  <c r="H23" i="16"/>
  <c r="G19" i="16"/>
  <c r="G35" i="16"/>
  <c r="G48" i="16" s="1"/>
  <c r="G57" i="16" s="1"/>
  <c r="Y98" i="16"/>
  <c r="K70" i="16"/>
  <c r="Q35" i="17"/>
  <c r="L70" i="17"/>
  <c r="W87" i="17"/>
  <c r="V88" i="17"/>
  <c r="H70" i="17"/>
  <c r="U24" i="16"/>
  <c r="H24" i="16"/>
  <c r="K25" i="21"/>
  <c r="X5" i="14"/>
  <c r="T69" i="12"/>
  <c r="U43" i="17" a="1"/>
  <c r="U43" i="17" s="1"/>
  <c r="V69" i="17"/>
  <c r="E18" i="12"/>
  <c r="W4" i="17"/>
  <c r="E24" i="17"/>
  <c r="D37" i="17"/>
  <c r="D52" i="17" s="1"/>
  <c r="D65" i="17" s="1"/>
  <c r="G86" i="17"/>
  <c r="U86" i="17" s="1"/>
  <c r="W96" i="16"/>
  <c r="I86" i="16"/>
  <c r="W86" i="16" s="1"/>
  <c r="E2" i="12"/>
  <c r="F18" i="12"/>
  <c r="Y4" i="17"/>
  <c r="R24" i="17"/>
  <c r="R19" i="17" s="1"/>
  <c r="C48" i="17"/>
  <c r="C57" i="17" s="1"/>
  <c r="Q43" i="17" a="1"/>
  <c r="Q43" i="17" s="1"/>
  <c r="Q50" i="17" s="1"/>
  <c r="Q61" i="17" s="1"/>
  <c r="I86" i="17"/>
  <c r="W86" i="17" s="1"/>
  <c r="E70" i="17"/>
  <c r="AA87" i="17"/>
  <c r="M86" i="17"/>
  <c r="AA86" i="17" s="1"/>
  <c r="M70" i="17"/>
  <c r="S37" i="16"/>
  <c r="Q37" i="16"/>
  <c r="Q52" i="16" s="1"/>
  <c r="Q65" i="16" s="1"/>
  <c r="R70" i="16"/>
  <c r="C70" i="17"/>
  <c r="H86" i="17"/>
  <c r="V86" i="17" s="1"/>
  <c r="U4" i="16"/>
  <c r="E48" i="16"/>
  <c r="E57" i="16" s="1"/>
  <c r="G27" i="21"/>
  <c r="T4" i="11"/>
  <c r="W69" i="17"/>
  <c r="F70" i="17"/>
  <c r="D86" i="17"/>
  <c r="R86" i="17" s="1"/>
  <c r="L86" i="17"/>
  <c r="Z86" i="17" s="1"/>
  <c r="T36" i="16"/>
  <c r="T50" i="16" s="1"/>
  <c r="T61" i="16" s="1"/>
  <c r="C52" i="16"/>
  <c r="C65" i="16" s="1"/>
  <c r="Q69" i="16"/>
  <c r="Y69" i="16"/>
  <c r="Q87" i="16"/>
  <c r="C86" i="16"/>
  <c r="Q86" i="16" s="1"/>
  <c r="K86" i="16"/>
  <c r="Y86" i="16" s="1"/>
  <c r="Y87" i="16"/>
  <c r="F70" i="16"/>
  <c r="T90" i="16"/>
  <c r="T43" i="14" a="1"/>
  <c r="T43" i="14" s="1"/>
  <c r="T38" i="14"/>
  <c r="G70" i="17"/>
  <c r="U87" i="17"/>
  <c r="D86" i="16"/>
  <c r="R86" i="16" s="1"/>
  <c r="R87" i="16"/>
  <c r="L86" i="16"/>
  <c r="Z86" i="16" s="1"/>
  <c r="Z87" i="16"/>
  <c r="L70" i="16"/>
  <c r="H50" i="14"/>
  <c r="H61" i="14" s="1"/>
  <c r="C86" i="17"/>
  <c r="Q86" i="17" s="1"/>
  <c r="K86" i="17"/>
  <c r="Y86" i="17" s="1"/>
  <c r="F22" i="21"/>
  <c r="S4" i="16"/>
  <c r="N22" i="21"/>
  <c r="AA4" i="16"/>
  <c r="Y4" i="16"/>
  <c r="S19" i="16"/>
  <c r="R37" i="16"/>
  <c r="R36" i="16"/>
  <c r="C50" i="16"/>
  <c r="C61" i="16" s="1"/>
  <c r="U43" i="16" a="1"/>
  <c r="U43" i="16" s="1"/>
  <c r="U38" i="16"/>
  <c r="S69" i="16"/>
  <c r="AA69" i="16"/>
  <c r="H86" i="16"/>
  <c r="V86" i="16" s="1"/>
  <c r="G70" i="16"/>
  <c r="U93" i="16"/>
  <c r="C86" i="14"/>
  <c r="Q86" i="14" s="1"/>
  <c r="Q88" i="14"/>
  <c r="Y88" i="14"/>
  <c r="K86" i="14"/>
  <c r="Y86" i="14" s="1"/>
  <c r="T87" i="11"/>
  <c r="F70" i="11"/>
  <c r="T37" i="14"/>
  <c r="T52" i="14" s="1"/>
  <c r="T65" i="14" s="1"/>
  <c r="T35" i="14"/>
  <c r="T48" i="14" s="1"/>
  <c r="T57" i="14" s="1"/>
  <c r="T36" i="14"/>
  <c r="L84" i="14"/>
  <c r="Y84" i="14"/>
  <c r="K69" i="14"/>
  <c r="K100" i="14"/>
  <c r="Y100" i="14" s="1"/>
  <c r="E70" i="14"/>
  <c r="S87" i="14"/>
  <c r="E86" i="14"/>
  <c r="S86" i="14" s="1"/>
  <c r="AA87" i="14"/>
  <c r="K70" i="17"/>
  <c r="F86" i="17"/>
  <c r="T86" i="17" s="1"/>
  <c r="T87" i="17"/>
  <c r="Y88" i="17"/>
  <c r="Q4" i="16"/>
  <c r="R35" i="16"/>
  <c r="T43" i="16" a="1"/>
  <c r="T43" i="16" s="1"/>
  <c r="T48" i="16" s="1"/>
  <c r="T57" i="16" s="1"/>
  <c r="Q50" i="14"/>
  <c r="Q61" i="14" s="1"/>
  <c r="V50" i="14"/>
  <c r="V61" i="14" s="1"/>
  <c r="R36" i="14"/>
  <c r="R50" i="14" s="1"/>
  <c r="R61" i="14" s="1"/>
  <c r="R35" i="14"/>
  <c r="R48" i="14" s="1"/>
  <c r="R57" i="14" s="1"/>
  <c r="Z36" i="14"/>
  <c r="Z50" i="14" s="1"/>
  <c r="Z61" i="14" s="1"/>
  <c r="Z37" i="14"/>
  <c r="Z52" i="14" s="1"/>
  <c r="Z65" i="14" s="1"/>
  <c r="V37" i="14"/>
  <c r="V52" i="14" s="1"/>
  <c r="V65" i="14" s="1"/>
  <c r="V35" i="14"/>
  <c r="V48" i="14" s="1"/>
  <c r="V57" i="14" s="1"/>
  <c r="Z35" i="14"/>
  <c r="Z48" i="14" s="1"/>
  <c r="Z57" i="14" s="1"/>
  <c r="K29" i="21"/>
  <c r="X6" i="11"/>
  <c r="T35" i="11"/>
  <c r="T48" i="11" s="1"/>
  <c r="T57" i="11" s="1"/>
  <c r="T37" i="11"/>
  <c r="T52" i="11" s="1"/>
  <c r="T65" i="11" s="1"/>
  <c r="T36" i="11"/>
  <c r="T50" i="11" s="1"/>
  <c r="T61" i="11" s="1"/>
  <c r="X36" i="11"/>
  <c r="X50" i="11" s="1"/>
  <c r="X61" i="11" s="1"/>
  <c r="T87" i="14"/>
  <c r="F86" i="14"/>
  <c r="T86" i="14" s="1"/>
  <c r="X69" i="11"/>
  <c r="U37" i="14"/>
  <c r="U52" i="14" s="1"/>
  <c r="U65" i="14" s="1"/>
  <c r="Y36" i="14"/>
  <c r="Y50" i="14" s="1"/>
  <c r="Y61" i="14" s="1"/>
  <c r="R69" i="14"/>
  <c r="X70" i="14"/>
  <c r="U87" i="14"/>
  <c r="G70" i="14"/>
  <c r="D25" i="21"/>
  <c r="Q5" i="14"/>
  <c r="F52" i="14"/>
  <c r="F65" i="14" s="1"/>
  <c r="Q37" i="14"/>
  <c r="Q52" i="14" s="1"/>
  <c r="Q65" i="14" s="1"/>
  <c r="Q38" i="14"/>
  <c r="Y43" i="14" a="1"/>
  <c r="Y43" i="14" s="1"/>
  <c r="Y52" i="14" s="1"/>
  <c r="Y65" i="14" s="1"/>
  <c r="M48" i="14"/>
  <c r="M57" i="14" s="1"/>
  <c r="M52" i="14"/>
  <c r="M65" i="14" s="1"/>
  <c r="H48" i="14"/>
  <c r="H57" i="14" s="1"/>
  <c r="S69" i="14"/>
  <c r="V91" i="14"/>
  <c r="H70" i="14"/>
  <c r="X19" i="11"/>
  <c r="Y48" i="11"/>
  <c r="Y57" i="11" s="1"/>
  <c r="H86" i="11"/>
  <c r="V86" i="11" s="1"/>
  <c r="H70" i="11"/>
  <c r="V88" i="11"/>
  <c r="R43" i="16" a="1"/>
  <c r="R43" i="16" s="1"/>
  <c r="R38" i="16"/>
  <c r="Z43" i="16" a="1"/>
  <c r="Z43" i="16" s="1"/>
  <c r="Z38" i="16"/>
  <c r="E86" i="16"/>
  <c r="S86" i="16" s="1"/>
  <c r="S88" i="16"/>
  <c r="M86" i="16"/>
  <c r="AA86" i="16" s="1"/>
  <c r="F50" i="14"/>
  <c r="F61" i="14" s="1"/>
  <c r="G52" i="14"/>
  <c r="G65" i="14" s="1"/>
  <c r="R37" i="14"/>
  <c r="R52" i="14" s="1"/>
  <c r="R65" i="14" s="1"/>
  <c r="M50" i="14"/>
  <c r="M61" i="14" s="1"/>
  <c r="T69" i="14"/>
  <c r="H52" i="11"/>
  <c r="H65" i="11" s="1"/>
  <c r="H48" i="11"/>
  <c r="H57" i="11" s="1"/>
  <c r="Q18" i="13"/>
  <c r="Q2" i="13"/>
  <c r="S43" i="16" a="1"/>
  <c r="S43" i="16" s="1"/>
  <c r="S48" i="16" s="1"/>
  <c r="S57" i="16" s="1"/>
  <c r="AA43" i="16" a="1"/>
  <c r="AA43" i="16" s="1"/>
  <c r="V69" i="16"/>
  <c r="H70" i="16"/>
  <c r="X36" i="14"/>
  <c r="X50" i="14" s="1"/>
  <c r="X61" i="14" s="1"/>
  <c r="U35" i="14"/>
  <c r="U48" i="14" s="1"/>
  <c r="U57" i="14" s="1"/>
  <c r="U36" i="14"/>
  <c r="U50" i="14" s="1"/>
  <c r="U61" i="14" s="1"/>
  <c r="H52" i="14"/>
  <c r="H65" i="14" s="1"/>
  <c r="S52" i="14"/>
  <c r="S65" i="14" s="1"/>
  <c r="Q43" i="14" a="1"/>
  <c r="Q43" i="14" s="1"/>
  <c r="T70" i="14"/>
  <c r="G86" i="14"/>
  <c r="U86" i="14" s="1"/>
  <c r="I70" i="16"/>
  <c r="W87" i="16"/>
  <c r="S36" i="14"/>
  <c r="S50" i="14" s="1"/>
  <c r="S61" i="14" s="1"/>
  <c r="AA36" i="14"/>
  <c r="AA50" i="14" s="1"/>
  <c r="AA61" i="14" s="1"/>
  <c r="J48" i="14"/>
  <c r="J57" i="14" s="1"/>
  <c r="G50" i="14"/>
  <c r="G61" i="14" s="1"/>
  <c r="F26" i="21"/>
  <c r="S3" i="11"/>
  <c r="S2" i="11" s="1"/>
  <c r="U50" i="11"/>
  <c r="U61" i="11" s="1"/>
  <c r="T38" i="11"/>
  <c r="C86" i="11"/>
  <c r="Q86" i="11" s="1"/>
  <c r="Q90" i="11"/>
  <c r="Y90" i="11"/>
  <c r="K70" i="11"/>
  <c r="K86" i="11"/>
  <c r="Y86" i="11" s="1"/>
  <c r="U92" i="11"/>
  <c r="G86" i="11"/>
  <c r="U86" i="11" s="1"/>
  <c r="U69" i="14"/>
  <c r="D86" i="14"/>
  <c r="R86" i="14" s="1"/>
  <c r="D70" i="14"/>
  <c r="I28" i="21"/>
  <c r="V5" i="11"/>
  <c r="X35" i="14"/>
  <c r="X48" i="14" s="1"/>
  <c r="X57" i="14" s="1"/>
  <c r="W87" i="14"/>
  <c r="I86" i="14"/>
  <c r="W86" i="14" s="1"/>
  <c r="E27" i="21"/>
  <c r="D18" i="11"/>
  <c r="R4" i="11"/>
  <c r="R18" i="11" s="1"/>
  <c r="Z4" i="11"/>
  <c r="J28" i="21"/>
  <c r="W5" i="11"/>
  <c r="V36" i="11"/>
  <c r="V50" i="11" s="1"/>
  <c r="V61" i="11" s="1"/>
  <c r="V35" i="11"/>
  <c r="V48" i="11" s="1"/>
  <c r="V57" i="11" s="1"/>
  <c r="R36" i="11"/>
  <c r="R35" i="11"/>
  <c r="Z37" i="11"/>
  <c r="Z35" i="11"/>
  <c r="Z48" i="11" s="1"/>
  <c r="Z57" i="11" s="1"/>
  <c r="S38" i="11"/>
  <c r="S43" i="11" a="1"/>
  <c r="S43" i="11" s="1"/>
  <c r="AA38" i="11"/>
  <c r="AA43" i="11" a="1"/>
  <c r="AA43" i="11" s="1"/>
  <c r="AA48" i="11" s="1"/>
  <c r="AA57" i="11" s="1"/>
  <c r="F86" i="16"/>
  <c r="T86" i="16" s="1"/>
  <c r="Q35" i="14"/>
  <c r="Q48" i="14" s="1"/>
  <c r="Q57" i="14" s="1"/>
  <c r="Y35" i="14"/>
  <c r="Y48" i="14" s="1"/>
  <c r="Y57" i="14" s="1"/>
  <c r="X37" i="14"/>
  <c r="X52" i="14" s="1"/>
  <c r="X65" i="14" s="1"/>
  <c r="X43" i="14" a="1"/>
  <c r="X43" i="14" s="1"/>
  <c r="I70" i="14"/>
  <c r="J86" i="14"/>
  <c r="X86" i="14" s="1"/>
  <c r="D26" i="21"/>
  <c r="C18" i="11"/>
  <c r="K28" i="21"/>
  <c r="X5" i="11"/>
  <c r="S18" i="11"/>
  <c r="W36" i="11"/>
  <c r="W50" i="11" s="1"/>
  <c r="W61" i="11" s="1"/>
  <c r="W35" i="11"/>
  <c r="W48" i="11" s="1"/>
  <c r="W57" i="11" s="1"/>
  <c r="W37" i="11"/>
  <c r="W52" i="11" s="1"/>
  <c r="W65" i="11" s="1"/>
  <c r="S36" i="11"/>
  <c r="S35" i="11"/>
  <c r="AA36" i="11"/>
  <c r="AA50" i="11" s="1"/>
  <c r="AA61" i="11" s="1"/>
  <c r="F48" i="11"/>
  <c r="F57" i="11" s="1"/>
  <c r="Q48" i="11"/>
  <c r="Q57" i="11" s="1"/>
  <c r="Z36" i="11"/>
  <c r="X38" i="11"/>
  <c r="X43" i="11" a="1"/>
  <c r="X43" i="11" s="1"/>
  <c r="G70" i="11"/>
  <c r="H28" i="21"/>
  <c r="U5" i="11"/>
  <c r="D29" i="21"/>
  <c r="Q6" i="11"/>
  <c r="Q2" i="11" s="1"/>
  <c r="L29" i="21"/>
  <c r="Y6" i="11"/>
  <c r="R2" i="11"/>
  <c r="G52" i="11"/>
  <c r="G65" i="11" s="1"/>
  <c r="R43" i="11" a="1"/>
  <c r="R43" i="11" s="1"/>
  <c r="R52" i="11" s="1"/>
  <c r="R65" i="11" s="1"/>
  <c r="R38" i="11"/>
  <c r="Z43" i="11" a="1"/>
  <c r="Z43" i="11" s="1"/>
  <c r="Z38" i="11"/>
  <c r="I70" i="11"/>
  <c r="G50" i="13"/>
  <c r="G61" i="13" s="1"/>
  <c r="V50" i="13"/>
  <c r="V61" i="13" s="1"/>
  <c r="X37" i="11"/>
  <c r="X52" i="11" s="1"/>
  <c r="X65" i="11" s="1"/>
  <c r="G48" i="11"/>
  <c r="G57" i="11" s="1"/>
  <c r="T69" i="11"/>
  <c r="W43" i="13" a="1"/>
  <c r="W43" i="13" s="1"/>
  <c r="W38" i="13"/>
  <c r="I26" i="21"/>
  <c r="V3" i="11"/>
  <c r="H27" i="21"/>
  <c r="U4" i="11"/>
  <c r="Q37" i="11"/>
  <c r="Q52" i="11" s="1"/>
  <c r="Q65" i="11" s="1"/>
  <c r="Q36" i="11"/>
  <c r="Q50" i="11" s="1"/>
  <c r="Q61" i="11" s="1"/>
  <c r="Y37" i="11"/>
  <c r="Y52" i="11" s="1"/>
  <c r="Y65" i="11" s="1"/>
  <c r="Y36" i="11"/>
  <c r="Y50" i="11" s="1"/>
  <c r="Y61" i="11" s="1"/>
  <c r="U35" i="11"/>
  <c r="U48" i="11" s="1"/>
  <c r="U57" i="11" s="1"/>
  <c r="J86" i="11"/>
  <c r="X86" i="11" s="1"/>
  <c r="C51" i="13"/>
  <c r="C62" i="13" s="1"/>
  <c r="C63" i="13" s="1"/>
  <c r="C49" i="13"/>
  <c r="C58" i="13" s="1"/>
  <c r="C59" i="13" s="1"/>
  <c r="C53" i="13"/>
  <c r="C66" i="13" s="1"/>
  <c r="C67" i="13" s="1"/>
  <c r="C70" i="14"/>
  <c r="K70" i="14"/>
  <c r="I29" i="21"/>
  <c r="V6" i="11"/>
  <c r="I48" i="11"/>
  <c r="I57" i="11" s="1"/>
  <c r="V69" i="11"/>
  <c r="M86" i="11"/>
  <c r="AA86" i="11" s="1"/>
  <c r="R87" i="11"/>
  <c r="D86" i="11"/>
  <c r="R86" i="11" s="1"/>
  <c r="Z87" i="11"/>
  <c r="L70" i="11"/>
  <c r="L86" i="11"/>
  <c r="Z86" i="11" s="1"/>
  <c r="X88" i="11"/>
  <c r="V52" i="13"/>
  <c r="V65" i="13" s="1"/>
  <c r="Y52" i="13"/>
  <c r="Y65" i="13" s="1"/>
  <c r="Q38" i="13"/>
  <c r="Q43" i="13" a="1"/>
  <c r="Q43" i="13" s="1"/>
  <c r="Q50" i="13" s="1"/>
  <c r="Q61" i="13" s="1"/>
  <c r="Y38" i="13"/>
  <c r="Y43" i="13" a="1"/>
  <c r="Y43" i="13" s="1"/>
  <c r="Y50" i="13" s="1"/>
  <c r="Y61" i="13" s="1"/>
  <c r="U43" i="13" a="1"/>
  <c r="U43" i="13" s="1"/>
  <c r="U52" i="13" s="1"/>
  <c r="U65" i="13" s="1"/>
  <c r="U38" i="13"/>
  <c r="J27" i="21"/>
  <c r="W4" i="11"/>
  <c r="J29" i="21"/>
  <c r="W6" i="11"/>
  <c r="T6" i="11"/>
  <c r="S37" i="11"/>
  <c r="AA37" i="11"/>
  <c r="X35" i="11"/>
  <c r="X48" i="11" s="1"/>
  <c r="X57" i="11" s="1"/>
  <c r="U43" i="11" a="1"/>
  <c r="U43" i="11" s="1"/>
  <c r="U52" i="11" s="1"/>
  <c r="U65" i="11" s="1"/>
  <c r="D70" i="11"/>
  <c r="S36" i="13"/>
  <c r="S50" i="13" s="1"/>
  <c r="S61" i="13" s="1"/>
  <c r="S37" i="13"/>
  <c r="S52" i="13" s="1"/>
  <c r="S65" i="13" s="1"/>
  <c r="S35" i="13"/>
  <c r="S48" i="13" s="1"/>
  <c r="S57" i="13" s="1"/>
  <c r="AA36" i="13"/>
  <c r="AA50" i="13" s="1"/>
  <c r="AA61" i="13" s="1"/>
  <c r="AA37" i="13"/>
  <c r="AA52" i="13" s="1"/>
  <c r="AA65" i="13" s="1"/>
  <c r="AA35" i="13"/>
  <c r="AA48" i="13" s="1"/>
  <c r="AA57" i="13" s="1"/>
  <c r="W35" i="13"/>
  <c r="W48" i="13" s="1"/>
  <c r="W57" i="13" s="1"/>
  <c r="W36" i="13"/>
  <c r="W50" i="13" s="1"/>
  <c r="W61" i="13" s="1"/>
  <c r="J48" i="13"/>
  <c r="J57" i="13" s="1"/>
  <c r="E50" i="13"/>
  <c r="M50" i="13"/>
  <c r="M61" i="13" s="1"/>
  <c r="I86" i="11"/>
  <c r="W86" i="11" s="1"/>
  <c r="D49" i="13"/>
  <c r="D58" i="13" s="1"/>
  <c r="D59" i="13" s="1"/>
  <c r="D53" i="13"/>
  <c r="D66" i="13" s="1"/>
  <c r="D67" i="13" s="1"/>
  <c r="U18" i="13"/>
  <c r="T37" i="13"/>
  <c r="T52" i="13" s="1"/>
  <c r="T65" i="13" s="1"/>
  <c r="G52" i="13"/>
  <c r="G65" i="13" s="1"/>
  <c r="R91" i="13"/>
  <c r="D70" i="13"/>
  <c r="F18" i="13"/>
  <c r="T3" i="13"/>
  <c r="T18" i="13" s="1"/>
  <c r="F2" i="13"/>
  <c r="R18" i="13"/>
  <c r="G51" i="13"/>
  <c r="G62" i="13" s="1"/>
  <c r="G63" i="13" s="1"/>
  <c r="T91" i="13"/>
  <c r="F70" i="13"/>
  <c r="F86" i="13"/>
  <c r="T86" i="13" s="1"/>
  <c r="Y90" i="13"/>
  <c r="K70" i="13"/>
  <c r="T2" i="13"/>
  <c r="X35" i="13"/>
  <c r="X48" i="13" s="1"/>
  <c r="X57" i="13" s="1"/>
  <c r="X36" i="13"/>
  <c r="X50" i="13" s="1"/>
  <c r="X61" i="13" s="1"/>
  <c r="X37" i="13"/>
  <c r="X52" i="13" s="1"/>
  <c r="X65" i="13" s="1"/>
  <c r="U89" i="13"/>
  <c r="G86" i="13"/>
  <c r="U86" i="13" s="1"/>
  <c r="Y69" i="11"/>
  <c r="M70" i="11"/>
  <c r="J70" i="11"/>
  <c r="Q48" i="13"/>
  <c r="Q57" i="13" s="1"/>
  <c r="Y48" i="13"/>
  <c r="Y57" i="13" s="1"/>
  <c r="U48" i="13"/>
  <c r="U57" i="13" s="1"/>
  <c r="L52" i="13"/>
  <c r="L65" i="13" s="1"/>
  <c r="X70" i="13"/>
  <c r="X88" i="13"/>
  <c r="E67" i="11"/>
  <c r="AA69" i="11"/>
  <c r="C70" i="11"/>
  <c r="R36" i="13"/>
  <c r="R50" i="13" s="1"/>
  <c r="R61" i="13" s="1"/>
  <c r="R37" i="13"/>
  <c r="R52" i="13" s="1"/>
  <c r="R65" i="13" s="1"/>
  <c r="Z36" i="13"/>
  <c r="Z50" i="13" s="1"/>
  <c r="Z61" i="13" s="1"/>
  <c r="Z37" i="13"/>
  <c r="Z52" i="13" s="1"/>
  <c r="Z65" i="13" s="1"/>
  <c r="Z35" i="13"/>
  <c r="Z48" i="13" s="1"/>
  <c r="Z57" i="13" s="1"/>
  <c r="E52" i="13"/>
  <c r="E65" i="13" s="1"/>
  <c r="M52" i="13"/>
  <c r="M65" i="13" s="1"/>
  <c r="H48" i="13"/>
  <c r="H57" i="13" s="1"/>
  <c r="J50" i="13"/>
  <c r="J61" i="13" s="1"/>
  <c r="U36" i="13"/>
  <c r="R87" i="13"/>
  <c r="D86" i="13"/>
  <c r="R86" i="13" s="1"/>
  <c r="L86" i="13"/>
  <c r="Z86" i="13" s="1"/>
  <c r="L70" i="13"/>
  <c r="Z87" i="13"/>
  <c r="D50" i="13"/>
  <c r="D61" i="13" s="1"/>
  <c r="L50" i="13"/>
  <c r="L61" i="13" s="1"/>
  <c r="Q52" i="13"/>
  <c r="Q65" i="13" s="1"/>
  <c r="V38" i="13"/>
  <c r="E70" i="13"/>
  <c r="U87" i="13"/>
  <c r="G70" i="13"/>
  <c r="H52" i="13"/>
  <c r="H65" i="13" s="1"/>
  <c r="W69" i="13"/>
  <c r="H70" i="13"/>
  <c r="AA88" i="13"/>
  <c r="G49" i="13"/>
  <c r="G58" i="13" s="1"/>
  <c r="G59" i="13" s="1"/>
  <c r="E48" i="13"/>
  <c r="E57" i="13" s="1"/>
  <c r="M48" i="13"/>
  <c r="M57" i="13" s="1"/>
  <c r="X69" i="13"/>
  <c r="U69" i="13"/>
  <c r="H86" i="13"/>
  <c r="V86" i="13" s="1"/>
  <c r="I70" i="13"/>
  <c r="I86" i="13"/>
  <c r="W86" i="13" s="1"/>
  <c r="W37" i="13"/>
  <c r="W52" i="13" s="1"/>
  <c r="W65" i="13" s="1"/>
  <c r="F48" i="13"/>
  <c r="F57" i="13" s="1"/>
  <c r="Z38" i="13"/>
  <c r="M70" i="13"/>
  <c r="X87" i="13"/>
  <c r="J86" i="13"/>
  <c r="X86" i="13" s="1"/>
  <c r="C86" i="13"/>
  <c r="Q86" i="13" s="1"/>
  <c r="Q88" i="13"/>
  <c r="C70" i="13"/>
  <c r="K86" i="13"/>
  <c r="Y86" i="13" s="1"/>
  <c r="X52" i="19" l="1"/>
  <c r="X63" i="19" s="1"/>
  <c r="W50" i="9"/>
  <c r="W61" i="9" s="1"/>
  <c r="Q48" i="9"/>
  <c r="Q57" i="9" s="1"/>
  <c r="Y50" i="9"/>
  <c r="Y61" i="9" s="1"/>
  <c r="X50" i="9"/>
  <c r="X61" i="9" s="1"/>
  <c r="S49" i="12"/>
  <c r="S58" i="12" s="1"/>
  <c r="S51" i="12"/>
  <c r="S62" i="12" s="1"/>
  <c r="T49" i="13"/>
  <c r="T58" i="13" s="1"/>
  <c r="T59" i="13" s="1"/>
  <c r="T53" i="13"/>
  <c r="T66" i="13" s="1"/>
  <c r="T67" i="13" s="1"/>
  <c r="T51" i="13"/>
  <c r="T62" i="13" s="1"/>
  <c r="T63" i="13" s="1"/>
  <c r="Z70" i="13"/>
  <c r="C64" i="11"/>
  <c r="Q70" i="11"/>
  <c r="F68" i="13"/>
  <c r="T70" i="13"/>
  <c r="R70" i="13"/>
  <c r="D68" i="13"/>
  <c r="D60" i="13"/>
  <c r="D64" i="13"/>
  <c r="Q70" i="14"/>
  <c r="L100" i="14"/>
  <c r="Z84" i="14"/>
  <c r="M84" i="14"/>
  <c r="L69" i="14"/>
  <c r="L17" i="20"/>
  <c r="T70" i="16"/>
  <c r="S52" i="16"/>
  <c r="S65" i="16" s="1"/>
  <c r="I24" i="16"/>
  <c r="V24" i="16"/>
  <c r="S50" i="16"/>
  <c r="S61" i="16" s="1"/>
  <c r="X70" i="17"/>
  <c r="R51" i="12"/>
  <c r="R62" i="12" s="1"/>
  <c r="R53" i="12"/>
  <c r="R66" i="12" s="1"/>
  <c r="R67" i="12" s="1"/>
  <c r="T70" i="12"/>
  <c r="U70" i="12"/>
  <c r="G60" i="12"/>
  <c r="E63" i="11"/>
  <c r="E64" i="11"/>
  <c r="V69" i="15"/>
  <c r="F10" i="21"/>
  <c r="E18" i="10"/>
  <c r="E2" i="10"/>
  <c r="S3" i="10"/>
  <c r="X60" i="19"/>
  <c r="X64" i="19"/>
  <c r="M18" i="21"/>
  <c r="Z3" i="17"/>
  <c r="Z52" i="18"/>
  <c r="Z65" i="18" s="1"/>
  <c r="V70" i="18"/>
  <c r="B3" i="19"/>
  <c r="P3" i="19" s="1"/>
  <c r="H22" i="1"/>
  <c r="L2" i="10"/>
  <c r="Z11" i="10"/>
  <c r="L18" i="10"/>
  <c r="J2" i="21"/>
  <c r="W3" i="18"/>
  <c r="H18" i="9"/>
  <c r="H2" i="9"/>
  <c r="V11" i="9"/>
  <c r="G14" i="21"/>
  <c r="T3" i="9"/>
  <c r="X70" i="10"/>
  <c r="F49" i="11"/>
  <c r="F58" i="11" s="1"/>
  <c r="F59" i="11" s="1"/>
  <c r="F51" i="11"/>
  <c r="F62" i="11" s="1"/>
  <c r="F63" i="11" s="1"/>
  <c r="F53" i="11"/>
  <c r="F66" i="11" s="1"/>
  <c r="F67" i="11" s="1"/>
  <c r="K14" i="21"/>
  <c r="X3" i="9"/>
  <c r="U52" i="19"/>
  <c r="U63" i="19" s="1"/>
  <c r="U64" i="19" s="1"/>
  <c r="L18" i="21"/>
  <c r="Y3" i="17"/>
  <c r="C53" i="18"/>
  <c r="C66" i="18" s="1"/>
  <c r="C67" i="18" s="1"/>
  <c r="C49" i="18"/>
  <c r="C58" i="18" s="1"/>
  <c r="C59" i="18" s="1"/>
  <c r="C51" i="18"/>
  <c r="C62" i="18" s="1"/>
  <c r="C63" i="18" s="1"/>
  <c r="AA70" i="13"/>
  <c r="G53" i="13"/>
  <c r="G66" i="13" s="1"/>
  <c r="G67" i="13" s="1"/>
  <c r="Q18" i="11"/>
  <c r="U70" i="14"/>
  <c r="T50" i="14"/>
  <c r="T61" i="14" s="1"/>
  <c r="F51" i="12"/>
  <c r="F62" i="12" s="1"/>
  <c r="F63" i="12" s="1"/>
  <c r="F49" i="12"/>
  <c r="F58" i="12" s="1"/>
  <c r="F59" i="12" s="1"/>
  <c r="F53" i="12"/>
  <c r="F66" i="12" s="1"/>
  <c r="F67" i="12" s="1"/>
  <c r="E19" i="17"/>
  <c r="F24" i="17"/>
  <c r="E36" i="17"/>
  <c r="E50" i="17" s="1"/>
  <c r="E61" i="17" s="1"/>
  <c r="S24" i="17"/>
  <c r="E37" i="17"/>
  <c r="E52" i="17" s="1"/>
  <c r="E65" i="17" s="1"/>
  <c r="E35" i="17"/>
  <c r="E48" i="17" s="1"/>
  <c r="E57" i="17" s="1"/>
  <c r="W70" i="17"/>
  <c r="Z48" i="12"/>
  <c r="Z57" i="12" s="1"/>
  <c r="Z52" i="12"/>
  <c r="Z65" i="12" s="1"/>
  <c r="D51" i="12"/>
  <c r="D62" i="12" s="1"/>
  <c r="D63" i="12" s="1"/>
  <c r="D49" i="12"/>
  <c r="D58" i="12" s="1"/>
  <c r="D59" i="12" s="1"/>
  <c r="D53" i="12"/>
  <c r="D66" i="12" s="1"/>
  <c r="D67" i="12" s="1"/>
  <c r="V70" i="12"/>
  <c r="Z70" i="12"/>
  <c r="S59" i="12"/>
  <c r="S63" i="12"/>
  <c r="U50" i="12"/>
  <c r="U61" i="12" s="1"/>
  <c r="U70" i="10"/>
  <c r="S70" i="9"/>
  <c r="Y70" i="9"/>
  <c r="R70" i="9"/>
  <c r="X52" i="9"/>
  <c r="X65" i="9" s="1"/>
  <c r="D95" i="15"/>
  <c r="D69" i="15"/>
  <c r="E79" i="15"/>
  <c r="R79" i="15"/>
  <c r="D6" i="20"/>
  <c r="W70" i="10"/>
  <c r="S50" i="9"/>
  <c r="S61" i="9" s="1"/>
  <c r="V50" i="10"/>
  <c r="V61" i="10" s="1"/>
  <c r="F2" i="21"/>
  <c r="E18" i="18"/>
  <c r="E2" i="18"/>
  <c r="S3" i="18"/>
  <c r="F14" i="21"/>
  <c r="S3" i="9"/>
  <c r="U70" i="18"/>
  <c r="M21" i="21"/>
  <c r="Z3" i="16"/>
  <c r="S48" i="10"/>
  <c r="S57" i="10" s="1"/>
  <c r="AA48" i="15"/>
  <c r="AA57" i="15" s="1"/>
  <c r="I2" i="21"/>
  <c r="V3" i="18"/>
  <c r="D14" i="21"/>
  <c r="P14" i="21" s="1"/>
  <c r="Q3" i="9"/>
  <c r="N26" i="21"/>
  <c r="AA3" i="11"/>
  <c r="Z11" i="17"/>
  <c r="M3" i="14"/>
  <c r="M3" i="17"/>
  <c r="M3" i="16"/>
  <c r="M3" i="9"/>
  <c r="M3" i="10"/>
  <c r="M3" i="18"/>
  <c r="M3" i="15"/>
  <c r="R21" i="1"/>
  <c r="U3" i="1"/>
  <c r="X54" i="19"/>
  <c r="X67" i="19" s="1"/>
  <c r="X68" i="19" s="1"/>
  <c r="P50" i="19"/>
  <c r="P59" i="19" s="1"/>
  <c r="V11" i="17"/>
  <c r="G10" i="21"/>
  <c r="T3" i="10"/>
  <c r="F2" i="10"/>
  <c r="F18" i="10"/>
  <c r="T18" i="11"/>
  <c r="T2" i="11"/>
  <c r="Z52" i="9"/>
  <c r="Z65" i="9" s="1"/>
  <c r="V50" i="9"/>
  <c r="V61" i="9" s="1"/>
  <c r="S71" i="19"/>
  <c r="E61" i="19"/>
  <c r="E69" i="19"/>
  <c r="E65" i="19"/>
  <c r="K10" i="21"/>
  <c r="X3" i="10"/>
  <c r="H5" i="14"/>
  <c r="N53" i="1"/>
  <c r="I5" i="14" s="1"/>
  <c r="J5" i="21"/>
  <c r="W3" i="15"/>
  <c r="U54" i="19"/>
  <c r="U67" i="19" s="1"/>
  <c r="U68" i="19" s="1"/>
  <c r="L21" i="21"/>
  <c r="Y3" i="16"/>
  <c r="P2" i="21"/>
  <c r="C18" i="19"/>
  <c r="C2" i="19"/>
  <c r="Q11" i="19"/>
  <c r="G64" i="13"/>
  <c r="U70" i="13"/>
  <c r="G68" i="13"/>
  <c r="G60" i="13"/>
  <c r="Q70" i="10"/>
  <c r="S70" i="18"/>
  <c r="Z11" i="12"/>
  <c r="J14" i="21"/>
  <c r="W3" i="9"/>
  <c r="AA52" i="11"/>
  <c r="AA65" i="11" s="1"/>
  <c r="D60" i="12"/>
  <c r="D64" i="12"/>
  <c r="R70" i="12"/>
  <c r="C68" i="13"/>
  <c r="C60" i="13"/>
  <c r="C64" i="13"/>
  <c r="Q70" i="13"/>
  <c r="G51" i="12"/>
  <c r="G62" i="12" s="1"/>
  <c r="G63" i="12" s="1"/>
  <c r="G53" i="12"/>
  <c r="G66" i="12" s="1"/>
  <c r="G67" i="12" s="1"/>
  <c r="G49" i="12"/>
  <c r="G58" i="12" s="1"/>
  <c r="G59" i="12" s="1"/>
  <c r="Q70" i="15"/>
  <c r="F18" i="21"/>
  <c r="E18" i="17"/>
  <c r="E2" i="17"/>
  <c r="S3" i="17"/>
  <c r="M26" i="21"/>
  <c r="Z3" i="11"/>
  <c r="W64" i="19"/>
  <c r="W68" i="19"/>
  <c r="W60" i="19"/>
  <c r="G5" i="21"/>
  <c r="F18" i="15"/>
  <c r="T3" i="15"/>
  <c r="F2" i="15"/>
  <c r="E4" i="9"/>
  <c r="K39" i="1"/>
  <c r="V70" i="13"/>
  <c r="AA70" i="17"/>
  <c r="H36" i="16"/>
  <c r="H50" i="16" s="1"/>
  <c r="H61" i="16" s="1"/>
  <c r="V23" i="16"/>
  <c r="I23" i="16"/>
  <c r="H19" i="16"/>
  <c r="H37" i="16"/>
  <c r="H52" i="16" s="1"/>
  <c r="H65" i="16" s="1"/>
  <c r="H35" i="16"/>
  <c r="H48" i="16" s="1"/>
  <c r="H57" i="16" s="1"/>
  <c r="Q2" i="12"/>
  <c r="S70" i="10"/>
  <c r="Y70" i="10"/>
  <c r="E10" i="21"/>
  <c r="R3" i="10"/>
  <c r="D2" i="10"/>
  <c r="D18" i="10"/>
  <c r="S52" i="15"/>
  <c r="S65" i="15" s="1"/>
  <c r="H2" i="16"/>
  <c r="H18" i="16"/>
  <c r="V11" i="16"/>
  <c r="G18" i="21"/>
  <c r="T3" i="17"/>
  <c r="G11" i="9"/>
  <c r="F11" i="19"/>
  <c r="G11" i="19"/>
  <c r="H26" i="21"/>
  <c r="G2" i="11"/>
  <c r="G18" i="11"/>
  <c r="U3" i="11"/>
  <c r="E5" i="17"/>
  <c r="K44" i="1"/>
  <c r="L5" i="21"/>
  <c r="Y3" i="15"/>
  <c r="E64" i="13"/>
  <c r="S70" i="13"/>
  <c r="U50" i="13"/>
  <c r="U61" i="13" s="1"/>
  <c r="U53" i="13"/>
  <c r="U66" i="13" s="1"/>
  <c r="U67" i="13" s="1"/>
  <c r="U49" i="13"/>
  <c r="U58" i="13" s="1"/>
  <c r="U59" i="13" s="1"/>
  <c r="U51" i="13"/>
  <c r="U62" i="13" s="1"/>
  <c r="U63" i="13" s="1"/>
  <c r="S52" i="11"/>
  <c r="S65" i="11" s="1"/>
  <c r="Z70" i="11"/>
  <c r="U70" i="11"/>
  <c r="S50" i="11"/>
  <c r="S61" i="11" s="1"/>
  <c r="C51" i="11"/>
  <c r="C62" i="11" s="1"/>
  <c r="C63" i="11" s="1"/>
  <c r="C53" i="11"/>
  <c r="C66" i="11" s="1"/>
  <c r="C67" i="11" s="1"/>
  <c r="C49" i="11"/>
  <c r="C58" i="11" s="1"/>
  <c r="C59" i="11" s="1"/>
  <c r="W70" i="16"/>
  <c r="Q51" i="13"/>
  <c r="Q62" i="13" s="1"/>
  <c r="Q63" i="13" s="1"/>
  <c r="Q49" i="13"/>
  <c r="Q58" i="13" s="1"/>
  <c r="Q59" i="13" s="1"/>
  <c r="Q53" i="13"/>
  <c r="Q66" i="13" s="1"/>
  <c r="Q67" i="13" s="1"/>
  <c r="Y70" i="17"/>
  <c r="E49" i="12"/>
  <c r="E58" i="12" s="1"/>
  <c r="E59" i="12" s="1"/>
  <c r="E53" i="12"/>
  <c r="E66" i="12" s="1"/>
  <c r="E67" i="12" s="1"/>
  <c r="E51" i="12"/>
  <c r="E62" i="12" s="1"/>
  <c r="E63" i="12" s="1"/>
  <c r="Q48" i="17"/>
  <c r="Q57" i="17" s="1"/>
  <c r="U36" i="16"/>
  <c r="U50" i="16" s="1"/>
  <c r="U61" i="16" s="1"/>
  <c r="U35" i="16"/>
  <c r="U48" i="16" s="1"/>
  <c r="U57" i="16" s="1"/>
  <c r="W70" i="9"/>
  <c r="Y70" i="12"/>
  <c r="U37" i="16"/>
  <c r="U52" i="16" s="1"/>
  <c r="U65" i="16" s="1"/>
  <c r="X70" i="12"/>
  <c r="Y50" i="12"/>
  <c r="Y61" i="12" s="1"/>
  <c r="T50" i="12"/>
  <c r="Z50" i="12"/>
  <c r="Z61" i="12" s="1"/>
  <c r="V70" i="10"/>
  <c r="T70" i="10"/>
  <c r="W52" i="9"/>
  <c r="W65" i="9" s="1"/>
  <c r="F23" i="21"/>
  <c r="S3" i="14"/>
  <c r="E2" i="14"/>
  <c r="E18" i="14"/>
  <c r="E14" i="21"/>
  <c r="R3" i="9"/>
  <c r="M10" i="21"/>
  <c r="Z3" i="10"/>
  <c r="R48" i="18"/>
  <c r="R57" i="18" s="1"/>
  <c r="H18" i="21"/>
  <c r="U3" i="17"/>
  <c r="I14" i="21"/>
  <c r="V3" i="9"/>
  <c r="D23" i="21"/>
  <c r="P23" i="21" s="1"/>
  <c r="C2" i="14"/>
  <c r="Q3" i="14"/>
  <c r="C18" i="14"/>
  <c r="Z11" i="14"/>
  <c r="F11" i="9"/>
  <c r="E11" i="19"/>
  <c r="V11" i="18"/>
  <c r="H18" i="18"/>
  <c r="H2" i="18"/>
  <c r="H2" i="11"/>
  <c r="V11" i="11"/>
  <c r="H18" i="11"/>
  <c r="G23" i="21"/>
  <c r="T3" i="14"/>
  <c r="R48" i="9"/>
  <c r="R57" i="9" s="1"/>
  <c r="K4" i="12"/>
  <c r="Q40" i="1"/>
  <c r="K23" i="21"/>
  <c r="X3" i="14"/>
  <c r="F65" i="19"/>
  <c r="F69" i="19"/>
  <c r="F61" i="19"/>
  <c r="T71" i="19"/>
  <c r="G4" i="15"/>
  <c r="M45" i="1"/>
  <c r="J18" i="21"/>
  <c r="W3" i="17"/>
  <c r="L2" i="21"/>
  <c r="Y3" i="18"/>
  <c r="T2" i="18"/>
  <c r="T70" i="17"/>
  <c r="W69" i="18"/>
  <c r="G18" i="10"/>
  <c r="G2" i="10"/>
  <c r="U3" i="10"/>
  <c r="H10" i="21"/>
  <c r="I5" i="21"/>
  <c r="V3" i="15"/>
  <c r="D18" i="21"/>
  <c r="P18" i="21" s="1"/>
  <c r="C2" i="17"/>
  <c r="C18" i="17"/>
  <c r="Q3" i="17"/>
  <c r="K4" i="9"/>
  <c r="Q39" i="1"/>
  <c r="K18" i="21"/>
  <c r="X3" i="17"/>
  <c r="H25" i="21"/>
  <c r="U5" i="14"/>
  <c r="L23" i="21"/>
  <c r="Y3" i="14"/>
  <c r="R53" i="13"/>
  <c r="R66" i="13" s="1"/>
  <c r="R67" i="13" s="1"/>
  <c r="R49" i="13"/>
  <c r="R58" i="13" s="1"/>
  <c r="R59" i="13" s="1"/>
  <c r="R51" i="13"/>
  <c r="R62" i="13" s="1"/>
  <c r="R63" i="13" s="1"/>
  <c r="E61" i="13"/>
  <c r="E51" i="13"/>
  <c r="E62" i="13" s="1"/>
  <c r="E63" i="13" s="1"/>
  <c r="S70" i="14"/>
  <c r="V70" i="17"/>
  <c r="C53" i="12"/>
  <c r="C66" i="12" s="1"/>
  <c r="C67" i="12" s="1"/>
  <c r="C49" i="12"/>
  <c r="C58" i="12" s="1"/>
  <c r="C59" i="12" s="1"/>
  <c r="C51" i="12"/>
  <c r="C62" i="12" s="1"/>
  <c r="C63" i="12" s="1"/>
  <c r="R70" i="10"/>
  <c r="W48" i="9"/>
  <c r="W57" i="9" s="1"/>
  <c r="F21" i="21"/>
  <c r="S3" i="16"/>
  <c r="E18" i="16"/>
  <c r="E2" i="16"/>
  <c r="H14" i="21"/>
  <c r="U3" i="9"/>
  <c r="I10" i="21"/>
  <c r="V3" i="10"/>
  <c r="D21" i="21"/>
  <c r="P21" i="21" s="1"/>
  <c r="C18" i="16"/>
  <c r="Q3" i="16"/>
  <c r="C2" i="16"/>
  <c r="J65" i="19"/>
  <c r="X71" i="19"/>
  <c r="J61" i="19"/>
  <c r="J69" i="19"/>
  <c r="Z11" i="16"/>
  <c r="L18" i="16"/>
  <c r="L2" i="16"/>
  <c r="N2" i="16" s="1"/>
  <c r="K15" i="21"/>
  <c r="X4" i="9"/>
  <c r="K21" i="21"/>
  <c r="X3" i="16"/>
  <c r="J10" i="21"/>
  <c r="W3" i="10"/>
  <c r="E53" i="13"/>
  <c r="E66" i="13" s="1"/>
  <c r="E67" i="13" s="1"/>
  <c r="X70" i="11"/>
  <c r="Y70" i="13"/>
  <c r="E49" i="13"/>
  <c r="E58" i="13" s="1"/>
  <c r="E59" i="13" s="1"/>
  <c r="Z52" i="11"/>
  <c r="Z65" i="11" s="1"/>
  <c r="R53" i="11"/>
  <c r="R66" i="11" s="1"/>
  <c r="R67" i="11" s="1"/>
  <c r="S51" i="13"/>
  <c r="S62" i="13" s="1"/>
  <c r="S63" i="13" s="1"/>
  <c r="R70" i="14"/>
  <c r="Y70" i="11"/>
  <c r="V70" i="16"/>
  <c r="Y69" i="14"/>
  <c r="R50" i="16"/>
  <c r="R61" i="16" s="1"/>
  <c r="Q70" i="17"/>
  <c r="Y70" i="16"/>
  <c r="R63" i="12"/>
  <c r="AA52" i="12"/>
  <c r="AA65" i="12" s="1"/>
  <c r="AA70" i="16"/>
  <c r="R37" i="17"/>
  <c r="R52" i="17" s="1"/>
  <c r="R65" i="17" s="1"/>
  <c r="T52" i="12"/>
  <c r="R48" i="12"/>
  <c r="R57" i="12" s="1"/>
  <c r="S2" i="12"/>
  <c r="L100" i="15"/>
  <c r="Z100" i="15" s="1"/>
  <c r="M84" i="15"/>
  <c r="L7" i="20"/>
  <c r="R52" i="12"/>
  <c r="R65" i="12" s="1"/>
  <c r="I95" i="15"/>
  <c r="W79" i="15"/>
  <c r="J79" i="15"/>
  <c r="I69" i="15"/>
  <c r="I6" i="20"/>
  <c r="E5" i="21"/>
  <c r="R3" i="15"/>
  <c r="D18" i="15"/>
  <c r="D2" i="15"/>
  <c r="H11" i="21"/>
  <c r="U4" i="10"/>
  <c r="X48" i="9"/>
  <c r="X57" i="9" s="1"/>
  <c r="E18" i="21"/>
  <c r="D18" i="17"/>
  <c r="D2" i="17"/>
  <c r="R3" i="17"/>
  <c r="AA50" i="10"/>
  <c r="AA61" i="10" s="1"/>
  <c r="U52" i="15"/>
  <c r="U65" i="15" s="1"/>
  <c r="AA50" i="15"/>
  <c r="AA61" i="15" s="1"/>
  <c r="H5" i="21"/>
  <c r="U3" i="15"/>
  <c r="H2" i="21"/>
  <c r="G2" i="18"/>
  <c r="G18" i="18"/>
  <c r="U3" i="18"/>
  <c r="H21" i="21"/>
  <c r="G2" i="16"/>
  <c r="G18" i="16"/>
  <c r="U3" i="16"/>
  <c r="I18" i="21"/>
  <c r="V3" i="17"/>
  <c r="S48" i="15"/>
  <c r="S57" i="15" s="1"/>
  <c r="V52" i="18"/>
  <c r="V65" i="18" s="1"/>
  <c r="Z11" i="9"/>
  <c r="L18" i="11"/>
  <c r="L2" i="11"/>
  <c r="Z11" i="11"/>
  <c r="M5" i="21"/>
  <c r="Z3" i="15"/>
  <c r="V11" i="15"/>
  <c r="H18" i="13"/>
  <c r="V11" i="13"/>
  <c r="H2" i="13"/>
  <c r="G21" i="21"/>
  <c r="T3" i="16"/>
  <c r="F2" i="16"/>
  <c r="F18" i="16"/>
  <c r="L69" i="19"/>
  <c r="Z71" i="19"/>
  <c r="L61" i="19"/>
  <c r="L65" i="19"/>
  <c r="E4" i="14"/>
  <c r="K41" i="1"/>
  <c r="R50" i="9"/>
  <c r="R61" i="9" s="1"/>
  <c r="T70" i="18"/>
  <c r="F60" i="18"/>
  <c r="F64" i="18"/>
  <c r="F68" i="18"/>
  <c r="K2" i="21"/>
  <c r="X3" i="18"/>
  <c r="X52" i="18"/>
  <c r="X65" i="18" s="1"/>
  <c r="J21" i="21"/>
  <c r="W3" i="16"/>
  <c r="P22" i="1"/>
  <c r="J3" i="19"/>
  <c r="X3" i="19" s="1"/>
  <c r="V70" i="11"/>
  <c r="M23" i="21"/>
  <c r="Z3" i="14"/>
  <c r="C60" i="18"/>
  <c r="C68" i="18"/>
  <c r="Q70" i="18"/>
  <c r="V11" i="14"/>
  <c r="N11" i="21"/>
  <c r="AA4" i="10"/>
  <c r="S48" i="11"/>
  <c r="S57" i="11" s="1"/>
  <c r="U70" i="17"/>
  <c r="E60" i="12"/>
  <c r="S70" i="12"/>
  <c r="E64" i="12"/>
  <c r="Y48" i="12"/>
  <c r="Y57" i="12" s="1"/>
  <c r="X74" i="18"/>
  <c r="J90" i="18"/>
  <c r="K74" i="18"/>
  <c r="J69" i="18"/>
  <c r="J4" i="20"/>
  <c r="L5" i="14"/>
  <c r="R53" i="1"/>
  <c r="M5" i="14" s="1"/>
  <c r="G6" i="21"/>
  <c r="T4" i="15"/>
  <c r="W70" i="13"/>
  <c r="AA70" i="11"/>
  <c r="F51" i="13"/>
  <c r="F62" i="13" s="1"/>
  <c r="F63" i="13" s="1"/>
  <c r="F53" i="13"/>
  <c r="F66" i="13" s="1"/>
  <c r="F67" i="13" s="1"/>
  <c r="F49" i="13"/>
  <c r="F58" i="13" s="1"/>
  <c r="F59" i="13" s="1"/>
  <c r="D68" i="11"/>
  <c r="R70" i="11"/>
  <c r="R48" i="11"/>
  <c r="R57" i="11" s="1"/>
  <c r="D51" i="11"/>
  <c r="D62" i="11" s="1"/>
  <c r="D63" i="11" s="1"/>
  <c r="D49" i="11"/>
  <c r="D58" i="11" s="1"/>
  <c r="D59" i="11" s="1"/>
  <c r="D53" i="11"/>
  <c r="D66" i="11" s="1"/>
  <c r="D67" i="11" s="1"/>
  <c r="S49" i="13"/>
  <c r="S58" i="13" s="1"/>
  <c r="S59" i="13" s="1"/>
  <c r="R48" i="16"/>
  <c r="R57" i="16" s="1"/>
  <c r="F68" i="11"/>
  <c r="F64" i="11"/>
  <c r="F60" i="11"/>
  <c r="T70" i="11"/>
  <c r="R52" i="16"/>
  <c r="R65" i="16" s="1"/>
  <c r="S70" i="17"/>
  <c r="Z70" i="17"/>
  <c r="X70" i="9"/>
  <c r="AA48" i="12"/>
  <c r="AA57" i="12" s="1"/>
  <c r="U63" i="12"/>
  <c r="U67" i="12"/>
  <c r="S52" i="12"/>
  <c r="S65" i="12" s="1"/>
  <c r="Q52" i="17"/>
  <c r="Q65" i="17" s="1"/>
  <c r="T48" i="12"/>
  <c r="Z70" i="10"/>
  <c r="U53" i="12"/>
  <c r="U66" i="12" s="1"/>
  <c r="U49" i="12"/>
  <c r="U58" i="12" s="1"/>
  <c r="U59" i="12" s="1"/>
  <c r="U51" i="12"/>
  <c r="U62" i="12" s="1"/>
  <c r="W70" i="12"/>
  <c r="V70" i="9"/>
  <c r="U70" i="9"/>
  <c r="E21" i="21"/>
  <c r="R3" i="16"/>
  <c r="D18" i="16"/>
  <c r="D2" i="16"/>
  <c r="AA48" i="10"/>
  <c r="AA57" i="10" s="1"/>
  <c r="R70" i="18"/>
  <c r="U48" i="15"/>
  <c r="U57" i="15" s="1"/>
  <c r="H23" i="21"/>
  <c r="U3" i="14"/>
  <c r="I23" i="21"/>
  <c r="V3" i="14"/>
  <c r="D10" i="21"/>
  <c r="P10" i="21" s="1"/>
  <c r="C18" i="10"/>
  <c r="C2" i="10"/>
  <c r="Q3" i="10"/>
  <c r="V48" i="18"/>
  <c r="V57" i="18" s="1"/>
  <c r="Y65" i="19"/>
  <c r="Y69" i="19"/>
  <c r="Y61" i="19"/>
  <c r="Z11" i="15"/>
  <c r="L2" i="13"/>
  <c r="N2" i="13" s="1"/>
  <c r="Z11" i="13"/>
  <c r="L18" i="13"/>
  <c r="G61" i="19"/>
  <c r="G65" i="19"/>
  <c r="U71" i="19"/>
  <c r="G69" i="19"/>
  <c r="Q52" i="19"/>
  <c r="Q63" i="19" s="1"/>
  <c r="Q64" i="19" s="1"/>
  <c r="V11" i="10"/>
  <c r="H2" i="10"/>
  <c r="H18" i="10"/>
  <c r="AA70" i="10"/>
  <c r="D69" i="19"/>
  <c r="R71" i="19"/>
  <c r="D61" i="19"/>
  <c r="D65" i="19"/>
  <c r="E24" i="21"/>
  <c r="R4" i="14"/>
  <c r="V48" i="9"/>
  <c r="V57" i="9" s="1"/>
  <c r="O22" i="1"/>
  <c r="I3" i="19"/>
  <c r="W3" i="19" s="1"/>
  <c r="F6" i="21"/>
  <c r="S4" i="15"/>
  <c r="S2" i="15" s="1"/>
  <c r="X48" i="18"/>
  <c r="X57" i="18" s="1"/>
  <c r="D18" i="19"/>
  <c r="D2" i="19"/>
  <c r="R11" i="19"/>
  <c r="J23" i="21"/>
  <c r="W3" i="14"/>
  <c r="L10" i="21"/>
  <c r="Y3" i="10"/>
  <c r="M2" i="21"/>
  <c r="Z3" i="18"/>
  <c r="F53" i="18"/>
  <c r="F66" i="18" s="1"/>
  <c r="F67" i="18" s="1"/>
  <c r="F51" i="18"/>
  <c r="F62" i="18" s="1"/>
  <c r="F63" i="18" s="1"/>
  <c r="F49" i="18"/>
  <c r="F58" i="18" s="1"/>
  <c r="F59" i="18" s="1"/>
  <c r="AA70" i="12"/>
  <c r="X70" i="16"/>
  <c r="Q51" i="12"/>
  <c r="Q62" i="12" s="1"/>
  <c r="Q63" i="12" s="1"/>
  <c r="Q49" i="12"/>
  <c r="Q58" i="12" s="1"/>
  <c r="Q59" i="12" s="1"/>
  <c r="Q53" i="12"/>
  <c r="Q66" i="12" s="1"/>
  <c r="Q67" i="12" s="1"/>
  <c r="H61" i="19"/>
  <c r="H69" i="19"/>
  <c r="V71" i="19"/>
  <c r="H65" i="19"/>
  <c r="Q53" i="18"/>
  <c r="Q66" i="18" s="1"/>
  <c r="Q67" i="18" s="1"/>
  <c r="Q51" i="18"/>
  <c r="Q62" i="18" s="1"/>
  <c r="Q63" i="18" s="1"/>
  <c r="Q49" i="18"/>
  <c r="Q58" i="18" s="1"/>
  <c r="Q59" i="18" s="1"/>
  <c r="Z50" i="18"/>
  <c r="Z61" i="18" s="1"/>
  <c r="D2" i="9"/>
  <c r="R11" i="9"/>
  <c r="D18" i="9"/>
  <c r="Z70" i="16"/>
  <c r="T70" i="9"/>
  <c r="I65" i="19"/>
  <c r="I69" i="19"/>
  <c r="W71" i="19"/>
  <c r="I61" i="19"/>
  <c r="D51" i="13"/>
  <c r="D62" i="13" s="1"/>
  <c r="D63" i="13" s="1"/>
  <c r="Y70" i="14"/>
  <c r="W70" i="11"/>
  <c r="Z50" i="11"/>
  <c r="Z61" i="11" s="1"/>
  <c r="W70" i="14"/>
  <c r="R50" i="11"/>
  <c r="R61" i="11" s="1"/>
  <c r="S53" i="13"/>
  <c r="S66" i="13" s="1"/>
  <c r="S67" i="13" s="1"/>
  <c r="V70" i="14"/>
  <c r="U70" i="16"/>
  <c r="T52" i="16"/>
  <c r="T65" i="16" s="1"/>
  <c r="Q70" i="12"/>
  <c r="C64" i="12"/>
  <c r="C68" i="12"/>
  <c r="S70" i="16"/>
  <c r="U19" i="16"/>
  <c r="AA70" i="9"/>
  <c r="E59" i="11"/>
  <c r="E60" i="11"/>
  <c r="Y48" i="9"/>
  <c r="Y57" i="9" s="1"/>
  <c r="E2" i="21"/>
  <c r="R3" i="18"/>
  <c r="D18" i="18"/>
  <c r="D2" i="18"/>
  <c r="M14" i="21"/>
  <c r="Z3" i="9"/>
  <c r="E23" i="21"/>
  <c r="D2" i="14"/>
  <c r="D18" i="14"/>
  <c r="R3" i="14"/>
  <c r="AA52" i="10"/>
  <c r="AA65" i="10" s="1"/>
  <c r="H70" i="15"/>
  <c r="M73" i="18"/>
  <c r="L89" i="18"/>
  <c r="L3" i="20"/>
  <c r="Z73" i="18"/>
  <c r="I70" i="18"/>
  <c r="S52" i="18"/>
  <c r="S65" i="18" s="1"/>
  <c r="C69" i="19"/>
  <c r="C65" i="19"/>
  <c r="C61" i="19"/>
  <c r="Q71" i="19"/>
  <c r="I21" i="21"/>
  <c r="V3" i="16"/>
  <c r="D5" i="21"/>
  <c r="P5" i="21" s="1"/>
  <c r="Q3" i="15"/>
  <c r="C18" i="15"/>
  <c r="C2" i="15"/>
  <c r="V50" i="18"/>
  <c r="V61" i="18" s="1"/>
  <c r="Z64" i="19"/>
  <c r="Z68" i="19"/>
  <c r="Z60" i="19"/>
  <c r="L18" i="18"/>
  <c r="L2" i="18"/>
  <c r="Z11" i="18"/>
  <c r="H3" i="19"/>
  <c r="N22" i="1"/>
  <c r="U50" i="19"/>
  <c r="U59" i="19" s="1"/>
  <c r="U60" i="19" s="1"/>
  <c r="V11" i="12"/>
  <c r="H2" i="12"/>
  <c r="H18" i="12"/>
  <c r="E18" i="15"/>
  <c r="Z48" i="9"/>
  <c r="Z57" i="9" s="1"/>
  <c r="V52" i="9"/>
  <c r="V65" i="9" s="1"/>
  <c r="AA71" i="19"/>
  <c r="M61" i="19"/>
  <c r="M69" i="19"/>
  <c r="M65" i="19"/>
  <c r="K5" i="21"/>
  <c r="X3" i="15"/>
  <c r="T18" i="18"/>
  <c r="L14" i="21"/>
  <c r="Y3" i="9"/>
  <c r="U2" i="18" l="1"/>
  <c r="U18" i="18"/>
  <c r="K79" i="15"/>
  <c r="J69" i="15"/>
  <c r="X79" i="15"/>
  <c r="J6" i="20"/>
  <c r="J95" i="15"/>
  <c r="L4" i="9"/>
  <c r="R39" i="1"/>
  <c r="M4" i="9" s="1"/>
  <c r="H53" i="11"/>
  <c r="H66" i="11" s="1"/>
  <c r="H49" i="11"/>
  <c r="H58" i="11" s="1"/>
  <c r="H51" i="11"/>
  <c r="H62" i="11" s="1"/>
  <c r="D53" i="10"/>
  <c r="D66" i="10" s="1"/>
  <c r="D49" i="10"/>
  <c r="D58" i="10" s="1"/>
  <c r="D51" i="10"/>
  <c r="D62" i="10" s="1"/>
  <c r="W23" i="16"/>
  <c r="J23" i="16"/>
  <c r="I19" i="16"/>
  <c r="I35" i="16"/>
  <c r="I48" i="16" s="1"/>
  <c r="I57" i="16" s="1"/>
  <c r="I36" i="16"/>
  <c r="I50" i="16" s="1"/>
  <c r="I61" i="16" s="1"/>
  <c r="I37" i="16"/>
  <c r="I52" i="16" s="1"/>
  <c r="I65" i="16" s="1"/>
  <c r="R64" i="12"/>
  <c r="R68" i="12"/>
  <c r="N23" i="21"/>
  <c r="AA3" i="14"/>
  <c r="S37" i="17"/>
  <c r="S52" i="17" s="1"/>
  <c r="S65" i="17" s="1"/>
  <c r="S36" i="17"/>
  <c r="S50" i="17" s="1"/>
  <c r="S61" i="17" s="1"/>
  <c r="S35" i="17"/>
  <c r="S48" i="17" s="1"/>
  <c r="S57" i="17" s="1"/>
  <c r="S19" i="17"/>
  <c r="S2" i="10"/>
  <c r="S18" i="10"/>
  <c r="E53" i="15"/>
  <c r="E66" i="15" s="1"/>
  <c r="E49" i="15"/>
  <c r="E58" i="15" s="1"/>
  <c r="E51" i="15"/>
  <c r="E62" i="15" s="1"/>
  <c r="N2" i="18"/>
  <c r="Q18" i="15"/>
  <c r="Q2" i="15"/>
  <c r="V70" i="15"/>
  <c r="D51" i="9"/>
  <c r="D62" i="9" s="1"/>
  <c r="D49" i="9"/>
  <c r="D58" i="9" s="1"/>
  <c r="D53" i="9"/>
  <c r="D66" i="9" s="1"/>
  <c r="V69" i="19"/>
  <c r="V65" i="19"/>
  <c r="V61" i="19"/>
  <c r="H51" i="10"/>
  <c r="H62" i="10" s="1"/>
  <c r="H53" i="10"/>
  <c r="H66" i="10" s="1"/>
  <c r="H49" i="10"/>
  <c r="H58" i="10" s="1"/>
  <c r="L51" i="13"/>
  <c r="L62" i="13" s="1"/>
  <c r="L49" i="13"/>
  <c r="L58" i="13" s="1"/>
  <c r="L53" i="13"/>
  <c r="L66" i="13" s="1"/>
  <c r="D64" i="11"/>
  <c r="X90" i="18"/>
  <c r="J70" i="18"/>
  <c r="J86" i="18"/>
  <c r="X86" i="18" s="1"/>
  <c r="S60" i="12"/>
  <c r="S64" i="12"/>
  <c r="V2" i="13"/>
  <c r="V18" i="13"/>
  <c r="G51" i="18"/>
  <c r="G62" i="18" s="1"/>
  <c r="G53" i="18"/>
  <c r="G66" i="18" s="1"/>
  <c r="G49" i="18"/>
  <c r="G58" i="18" s="1"/>
  <c r="R49" i="11"/>
  <c r="R58" i="11" s="1"/>
  <c r="R59" i="11" s="1"/>
  <c r="X61" i="19"/>
  <c r="X69" i="19"/>
  <c r="X65" i="19"/>
  <c r="L15" i="21"/>
  <c r="Y4" i="9"/>
  <c r="U18" i="10"/>
  <c r="U2" i="10"/>
  <c r="H4" i="15"/>
  <c r="N45" i="1"/>
  <c r="L4" i="12"/>
  <c r="R40" i="1"/>
  <c r="M4" i="12" s="1"/>
  <c r="V18" i="11"/>
  <c r="V2" i="11"/>
  <c r="E68" i="13"/>
  <c r="V18" i="16"/>
  <c r="V2" i="16"/>
  <c r="V37" i="16"/>
  <c r="V52" i="16" s="1"/>
  <c r="V65" i="16" s="1"/>
  <c r="V19" i="16"/>
  <c r="V36" i="16"/>
  <c r="V50" i="16" s="1"/>
  <c r="V61" i="16" s="1"/>
  <c r="V35" i="16"/>
  <c r="V48" i="16" s="1"/>
  <c r="V57" i="16" s="1"/>
  <c r="D68" i="12"/>
  <c r="Q2" i="19"/>
  <c r="Q18" i="19"/>
  <c r="T2" i="10"/>
  <c r="T18" i="10"/>
  <c r="R22" i="1"/>
  <c r="L3" i="19"/>
  <c r="Z3" i="19" s="1"/>
  <c r="L53" i="10"/>
  <c r="L66" i="10" s="1"/>
  <c r="L49" i="10"/>
  <c r="L58" i="10" s="1"/>
  <c r="L51" i="10"/>
  <c r="L62" i="10" s="1"/>
  <c r="U60" i="12"/>
  <c r="U64" i="12"/>
  <c r="U68" i="12"/>
  <c r="R49" i="12"/>
  <c r="R58" i="12" s="1"/>
  <c r="R59" i="12" s="1"/>
  <c r="J24" i="16"/>
  <c r="W24" i="16"/>
  <c r="F64" i="13"/>
  <c r="S18" i="15"/>
  <c r="Z18" i="18"/>
  <c r="Z2" i="18"/>
  <c r="D55" i="19"/>
  <c r="D51" i="19"/>
  <c r="D62" i="19" s="1"/>
  <c r="D53" i="19"/>
  <c r="D66" i="19" s="1"/>
  <c r="R68" i="11"/>
  <c r="R60" i="11"/>
  <c r="L49" i="18"/>
  <c r="L58" i="18" s="1"/>
  <c r="L51" i="18"/>
  <c r="L62" i="18" s="1"/>
  <c r="L53" i="18"/>
  <c r="L66" i="18" s="1"/>
  <c r="R18" i="9"/>
  <c r="R2" i="9"/>
  <c r="G68" i="12"/>
  <c r="R18" i="18"/>
  <c r="R2" i="18"/>
  <c r="Q64" i="12"/>
  <c r="Q68" i="12"/>
  <c r="Q60" i="12"/>
  <c r="R61" i="19"/>
  <c r="R65" i="19"/>
  <c r="R69" i="19"/>
  <c r="V2" i="10"/>
  <c r="V18" i="10"/>
  <c r="Q18" i="10"/>
  <c r="Q2" i="10"/>
  <c r="D60" i="11"/>
  <c r="K11" i="11"/>
  <c r="K11" i="13"/>
  <c r="K11" i="14"/>
  <c r="K11" i="16"/>
  <c r="K11" i="17"/>
  <c r="K11" i="12"/>
  <c r="K11" i="9"/>
  <c r="K11" i="10"/>
  <c r="K11" i="19"/>
  <c r="K11" i="15"/>
  <c r="K11" i="18"/>
  <c r="R2" i="17"/>
  <c r="R18" i="17"/>
  <c r="D51" i="15"/>
  <c r="D62" i="15" s="1"/>
  <c r="D53" i="15"/>
  <c r="D66" i="15" s="1"/>
  <c r="D49" i="15"/>
  <c r="D58" i="15" s="1"/>
  <c r="D59" i="15" s="1"/>
  <c r="W95" i="15"/>
  <c r="I70" i="15"/>
  <c r="I86" i="15"/>
  <c r="W86" i="15" s="1"/>
  <c r="C49" i="17"/>
  <c r="C58" i="17" s="1"/>
  <c r="C51" i="17"/>
  <c r="C62" i="17" s="1"/>
  <c r="C53" i="17"/>
  <c r="C66" i="17" s="1"/>
  <c r="G51" i="10"/>
  <c r="G62" i="10" s="1"/>
  <c r="G53" i="10"/>
  <c r="G66" i="10" s="1"/>
  <c r="G49" i="10"/>
  <c r="G58" i="10" s="1"/>
  <c r="T65" i="19"/>
  <c r="T69" i="19"/>
  <c r="T61" i="19"/>
  <c r="C51" i="14"/>
  <c r="C62" i="14" s="1"/>
  <c r="C53" i="14"/>
  <c r="C66" i="14" s="1"/>
  <c r="C49" i="14"/>
  <c r="C58" i="14" s="1"/>
  <c r="T11" i="19"/>
  <c r="F18" i="19"/>
  <c r="F2" i="19"/>
  <c r="F4" i="9"/>
  <c r="L39" i="1"/>
  <c r="G4" i="9" s="1"/>
  <c r="E53" i="17"/>
  <c r="E66" i="17" s="1"/>
  <c r="E49" i="17"/>
  <c r="E58" i="17" s="1"/>
  <c r="E51" i="17"/>
  <c r="E62" i="17" s="1"/>
  <c r="C53" i="19"/>
  <c r="C66" i="19" s="1"/>
  <c r="C55" i="19"/>
  <c r="C51" i="19"/>
  <c r="C62" i="19" s="1"/>
  <c r="J25" i="21"/>
  <c r="W5" i="14"/>
  <c r="N2" i="21"/>
  <c r="AA3" i="18"/>
  <c r="D67" i="15"/>
  <c r="R69" i="15"/>
  <c r="D63" i="15"/>
  <c r="N2" i="10"/>
  <c r="G64" i="12"/>
  <c r="Z69" i="14"/>
  <c r="S51" i="11"/>
  <c r="S62" i="11" s="1"/>
  <c r="R51" i="11"/>
  <c r="R62" i="11" s="1"/>
  <c r="R63" i="11" s="1"/>
  <c r="H6" i="21"/>
  <c r="U4" i="15"/>
  <c r="N5" i="21"/>
  <c r="AA3" i="15"/>
  <c r="E95" i="15"/>
  <c r="E69" i="15"/>
  <c r="S79" i="15"/>
  <c r="F79" i="15"/>
  <c r="E6" i="20"/>
  <c r="E49" i="10"/>
  <c r="E58" i="10" s="1"/>
  <c r="E51" i="10"/>
  <c r="E62" i="10" s="1"/>
  <c r="E53" i="10"/>
  <c r="E66" i="10" s="1"/>
  <c r="N25" i="21"/>
  <c r="AA5" i="14"/>
  <c r="T60" i="18"/>
  <c r="T68" i="18"/>
  <c r="T64" i="18"/>
  <c r="F51" i="16"/>
  <c r="F62" i="16" s="1"/>
  <c r="F49" i="16"/>
  <c r="F58" i="16" s="1"/>
  <c r="F53" i="16"/>
  <c r="F66" i="16" s="1"/>
  <c r="U2" i="16"/>
  <c r="U18" i="16"/>
  <c r="U18" i="15"/>
  <c r="U2" i="15"/>
  <c r="R18" i="15"/>
  <c r="R2" i="15"/>
  <c r="Q2" i="16"/>
  <c r="Q18" i="16"/>
  <c r="E49" i="16"/>
  <c r="E58" i="16" s="1"/>
  <c r="E51" i="16"/>
  <c r="E62" i="16" s="1"/>
  <c r="E53" i="16"/>
  <c r="E66" i="16" s="1"/>
  <c r="H53" i="18"/>
  <c r="H66" i="18" s="1"/>
  <c r="H51" i="18"/>
  <c r="H62" i="18" s="1"/>
  <c r="H49" i="18"/>
  <c r="H58" i="18" s="1"/>
  <c r="Q2" i="14"/>
  <c r="Q18" i="14"/>
  <c r="F5" i="17"/>
  <c r="L44" i="1"/>
  <c r="G2" i="9"/>
  <c r="G18" i="9"/>
  <c r="U11" i="9"/>
  <c r="F15" i="21"/>
  <c r="F31" i="21" s="1"/>
  <c r="F33" i="21" s="1"/>
  <c r="S4" i="9"/>
  <c r="E2" i="9"/>
  <c r="E18" i="9"/>
  <c r="Q60" i="13"/>
  <c r="Q68" i="13"/>
  <c r="Q64" i="13"/>
  <c r="I25" i="21"/>
  <c r="V5" i="14"/>
  <c r="N10" i="21"/>
  <c r="AA3" i="10"/>
  <c r="R95" i="15"/>
  <c r="D86" i="15"/>
  <c r="R86" i="15" s="1"/>
  <c r="D70" i="15"/>
  <c r="V18" i="9"/>
  <c r="V2" i="9"/>
  <c r="C11" i="9"/>
  <c r="B11" i="19"/>
  <c r="F60" i="12"/>
  <c r="M100" i="14"/>
  <c r="AA84" i="14"/>
  <c r="M69" i="14"/>
  <c r="M17" i="20"/>
  <c r="R17" i="20" s="1"/>
  <c r="S49" i="11"/>
  <c r="S58" i="11" s="1"/>
  <c r="H53" i="12"/>
  <c r="H66" i="12" s="1"/>
  <c r="H49" i="12"/>
  <c r="H58" i="12" s="1"/>
  <c r="H51" i="12"/>
  <c r="H62" i="12" s="1"/>
  <c r="D53" i="18"/>
  <c r="D66" i="18" s="1"/>
  <c r="D51" i="18"/>
  <c r="D62" i="18" s="1"/>
  <c r="D49" i="18"/>
  <c r="D58" i="18" s="1"/>
  <c r="Z18" i="13"/>
  <c r="Z2" i="13"/>
  <c r="L51" i="11"/>
  <c r="L62" i="11" s="1"/>
  <c r="L53" i="11"/>
  <c r="L66" i="11" s="1"/>
  <c r="L49" i="11"/>
  <c r="L58" i="11" s="1"/>
  <c r="Q18" i="17"/>
  <c r="Q2" i="17"/>
  <c r="L17" i="21"/>
  <c r="Y4" i="12"/>
  <c r="H53" i="16"/>
  <c r="H66" i="16" s="1"/>
  <c r="H49" i="16"/>
  <c r="H58" i="16" s="1"/>
  <c r="H51" i="16"/>
  <c r="H62" i="16" s="1"/>
  <c r="Q51" i="11"/>
  <c r="Q62" i="11" s="1"/>
  <c r="Q63" i="11" s="1"/>
  <c r="Q53" i="11"/>
  <c r="Q66" i="11" s="1"/>
  <c r="Q67" i="11" s="1"/>
  <c r="Q49" i="11"/>
  <c r="Q58" i="11" s="1"/>
  <c r="Q59" i="11" s="1"/>
  <c r="AA61" i="19"/>
  <c r="AA69" i="19"/>
  <c r="AA65" i="19"/>
  <c r="R18" i="14"/>
  <c r="R2" i="14"/>
  <c r="V2" i="12"/>
  <c r="V18" i="12"/>
  <c r="E31" i="21"/>
  <c r="E33" i="21" s="1"/>
  <c r="M25" i="21"/>
  <c r="Z5" i="14"/>
  <c r="Q64" i="18"/>
  <c r="Q68" i="18"/>
  <c r="Q60" i="18"/>
  <c r="G51" i="16"/>
  <c r="G62" i="16" s="1"/>
  <c r="G53" i="16"/>
  <c r="G66" i="16" s="1"/>
  <c r="G49" i="16"/>
  <c r="G58" i="16" s="1"/>
  <c r="D53" i="17"/>
  <c r="D66" i="17" s="1"/>
  <c r="D51" i="17"/>
  <c r="D62" i="17" s="1"/>
  <c r="D49" i="17"/>
  <c r="D58" i="17" s="1"/>
  <c r="P7" i="20"/>
  <c r="Q7" i="20"/>
  <c r="T65" i="12"/>
  <c r="T53" i="12"/>
  <c r="T66" i="12" s="1"/>
  <c r="T67" i="12" s="1"/>
  <c r="C53" i="16"/>
  <c r="C66" i="16" s="1"/>
  <c r="C51" i="16"/>
  <c r="C62" i="16" s="1"/>
  <c r="C49" i="16"/>
  <c r="C58" i="16" s="1"/>
  <c r="S2" i="16"/>
  <c r="S18" i="16"/>
  <c r="V18" i="18"/>
  <c r="V2" i="18"/>
  <c r="E51" i="14"/>
  <c r="E62" i="14" s="1"/>
  <c r="E53" i="14"/>
  <c r="E66" i="14" s="1"/>
  <c r="E49" i="14"/>
  <c r="E58" i="14" s="1"/>
  <c r="F20" i="21"/>
  <c r="S5" i="17"/>
  <c r="S2" i="17" s="1"/>
  <c r="D31" i="21"/>
  <c r="D33" i="21" s="1"/>
  <c r="N14" i="21"/>
  <c r="AA3" i="9"/>
  <c r="S2" i="18"/>
  <c r="S18" i="18"/>
  <c r="T68" i="12"/>
  <c r="T64" i="12"/>
  <c r="S53" i="11"/>
  <c r="S66" i="11" s="1"/>
  <c r="R64" i="13"/>
  <c r="R60" i="13"/>
  <c r="R68" i="13"/>
  <c r="C68" i="11"/>
  <c r="C51" i="15"/>
  <c r="C62" i="15" s="1"/>
  <c r="C49" i="15"/>
  <c r="C58" i="15" s="1"/>
  <c r="C53" i="15"/>
  <c r="C66" i="15" s="1"/>
  <c r="K90" i="18"/>
  <c r="L74" i="18"/>
  <c r="Y74" i="18"/>
  <c r="K4" i="20"/>
  <c r="K69" i="18"/>
  <c r="Z2" i="11"/>
  <c r="Z18" i="11"/>
  <c r="W70" i="18"/>
  <c r="H53" i="13"/>
  <c r="H66" i="13" s="1"/>
  <c r="H49" i="13"/>
  <c r="H58" i="13" s="1"/>
  <c r="H51" i="13"/>
  <c r="H62" i="13" s="1"/>
  <c r="U11" i="19"/>
  <c r="G2" i="19"/>
  <c r="G18" i="19"/>
  <c r="Q3" i="20"/>
  <c r="P3" i="20"/>
  <c r="T53" i="18"/>
  <c r="T66" i="18" s="1"/>
  <c r="T67" i="18" s="1"/>
  <c r="T49" i="18"/>
  <c r="T58" i="18" s="1"/>
  <c r="T59" i="18" s="1"/>
  <c r="T51" i="18"/>
  <c r="T62" i="18" s="1"/>
  <c r="T63" i="18" s="1"/>
  <c r="Q65" i="19"/>
  <c r="Q69" i="19"/>
  <c r="Q61" i="19"/>
  <c r="J11" i="13"/>
  <c r="J11" i="11"/>
  <c r="J11" i="14"/>
  <c r="J11" i="16"/>
  <c r="J11" i="12"/>
  <c r="J11" i="9"/>
  <c r="J11" i="17"/>
  <c r="J11" i="18"/>
  <c r="J11" i="10"/>
  <c r="J11" i="19"/>
  <c r="J11" i="15"/>
  <c r="C53" i="10"/>
  <c r="C66" i="10" s="1"/>
  <c r="C49" i="10"/>
  <c r="C58" i="10" s="1"/>
  <c r="C51" i="10"/>
  <c r="C62" i="10" s="1"/>
  <c r="I11" i="13"/>
  <c r="I11" i="11"/>
  <c r="I11" i="14"/>
  <c r="I11" i="16"/>
  <c r="I11" i="17"/>
  <c r="I11" i="9"/>
  <c r="I11" i="12"/>
  <c r="I11" i="10"/>
  <c r="I11" i="15"/>
  <c r="I11" i="18"/>
  <c r="I11" i="19"/>
  <c r="R18" i="19"/>
  <c r="R2" i="19"/>
  <c r="U65" i="19"/>
  <c r="U61" i="19"/>
  <c r="U69" i="19"/>
  <c r="R2" i="16"/>
  <c r="R18" i="16"/>
  <c r="T57" i="12"/>
  <c r="T49" i="12"/>
  <c r="T58" i="12" s="1"/>
  <c r="T59" i="12" s="1"/>
  <c r="F4" i="14"/>
  <c r="L41" i="1"/>
  <c r="T18" i="16"/>
  <c r="T2" i="16"/>
  <c r="G18" i="15"/>
  <c r="M100" i="15"/>
  <c r="AA100" i="15" s="1"/>
  <c r="M69" i="15"/>
  <c r="M7" i="20"/>
  <c r="R7" i="20" s="1"/>
  <c r="Z2" i="16"/>
  <c r="Z18" i="16"/>
  <c r="S11" i="19"/>
  <c r="E2" i="19"/>
  <c r="E18" i="19"/>
  <c r="T61" i="12"/>
  <c r="T51" i="12"/>
  <c r="T62" i="12" s="1"/>
  <c r="T63" i="12" s="1"/>
  <c r="S68" i="13"/>
  <c r="S64" i="13"/>
  <c r="S60" i="13"/>
  <c r="U18" i="11"/>
  <c r="U2" i="11"/>
  <c r="T18" i="15"/>
  <c r="T2" i="15"/>
  <c r="T53" i="11"/>
  <c r="T66" i="11" s="1"/>
  <c r="T67" i="11" s="1"/>
  <c r="T49" i="11"/>
  <c r="T58" i="11" s="1"/>
  <c r="T59" i="11" s="1"/>
  <c r="T51" i="11"/>
  <c r="T62" i="11" s="1"/>
  <c r="T63" i="11" s="1"/>
  <c r="N21" i="21"/>
  <c r="AA3" i="16"/>
  <c r="H53" i="9"/>
  <c r="H66" i="9" s="1"/>
  <c r="H49" i="9"/>
  <c r="H58" i="9" s="1"/>
  <c r="H51" i="9"/>
  <c r="H62" i="9" s="1"/>
  <c r="F68" i="12"/>
  <c r="T64" i="13"/>
  <c r="T60" i="13"/>
  <c r="T68" i="13"/>
  <c r="C60" i="11"/>
  <c r="T60" i="11"/>
  <c r="T68" i="11"/>
  <c r="T64" i="11"/>
  <c r="Z61" i="19"/>
  <c r="Z65" i="19"/>
  <c r="Z69" i="19"/>
  <c r="R18" i="10"/>
  <c r="R2" i="10"/>
  <c r="S61" i="19"/>
  <c r="S69" i="19"/>
  <c r="S65" i="19"/>
  <c r="F35" i="17"/>
  <c r="F48" i="17" s="1"/>
  <c r="F57" i="17" s="1"/>
  <c r="G24" i="17"/>
  <c r="F19" i="17"/>
  <c r="F37" i="17"/>
  <c r="F52" i="17" s="1"/>
  <c r="F65" i="17" s="1"/>
  <c r="F36" i="17"/>
  <c r="F50" i="17" s="1"/>
  <c r="F61" i="17" s="1"/>
  <c r="T24" i="17"/>
  <c r="Z2" i="10"/>
  <c r="Z18" i="10"/>
  <c r="Q17" i="20"/>
  <c r="P17" i="20"/>
  <c r="D53" i="14"/>
  <c r="D66" i="14" s="1"/>
  <c r="D49" i="14"/>
  <c r="D58" i="14" s="1"/>
  <c r="D51" i="14"/>
  <c r="D62" i="14" s="1"/>
  <c r="C60" i="12"/>
  <c r="Z89" i="18"/>
  <c r="D51" i="16"/>
  <c r="D62" i="16" s="1"/>
  <c r="D49" i="16"/>
  <c r="D58" i="16" s="1"/>
  <c r="D53" i="16"/>
  <c r="D66" i="16" s="1"/>
  <c r="G2" i="15"/>
  <c r="W69" i="19"/>
  <c r="W61" i="19"/>
  <c r="W65" i="19"/>
  <c r="H18" i="19"/>
  <c r="H2" i="19"/>
  <c r="V3" i="19"/>
  <c r="M89" i="18"/>
  <c r="AA73" i="18"/>
  <c r="M69" i="18"/>
  <c r="M3" i="20"/>
  <c r="R3" i="20" s="1"/>
  <c r="X69" i="18"/>
  <c r="E68" i="12"/>
  <c r="C64" i="18"/>
  <c r="F24" i="21"/>
  <c r="S4" i="14"/>
  <c r="S2" i="14" s="1"/>
  <c r="W69" i="15"/>
  <c r="T11" i="9"/>
  <c r="F2" i="9"/>
  <c r="F18" i="9"/>
  <c r="E60" i="13"/>
  <c r="G53" i="11"/>
  <c r="G66" i="11" s="1"/>
  <c r="G49" i="11"/>
  <c r="G58" i="11" s="1"/>
  <c r="G51" i="11"/>
  <c r="G62" i="11" s="1"/>
  <c r="F53" i="15"/>
  <c r="F66" i="15" s="1"/>
  <c r="F49" i="15"/>
  <c r="F58" i="15" s="1"/>
  <c r="F51" i="15"/>
  <c r="F62" i="15" s="1"/>
  <c r="U64" i="13"/>
  <c r="U68" i="13"/>
  <c r="U60" i="13"/>
  <c r="F51" i="10"/>
  <c r="F62" i="10" s="1"/>
  <c r="F53" i="10"/>
  <c r="F66" i="10" s="1"/>
  <c r="F49" i="10"/>
  <c r="F58" i="10" s="1"/>
  <c r="N18" i="21"/>
  <c r="AA3" i="17"/>
  <c r="E51" i="18"/>
  <c r="E62" i="18" s="1"/>
  <c r="E53" i="18"/>
  <c r="E66" i="18" s="1"/>
  <c r="E49" i="18"/>
  <c r="E58" i="18" s="1"/>
  <c r="F64" i="12"/>
  <c r="Z100" i="14"/>
  <c r="L70" i="14"/>
  <c r="L86" i="14"/>
  <c r="Z86" i="14" s="1"/>
  <c r="F60" i="13"/>
  <c r="Q68" i="11"/>
  <c r="Q60" i="11"/>
  <c r="S53" i="12"/>
  <c r="S66" i="12" s="1"/>
  <c r="S67" i="12" s="1"/>
  <c r="F53" i="9" l="1"/>
  <c r="F66" i="9" s="1"/>
  <c r="F49" i="9"/>
  <c r="F58" i="9" s="1"/>
  <c r="F51" i="9"/>
  <c r="F62" i="9" s="1"/>
  <c r="M90" i="18"/>
  <c r="AA90" i="18" s="1"/>
  <c r="Z74" i="18"/>
  <c r="L90" i="18"/>
  <c r="L4" i="20"/>
  <c r="L69" i="18"/>
  <c r="E63" i="18"/>
  <c r="E64" i="18"/>
  <c r="W11" i="19"/>
  <c r="I18" i="19"/>
  <c r="I2" i="19"/>
  <c r="S53" i="18"/>
  <c r="S66" i="18" s="1"/>
  <c r="S51" i="18"/>
  <c r="S62" i="18" s="1"/>
  <c r="S49" i="18"/>
  <c r="S58" i="18" s="1"/>
  <c r="G63" i="16"/>
  <c r="G64" i="16"/>
  <c r="AA69" i="14"/>
  <c r="F53" i="19"/>
  <c r="F66" i="19" s="1"/>
  <c r="F55" i="19"/>
  <c r="F51" i="19"/>
  <c r="F62" i="19" s="1"/>
  <c r="K18" i="11"/>
  <c r="Y11" i="11"/>
  <c r="K2" i="11"/>
  <c r="G67" i="11"/>
  <c r="G68" i="11"/>
  <c r="I2" i="18"/>
  <c r="I18" i="18"/>
  <c r="W11" i="18"/>
  <c r="S18" i="14"/>
  <c r="AA89" i="18"/>
  <c r="M86" i="18"/>
  <c r="AA86" i="18" s="1"/>
  <c r="D67" i="16"/>
  <c r="D68" i="16"/>
  <c r="D59" i="14"/>
  <c r="D60" i="14"/>
  <c r="H63" i="9"/>
  <c r="H64" i="9"/>
  <c r="AA69" i="15"/>
  <c r="I2" i="10"/>
  <c r="W11" i="10"/>
  <c r="I18" i="10"/>
  <c r="X11" i="10"/>
  <c r="J18" i="10"/>
  <c r="J2" i="10"/>
  <c r="X11" i="13"/>
  <c r="J2" i="13"/>
  <c r="J18" i="13"/>
  <c r="E67" i="14"/>
  <c r="E68" i="14"/>
  <c r="C67" i="16"/>
  <c r="C68" i="16"/>
  <c r="D59" i="17"/>
  <c r="D60" i="17"/>
  <c r="H67" i="16"/>
  <c r="H68" i="16"/>
  <c r="H59" i="18"/>
  <c r="H60" i="18"/>
  <c r="E59" i="16"/>
  <c r="E60" i="16"/>
  <c r="F63" i="16"/>
  <c r="F64" i="16"/>
  <c r="G95" i="15"/>
  <c r="F95" i="15"/>
  <c r="F69" i="15"/>
  <c r="T79" i="15"/>
  <c r="G70" i="15"/>
  <c r="F6" i="20"/>
  <c r="G15" i="21"/>
  <c r="T4" i="9"/>
  <c r="T18" i="9" s="1"/>
  <c r="C59" i="17"/>
  <c r="C60" i="17"/>
  <c r="R51" i="17"/>
  <c r="R62" i="17" s="1"/>
  <c r="R49" i="17"/>
  <c r="R58" i="17" s="1"/>
  <c r="R53" i="17"/>
  <c r="R66" i="17" s="1"/>
  <c r="K18" i="12"/>
  <c r="K2" i="12"/>
  <c r="Y11" i="12"/>
  <c r="S18" i="17"/>
  <c r="N17" i="21"/>
  <c r="AA4" i="12"/>
  <c r="G59" i="18"/>
  <c r="G60" i="18"/>
  <c r="L59" i="13"/>
  <c r="L60" i="13"/>
  <c r="H63" i="11"/>
  <c r="H64" i="11"/>
  <c r="G19" i="17"/>
  <c r="G37" i="17"/>
  <c r="G52" i="17" s="1"/>
  <c r="G65" i="17" s="1"/>
  <c r="G36" i="17"/>
  <c r="G50" i="17" s="1"/>
  <c r="G61" i="17" s="1"/>
  <c r="G35" i="17"/>
  <c r="G48" i="17" s="1"/>
  <c r="G57" i="17" s="1"/>
  <c r="U24" i="17"/>
  <c r="H24" i="17"/>
  <c r="Z70" i="14"/>
  <c r="G59" i="11"/>
  <c r="G60" i="11"/>
  <c r="W11" i="14"/>
  <c r="H67" i="13"/>
  <c r="H68" i="13"/>
  <c r="E59" i="17"/>
  <c r="E60" i="17"/>
  <c r="Q64" i="11"/>
  <c r="V18" i="19"/>
  <c r="V2" i="19"/>
  <c r="D59" i="16"/>
  <c r="D60" i="16"/>
  <c r="D67" i="14"/>
  <c r="D68" i="14"/>
  <c r="H59" i="9"/>
  <c r="H60" i="9"/>
  <c r="E55" i="19"/>
  <c r="E51" i="19"/>
  <c r="E62" i="19" s="1"/>
  <c r="E53" i="19"/>
  <c r="E66" i="19" s="1"/>
  <c r="W11" i="12"/>
  <c r="I2" i="12"/>
  <c r="I18" i="12"/>
  <c r="X11" i="18"/>
  <c r="J2" i="18"/>
  <c r="J18" i="18"/>
  <c r="U18" i="19"/>
  <c r="U2" i="19"/>
  <c r="E63" i="14"/>
  <c r="E64" i="14"/>
  <c r="D63" i="17"/>
  <c r="D64" i="17"/>
  <c r="Z53" i="13"/>
  <c r="Z66" i="13" s="1"/>
  <c r="Z49" i="13"/>
  <c r="Z58" i="13" s="1"/>
  <c r="Z51" i="13"/>
  <c r="Z62" i="13" s="1"/>
  <c r="S18" i="9"/>
  <c r="S2" i="9"/>
  <c r="H63" i="18"/>
  <c r="H64" i="18"/>
  <c r="Q51" i="16"/>
  <c r="Q62" i="16" s="1"/>
  <c r="Q49" i="16"/>
  <c r="Q58" i="16" s="1"/>
  <c r="Q53" i="16"/>
  <c r="Q66" i="16" s="1"/>
  <c r="U51" i="15"/>
  <c r="U62" i="15" s="1"/>
  <c r="U63" i="15" s="1"/>
  <c r="U53" i="15"/>
  <c r="U66" i="15" s="1"/>
  <c r="U67" i="15" s="1"/>
  <c r="U49" i="15"/>
  <c r="U58" i="15" s="1"/>
  <c r="U59" i="15" s="1"/>
  <c r="Y11" i="17"/>
  <c r="M11" i="13"/>
  <c r="M11" i="11"/>
  <c r="M11" i="14"/>
  <c r="M11" i="16"/>
  <c r="M11" i="12"/>
  <c r="M11" i="17"/>
  <c r="M11" i="15"/>
  <c r="M11" i="10"/>
  <c r="M11" i="9"/>
  <c r="M11" i="18"/>
  <c r="L11" i="19"/>
  <c r="V49" i="16"/>
  <c r="V58" i="16" s="1"/>
  <c r="V51" i="16"/>
  <c r="V62" i="16" s="1"/>
  <c r="V53" i="16"/>
  <c r="V66" i="16" s="1"/>
  <c r="M17" i="21"/>
  <c r="Z4" i="12"/>
  <c r="L18" i="12"/>
  <c r="L2" i="12"/>
  <c r="N2" i="12" s="1"/>
  <c r="G67" i="18"/>
  <c r="G68" i="18"/>
  <c r="X70" i="18"/>
  <c r="L63" i="13"/>
  <c r="L64" i="13"/>
  <c r="D67" i="9"/>
  <c r="D68" i="9"/>
  <c r="H59" i="11"/>
  <c r="H60" i="11"/>
  <c r="X69" i="15"/>
  <c r="W11" i="9"/>
  <c r="I18" i="9"/>
  <c r="I2" i="9"/>
  <c r="D59" i="18"/>
  <c r="D60" i="18"/>
  <c r="Y11" i="16"/>
  <c r="K2" i="16"/>
  <c r="K18" i="16"/>
  <c r="Q51" i="10"/>
  <c r="Q62" i="10" s="1"/>
  <c r="Q53" i="10"/>
  <c r="Q66" i="10" s="1"/>
  <c r="Q49" i="10"/>
  <c r="Q58" i="10" s="1"/>
  <c r="R51" i="18"/>
  <c r="R62" i="18" s="1"/>
  <c r="R53" i="18"/>
  <c r="R66" i="18" s="1"/>
  <c r="R49" i="18"/>
  <c r="R58" i="18" s="1"/>
  <c r="T53" i="10"/>
  <c r="T66" i="10" s="1"/>
  <c r="T51" i="10"/>
  <c r="T62" i="10" s="1"/>
  <c r="T49" i="10"/>
  <c r="T58" i="10" s="1"/>
  <c r="I4" i="15"/>
  <c r="O45" i="1"/>
  <c r="G63" i="18"/>
  <c r="G64" i="18"/>
  <c r="H59" i="10"/>
  <c r="H60" i="10"/>
  <c r="D59" i="9"/>
  <c r="D60" i="9"/>
  <c r="H67" i="11"/>
  <c r="H68" i="11"/>
  <c r="K95" i="15"/>
  <c r="L79" i="15"/>
  <c r="Y79" i="15"/>
  <c r="K69" i="15"/>
  <c r="K6" i="20"/>
  <c r="E59" i="18"/>
  <c r="E60" i="18"/>
  <c r="F59" i="10"/>
  <c r="F60" i="10"/>
  <c r="H53" i="19"/>
  <c r="H66" i="19" s="1"/>
  <c r="H51" i="19"/>
  <c r="H62" i="19" s="1"/>
  <c r="H55" i="19"/>
  <c r="R51" i="10"/>
  <c r="R62" i="10" s="1"/>
  <c r="R53" i="10"/>
  <c r="R66" i="10" s="1"/>
  <c r="R49" i="10"/>
  <c r="R58" i="10" s="1"/>
  <c r="U53" i="11"/>
  <c r="U66" i="11" s="1"/>
  <c r="U51" i="11"/>
  <c r="U62" i="11" s="1"/>
  <c r="U49" i="11"/>
  <c r="U58" i="11" s="1"/>
  <c r="S18" i="19"/>
  <c r="S2" i="19"/>
  <c r="W11" i="17"/>
  <c r="C63" i="10"/>
  <c r="C64" i="10"/>
  <c r="J18" i="9"/>
  <c r="J2" i="9"/>
  <c r="X11" i="9"/>
  <c r="H63" i="13"/>
  <c r="H64" i="13"/>
  <c r="Y90" i="18"/>
  <c r="K86" i="18"/>
  <c r="Y86" i="18" s="1"/>
  <c r="K70" i="18"/>
  <c r="S68" i="11"/>
  <c r="S67" i="11"/>
  <c r="V53" i="18"/>
  <c r="V66" i="18" s="1"/>
  <c r="V49" i="18"/>
  <c r="V58" i="18" s="1"/>
  <c r="V51" i="18"/>
  <c r="V62" i="18" s="1"/>
  <c r="G59" i="16"/>
  <c r="G60" i="16"/>
  <c r="D63" i="18"/>
  <c r="D64" i="18"/>
  <c r="S60" i="11"/>
  <c r="S59" i="11"/>
  <c r="D64" i="15"/>
  <c r="D68" i="15"/>
  <c r="R70" i="15"/>
  <c r="D60" i="15"/>
  <c r="U18" i="9"/>
  <c r="S69" i="15"/>
  <c r="E59" i="15"/>
  <c r="E67" i="15"/>
  <c r="E63" i="15"/>
  <c r="G59" i="10"/>
  <c r="G60" i="10"/>
  <c r="W70" i="15"/>
  <c r="Y11" i="18"/>
  <c r="K2" i="18"/>
  <c r="K18" i="18"/>
  <c r="Y11" i="14"/>
  <c r="V53" i="10"/>
  <c r="V66" i="10" s="1"/>
  <c r="V49" i="10"/>
  <c r="V58" i="10" s="1"/>
  <c r="V51" i="10"/>
  <c r="V62" i="10" s="1"/>
  <c r="I6" i="21"/>
  <c r="V4" i="15"/>
  <c r="H18" i="15"/>
  <c r="H2" i="15"/>
  <c r="V51" i="13"/>
  <c r="V62" i="13" s="1"/>
  <c r="V49" i="13"/>
  <c r="V58" i="13" s="1"/>
  <c r="V53" i="13"/>
  <c r="V66" i="13" s="1"/>
  <c r="H67" i="10"/>
  <c r="H68" i="10"/>
  <c r="D63" i="9"/>
  <c r="D64" i="9"/>
  <c r="K23" i="16"/>
  <c r="J19" i="16"/>
  <c r="J35" i="16"/>
  <c r="J48" i="16" s="1"/>
  <c r="J57" i="16" s="1"/>
  <c r="J37" i="16"/>
  <c r="J52" i="16" s="1"/>
  <c r="J65" i="16" s="1"/>
  <c r="J36" i="16"/>
  <c r="J50" i="16" s="1"/>
  <c r="J61" i="16" s="1"/>
  <c r="X23" i="16"/>
  <c r="N15" i="21"/>
  <c r="AA4" i="9"/>
  <c r="U53" i="18"/>
  <c r="U66" i="18" s="1"/>
  <c r="U51" i="18"/>
  <c r="U62" i="18" s="1"/>
  <c r="U49" i="18"/>
  <c r="U58" i="18" s="1"/>
  <c r="D63" i="16"/>
  <c r="D64" i="16"/>
  <c r="X11" i="17"/>
  <c r="H67" i="18"/>
  <c r="H68" i="18"/>
  <c r="E67" i="18"/>
  <c r="E68" i="18"/>
  <c r="F67" i="10"/>
  <c r="F68" i="10"/>
  <c r="G63" i="11"/>
  <c r="G64" i="11"/>
  <c r="T2" i="9"/>
  <c r="Z51" i="10"/>
  <c r="Z62" i="10" s="1"/>
  <c r="Z53" i="10"/>
  <c r="Z66" i="10" s="1"/>
  <c r="Z49" i="10"/>
  <c r="Z58" i="10" s="1"/>
  <c r="T51" i="15"/>
  <c r="T62" i="15" s="1"/>
  <c r="T53" i="15"/>
  <c r="T66" i="15" s="1"/>
  <c r="T49" i="15"/>
  <c r="T58" i="15" s="1"/>
  <c r="T53" i="16"/>
  <c r="T66" i="16" s="1"/>
  <c r="T49" i="16"/>
  <c r="T58" i="16" s="1"/>
  <c r="T51" i="16"/>
  <c r="T62" i="16" s="1"/>
  <c r="R51" i="16"/>
  <c r="R62" i="16" s="1"/>
  <c r="R49" i="16"/>
  <c r="R58" i="16" s="1"/>
  <c r="R53" i="16"/>
  <c r="R66" i="16" s="1"/>
  <c r="R55" i="19"/>
  <c r="R51" i="19"/>
  <c r="R62" i="19" s="1"/>
  <c r="R53" i="19"/>
  <c r="R66" i="19" s="1"/>
  <c r="I18" i="16"/>
  <c r="I2" i="16"/>
  <c r="W11" i="16"/>
  <c r="C59" i="10"/>
  <c r="C60" i="10"/>
  <c r="J2" i="12"/>
  <c r="J18" i="12"/>
  <c r="X11" i="12"/>
  <c r="H59" i="13"/>
  <c r="H60" i="13"/>
  <c r="C67" i="15"/>
  <c r="C68" i="15"/>
  <c r="S53" i="16"/>
  <c r="S66" i="16" s="1"/>
  <c r="S49" i="16"/>
  <c r="S58" i="16" s="1"/>
  <c r="S51" i="16"/>
  <c r="S62" i="16" s="1"/>
  <c r="G67" i="16"/>
  <c r="G68" i="16"/>
  <c r="V53" i="12"/>
  <c r="V66" i="12" s="1"/>
  <c r="V49" i="12"/>
  <c r="V58" i="12" s="1"/>
  <c r="V51" i="12"/>
  <c r="V62" i="12" s="1"/>
  <c r="Q53" i="17"/>
  <c r="Q66" i="17" s="1"/>
  <c r="Q51" i="17"/>
  <c r="Q62" i="17" s="1"/>
  <c r="Q49" i="17"/>
  <c r="Q58" i="17" s="1"/>
  <c r="D67" i="18"/>
  <c r="D68" i="18"/>
  <c r="B18" i="19"/>
  <c r="P11" i="19"/>
  <c r="B2" i="19"/>
  <c r="G53" i="9"/>
  <c r="G66" i="9" s="1"/>
  <c r="G49" i="9"/>
  <c r="G58" i="9" s="1"/>
  <c r="G51" i="9"/>
  <c r="G62" i="9" s="1"/>
  <c r="E67" i="10"/>
  <c r="E68" i="10"/>
  <c r="S95" i="15"/>
  <c r="E86" i="15"/>
  <c r="S86" i="15" s="1"/>
  <c r="E70" i="15"/>
  <c r="E63" i="17"/>
  <c r="E64" i="17"/>
  <c r="G67" i="10"/>
  <c r="G68" i="10"/>
  <c r="Y11" i="15"/>
  <c r="Y11" i="13"/>
  <c r="K2" i="13"/>
  <c r="K18" i="13"/>
  <c r="K24" i="16"/>
  <c r="X24" i="16"/>
  <c r="L63" i="10"/>
  <c r="L64" i="10"/>
  <c r="Q53" i="19"/>
  <c r="Q66" i="19" s="1"/>
  <c r="Q55" i="19"/>
  <c r="Q51" i="19"/>
  <c r="Q62" i="19" s="1"/>
  <c r="H63" i="10"/>
  <c r="H64" i="10"/>
  <c r="R60" i="12"/>
  <c r="W36" i="16"/>
  <c r="W50" i="16" s="1"/>
  <c r="W61" i="16" s="1"/>
  <c r="W37" i="16"/>
  <c r="W52" i="16" s="1"/>
  <c r="W65" i="16" s="1"/>
  <c r="W35" i="16"/>
  <c r="W48" i="16" s="1"/>
  <c r="W57" i="16" s="1"/>
  <c r="W19" i="16"/>
  <c r="M15" i="21"/>
  <c r="Z4" i="9"/>
  <c r="L2" i="9"/>
  <c r="N2" i="9" s="1"/>
  <c r="L18" i="9"/>
  <c r="H67" i="9"/>
  <c r="H68" i="9"/>
  <c r="D67" i="17"/>
  <c r="D68" i="17"/>
  <c r="X11" i="16"/>
  <c r="J18" i="16"/>
  <c r="J2" i="16"/>
  <c r="C59" i="15"/>
  <c r="C60" i="15"/>
  <c r="L59" i="11"/>
  <c r="L60" i="11"/>
  <c r="C18" i="9"/>
  <c r="C2" i="9"/>
  <c r="Q11" i="9"/>
  <c r="E63" i="10"/>
  <c r="E64" i="10"/>
  <c r="G63" i="10"/>
  <c r="G64" i="10"/>
  <c r="K18" i="19"/>
  <c r="K2" i="19"/>
  <c r="Y11" i="19"/>
  <c r="T19" i="17"/>
  <c r="T37" i="17"/>
  <c r="T52" i="17" s="1"/>
  <c r="T65" i="17" s="1"/>
  <c r="T36" i="17"/>
  <c r="T50" i="17" s="1"/>
  <c r="T61" i="17" s="1"/>
  <c r="T35" i="17"/>
  <c r="T48" i="17" s="1"/>
  <c r="T57" i="17" s="1"/>
  <c r="X11" i="15"/>
  <c r="C63" i="15"/>
  <c r="C64" i="15"/>
  <c r="H63" i="16"/>
  <c r="H64" i="16"/>
  <c r="Q53" i="14"/>
  <c r="Q66" i="14" s="1"/>
  <c r="Q51" i="14"/>
  <c r="Q62" i="14" s="1"/>
  <c r="Q49" i="14"/>
  <c r="Q58" i="14" s="1"/>
  <c r="F67" i="16"/>
  <c r="F68" i="16"/>
  <c r="E59" i="10"/>
  <c r="E60" i="10"/>
  <c r="S64" i="11"/>
  <c r="S63" i="11"/>
  <c r="E67" i="17"/>
  <c r="E68" i="17"/>
  <c r="T18" i="19"/>
  <c r="T2" i="19"/>
  <c r="C67" i="14"/>
  <c r="C68" i="14"/>
  <c r="Y11" i="10"/>
  <c r="K18" i="10"/>
  <c r="K2" i="10"/>
  <c r="S53" i="15"/>
  <c r="S66" i="15" s="1"/>
  <c r="S49" i="15"/>
  <c r="S58" i="15" s="1"/>
  <c r="S51" i="15"/>
  <c r="S62" i="15" s="1"/>
  <c r="L67" i="10"/>
  <c r="L68" i="10"/>
  <c r="D59" i="10"/>
  <c r="D60" i="10"/>
  <c r="G53" i="15"/>
  <c r="G66" i="15" s="1"/>
  <c r="G67" i="15" s="1"/>
  <c r="G49" i="15"/>
  <c r="G58" i="15" s="1"/>
  <c r="G59" i="15" s="1"/>
  <c r="G51" i="15"/>
  <c r="G62" i="15" s="1"/>
  <c r="G63" i="15" s="1"/>
  <c r="U53" i="16"/>
  <c r="U66" i="16" s="1"/>
  <c r="U49" i="16"/>
  <c r="U58" i="16" s="1"/>
  <c r="U51" i="16"/>
  <c r="U62" i="16" s="1"/>
  <c r="F63" i="10"/>
  <c r="F64" i="10"/>
  <c r="G4" i="14"/>
  <c r="M41" i="1"/>
  <c r="C67" i="10"/>
  <c r="C68" i="10"/>
  <c r="Z53" i="11"/>
  <c r="Z66" i="11" s="1"/>
  <c r="Z49" i="11"/>
  <c r="Z58" i="11" s="1"/>
  <c r="Z51" i="11"/>
  <c r="Z62" i="11" s="1"/>
  <c r="H63" i="12"/>
  <c r="H64" i="12"/>
  <c r="C59" i="14"/>
  <c r="C60" i="14"/>
  <c r="Z51" i="18"/>
  <c r="Z62" i="18" s="1"/>
  <c r="Z49" i="18"/>
  <c r="Z58" i="18" s="1"/>
  <c r="Z53" i="18"/>
  <c r="Z66" i="18" s="1"/>
  <c r="L59" i="10"/>
  <c r="L60" i="10"/>
  <c r="U53" i="10"/>
  <c r="U66" i="10" s="1"/>
  <c r="U49" i="10"/>
  <c r="U58" i="10" s="1"/>
  <c r="U51" i="10"/>
  <c r="U62" i="10" s="1"/>
  <c r="D63" i="10"/>
  <c r="D64" i="10"/>
  <c r="X95" i="15"/>
  <c r="J86" i="15"/>
  <c r="X86" i="15" s="1"/>
  <c r="J70" i="15"/>
  <c r="AA69" i="18"/>
  <c r="G24" i="21"/>
  <c r="T4" i="14"/>
  <c r="F18" i="14"/>
  <c r="F2" i="14"/>
  <c r="W11" i="11"/>
  <c r="I2" i="11"/>
  <c r="I18" i="11"/>
  <c r="X11" i="14"/>
  <c r="C59" i="16"/>
  <c r="C60" i="16"/>
  <c r="L67" i="11"/>
  <c r="L68" i="11"/>
  <c r="H59" i="12"/>
  <c r="H60" i="12"/>
  <c r="G5" i="17"/>
  <c r="M44" i="1"/>
  <c r="E67" i="16"/>
  <c r="E68" i="16"/>
  <c r="C67" i="17"/>
  <c r="C68" i="17"/>
  <c r="D63" i="14"/>
  <c r="D64" i="14"/>
  <c r="W11" i="15"/>
  <c r="I18" i="15"/>
  <c r="I2" i="15"/>
  <c r="W11" i="13"/>
  <c r="I2" i="13"/>
  <c r="I18" i="13"/>
  <c r="J2" i="19"/>
  <c r="J18" i="19"/>
  <c r="X11" i="19"/>
  <c r="J2" i="11"/>
  <c r="J18" i="11"/>
  <c r="X11" i="11"/>
  <c r="G55" i="19"/>
  <c r="G51" i="19"/>
  <c r="G62" i="19" s="1"/>
  <c r="G53" i="19"/>
  <c r="G66" i="19" s="1"/>
  <c r="Y69" i="18"/>
  <c r="T60" i="12"/>
  <c r="E59" i="14"/>
  <c r="E60" i="14"/>
  <c r="C64" i="16"/>
  <c r="C63" i="16"/>
  <c r="R51" i="14"/>
  <c r="R62" i="14" s="1"/>
  <c r="R49" i="14"/>
  <c r="R58" i="14" s="1"/>
  <c r="R53" i="14"/>
  <c r="R66" i="14" s="1"/>
  <c r="H59" i="16"/>
  <c r="H60" i="16"/>
  <c r="L63" i="11"/>
  <c r="L64" i="11"/>
  <c r="H67" i="12"/>
  <c r="H68" i="12"/>
  <c r="AA100" i="14"/>
  <c r="M86" i="14"/>
  <c r="AA86" i="14" s="1"/>
  <c r="M70" i="14"/>
  <c r="V51" i="9"/>
  <c r="V62" i="9" s="1"/>
  <c r="V49" i="9"/>
  <c r="V58" i="9" s="1"/>
  <c r="V53" i="9"/>
  <c r="V66" i="9" s="1"/>
  <c r="E53" i="9"/>
  <c r="E66" i="9" s="1"/>
  <c r="E49" i="9"/>
  <c r="E58" i="9" s="1"/>
  <c r="E51" i="9"/>
  <c r="E62" i="9" s="1"/>
  <c r="G20" i="21"/>
  <c r="T5" i="17"/>
  <c r="F18" i="17"/>
  <c r="F2" i="17"/>
  <c r="E63" i="16"/>
  <c r="E64" i="16"/>
  <c r="R53" i="15"/>
  <c r="R66" i="15" s="1"/>
  <c r="R67" i="15" s="1"/>
  <c r="R49" i="15"/>
  <c r="R58" i="15" s="1"/>
  <c r="R59" i="15" s="1"/>
  <c r="R51" i="15"/>
  <c r="R62" i="15" s="1"/>
  <c r="R63" i="15" s="1"/>
  <c r="F59" i="16"/>
  <c r="F60" i="16"/>
  <c r="H15" i="21"/>
  <c r="U4" i="9"/>
  <c r="U2" i="9" s="1"/>
  <c r="C63" i="14"/>
  <c r="C64" i="14"/>
  <c r="C63" i="17"/>
  <c r="C64" i="17"/>
  <c r="K18" i="9"/>
  <c r="K2" i="9"/>
  <c r="Y11" i="9"/>
  <c r="R53" i="9"/>
  <c r="R66" i="9" s="1"/>
  <c r="R49" i="9"/>
  <c r="R58" i="9" s="1"/>
  <c r="R51" i="9"/>
  <c r="R62" i="9" s="1"/>
  <c r="R64" i="11"/>
  <c r="V51" i="11"/>
  <c r="V62" i="11" s="1"/>
  <c r="V53" i="11"/>
  <c r="V66" i="11" s="1"/>
  <c r="V49" i="11"/>
  <c r="V58" i="11" s="1"/>
  <c r="S68" i="12"/>
  <c r="L67" i="13"/>
  <c r="L68" i="13"/>
  <c r="Q53" i="15"/>
  <c r="Q66" i="15" s="1"/>
  <c r="Q49" i="15"/>
  <c r="Q58" i="15" s="1"/>
  <c r="Q51" i="15"/>
  <c r="Q62" i="15" s="1"/>
  <c r="S51" i="10"/>
  <c r="S62" i="10" s="1"/>
  <c r="S53" i="10"/>
  <c r="S66" i="10" s="1"/>
  <c r="S49" i="10"/>
  <c r="S58" i="10" s="1"/>
  <c r="D67" i="10"/>
  <c r="D68" i="10"/>
  <c r="T51" i="9" l="1"/>
  <c r="T62" i="9" s="1"/>
  <c r="T49" i="9"/>
  <c r="T58" i="9" s="1"/>
  <c r="T53" i="9"/>
  <c r="T66" i="9" s="1"/>
  <c r="T59" i="16"/>
  <c r="T60" i="16"/>
  <c r="H53" i="15"/>
  <c r="H66" i="15" s="1"/>
  <c r="H49" i="15"/>
  <c r="H58" i="15" s="1"/>
  <c r="H51" i="15"/>
  <c r="H62" i="15" s="1"/>
  <c r="U67" i="11"/>
  <c r="U68" i="11"/>
  <c r="Y95" i="15"/>
  <c r="K86" i="15"/>
  <c r="Y86" i="15" s="1"/>
  <c r="K70" i="15"/>
  <c r="T67" i="10"/>
  <c r="T68" i="10"/>
  <c r="L51" i="12"/>
  <c r="L62" i="12" s="1"/>
  <c r="L49" i="12"/>
  <c r="L58" i="12" s="1"/>
  <c r="L53" i="12"/>
  <c r="L66" i="12" s="1"/>
  <c r="AA11" i="9"/>
  <c r="M2" i="9"/>
  <c r="M18" i="9"/>
  <c r="M18" i="13"/>
  <c r="AA11" i="13"/>
  <c r="M2" i="13"/>
  <c r="Q60" i="16"/>
  <c r="Q59" i="16"/>
  <c r="Z67" i="13"/>
  <c r="Z68" i="13"/>
  <c r="Y2" i="12"/>
  <c r="Y18" i="12"/>
  <c r="J53" i="10"/>
  <c r="J66" i="10" s="1"/>
  <c r="J49" i="10"/>
  <c r="J58" i="10" s="1"/>
  <c r="J51" i="10"/>
  <c r="J62" i="10" s="1"/>
  <c r="S67" i="18"/>
  <c r="S68" i="18"/>
  <c r="Q4" i="20"/>
  <c r="P4" i="20"/>
  <c r="R4" i="20"/>
  <c r="Q59" i="15"/>
  <c r="Q60" i="15"/>
  <c r="E63" i="9"/>
  <c r="E64" i="9"/>
  <c r="R59" i="14"/>
  <c r="R60" i="14"/>
  <c r="I51" i="15"/>
  <c r="I62" i="15" s="1"/>
  <c r="I53" i="15"/>
  <c r="I66" i="15" s="1"/>
  <c r="I49" i="15"/>
  <c r="I58" i="15" s="1"/>
  <c r="H5" i="17"/>
  <c r="N44" i="1"/>
  <c r="T18" i="14"/>
  <c r="T2" i="14"/>
  <c r="Z59" i="11"/>
  <c r="Z60" i="11"/>
  <c r="U63" i="16"/>
  <c r="U64" i="16"/>
  <c r="L51" i="9"/>
  <c r="L62" i="9" s="1"/>
  <c r="L53" i="9"/>
  <c r="L66" i="9" s="1"/>
  <c r="L49" i="9"/>
  <c r="L58" i="9" s="1"/>
  <c r="X18" i="12"/>
  <c r="X2" i="12"/>
  <c r="T67" i="16"/>
  <c r="T68" i="16"/>
  <c r="V18" i="15"/>
  <c r="V2" i="15"/>
  <c r="K53" i="18"/>
  <c r="K66" i="18" s="1"/>
  <c r="K67" i="18" s="1"/>
  <c r="K49" i="18"/>
  <c r="K58" i="18" s="1"/>
  <c r="K59" i="18" s="1"/>
  <c r="K51" i="18"/>
  <c r="K62" i="18" s="1"/>
  <c r="K63" i="18" s="1"/>
  <c r="R60" i="15"/>
  <c r="R68" i="15"/>
  <c r="R64" i="15"/>
  <c r="R59" i="10"/>
  <c r="R60" i="10"/>
  <c r="R59" i="18"/>
  <c r="R60" i="18"/>
  <c r="Y2" i="16"/>
  <c r="Y18" i="16"/>
  <c r="Z18" i="12"/>
  <c r="Z2" i="12"/>
  <c r="M18" i="10"/>
  <c r="AA11" i="10"/>
  <c r="M2" i="10"/>
  <c r="Q64" i="16"/>
  <c r="Q63" i="16"/>
  <c r="X2" i="18"/>
  <c r="X18" i="18"/>
  <c r="H36" i="17"/>
  <c r="H50" i="17" s="1"/>
  <c r="H61" i="17" s="1"/>
  <c r="H35" i="17"/>
  <c r="H48" i="17" s="1"/>
  <c r="H57" i="17" s="1"/>
  <c r="H37" i="17"/>
  <c r="H52" i="17" s="1"/>
  <c r="H65" i="17" s="1"/>
  <c r="V24" i="17"/>
  <c r="H19" i="17"/>
  <c r="I24" i="17"/>
  <c r="G31" i="21"/>
  <c r="G33" i="21" s="1"/>
  <c r="U70" i="15"/>
  <c r="G60" i="15"/>
  <c r="G68" i="15"/>
  <c r="G64" i="15"/>
  <c r="X18" i="10"/>
  <c r="X2" i="10"/>
  <c r="Z90" i="18"/>
  <c r="L70" i="18"/>
  <c r="L86" i="18"/>
  <c r="Z86" i="18" s="1"/>
  <c r="X70" i="15"/>
  <c r="T63" i="16"/>
  <c r="T64" i="16"/>
  <c r="U51" i="9"/>
  <c r="U62" i="9" s="1"/>
  <c r="U49" i="9"/>
  <c r="U58" i="9" s="1"/>
  <c r="U53" i="9"/>
  <c r="U66" i="9" s="1"/>
  <c r="Q68" i="16"/>
  <c r="Q67" i="16"/>
  <c r="J49" i="11"/>
  <c r="J58" i="11" s="1"/>
  <c r="J51" i="11"/>
  <c r="J62" i="11" s="1"/>
  <c r="J53" i="11"/>
  <c r="J66" i="11" s="1"/>
  <c r="Z63" i="11"/>
  <c r="Z64" i="11"/>
  <c r="I51" i="16"/>
  <c r="I62" i="16" s="1"/>
  <c r="I53" i="16"/>
  <c r="I66" i="16" s="1"/>
  <c r="I49" i="16"/>
  <c r="I58" i="16" s="1"/>
  <c r="H20" i="21"/>
  <c r="U5" i="17"/>
  <c r="G18" i="17"/>
  <c r="G2" i="17"/>
  <c r="Y24" i="16"/>
  <c r="L24" i="16"/>
  <c r="R67" i="10"/>
  <c r="R68" i="10"/>
  <c r="R67" i="18"/>
  <c r="R68" i="18"/>
  <c r="AA11" i="15"/>
  <c r="I51" i="12"/>
  <c r="I62" i="12" s="1"/>
  <c r="I49" i="12"/>
  <c r="I58" i="12" s="1"/>
  <c r="I53" i="12"/>
  <c r="I66" i="12" s="1"/>
  <c r="S63" i="10"/>
  <c r="S64" i="10"/>
  <c r="T2" i="17"/>
  <c r="T18" i="17"/>
  <c r="W18" i="13"/>
  <c r="W2" i="13"/>
  <c r="V67" i="12"/>
  <c r="V68" i="12"/>
  <c r="K60" i="18"/>
  <c r="K64" i="18"/>
  <c r="Y70" i="18"/>
  <c r="V53" i="19"/>
  <c r="V66" i="19" s="1"/>
  <c r="V51" i="19"/>
  <c r="V62" i="19" s="1"/>
  <c r="V55" i="19"/>
  <c r="R63" i="14"/>
  <c r="R64" i="14"/>
  <c r="J53" i="12"/>
  <c r="J66" i="12" s="1"/>
  <c r="J49" i="12"/>
  <c r="J58" i="12" s="1"/>
  <c r="J51" i="12"/>
  <c r="J62" i="12" s="1"/>
  <c r="V63" i="18"/>
  <c r="V64" i="18"/>
  <c r="U35" i="17"/>
  <c r="U48" i="17" s="1"/>
  <c r="U57" i="17" s="1"/>
  <c r="U19" i="17"/>
  <c r="U37" i="17"/>
  <c r="U52" i="17" s="1"/>
  <c r="U65" i="17" s="1"/>
  <c r="U36" i="17"/>
  <c r="U50" i="17" s="1"/>
  <c r="U61" i="17" s="1"/>
  <c r="K53" i="12"/>
  <c r="K66" i="12" s="1"/>
  <c r="K49" i="12"/>
  <c r="K58" i="12" s="1"/>
  <c r="K51" i="12"/>
  <c r="K62" i="12" s="1"/>
  <c r="I53" i="10"/>
  <c r="I66" i="10" s="1"/>
  <c r="I51" i="10"/>
  <c r="I62" i="10" s="1"/>
  <c r="I49" i="10"/>
  <c r="I58" i="10" s="1"/>
  <c r="I53" i="19"/>
  <c r="I66" i="19" s="1"/>
  <c r="I55" i="19"/>
  <c r="I51" i="19"/>
  <c r="I62" i="19" s="1"/>
  <c r="R59" i="9"/>
  <c r="R60" i="9"/>
  <c r="E67" i="9"/>
  <c r="E68" i="9"/>
  <c r="J55" i="19"/>
  <c r="J51" i="19"/>
  <c r="J62" i="19" s="1"/>
  <c r="J53" i="19"/>
  <c r="J66" i="19" s="1"/>
  <c r="U67" i="16"/>
  <c r="U68" i="16"/>
  <c r="Q2" i="9"/>
  <c r="Q18" i="9"/>
  <c r="J53" i="16"/>
  <c r="J66" i="16" s="1"/>
  <c r="J49" i="16"/>
  <c r="J58" i="16" s="1"/>
  <c r="J51" i="16"/>
  <c r="J62" i="16" s="1"/>
  <c r="Z2" i="9"/>
  <c r="Z18" i="9"/>
  <c r="K51" i="13"/>
  <c r="K62" i="13" s="1"/>
  <c r="K53" i="13"/>
  <c r="K66" i="13" s="1"/>
  <c r="K49" i="13"/>
  <c r="K58" i="13" s="1"/>
  <c r="G59" i="9"/>
  <c r="G60" i="9"/>
  <c r="Q63" i="17"/>
  <c r="Q64" i="17"/>
  <c r="S59" i="16"/>
  <c r="S60" i="16"/>
  <c r="V63" i="10"/>
  <c r="V64" i="10"/>
  <c r="Y2" i="18"/>
  <c r="Y18" i="18"/>
  <c r="V59" i="18"/>
  <c r="V60" i="18"/>
  <c r="R63" i="10"/>
  <c r="R64" i="10"/>
  <c r="R63" i="18"/>
  <c r="R64" i="18"/>
  <c r="V67" i="16"/>
  <c r="V68" i="16"/>
  <c r="AA11" i="17"/>
  <c r="R67" i="17"/>
  <c r="R68" i="17"/>
  <c r="F59" i="15"/>
  <c r="F63" i="15"/>
  <c r="F67" i="15"/>
  <c r="T69" i="15"/>
  <c r="W18" i="10"/>
  <c r="W2" i="10"/>
  <c r="Y2" i="11"/>
  <c r="Y18" i="11"/>
  <c r="W2" i="19"/>
  <c r="W18" i="19"/>
  <c r="K51" i="9"/>
  <c r="K62" i="9" s="1"/>
  <c r="K53" i="9"/>
  <c r="K66" i="9" s="1"/>
  <c r="K49" i="9"/>
  <c r="K58" i="9" s="1"/>
  <c r="Z63" i="10"/>
  <c r="Z64" i="10"/>
  <c r="K35" i="16"/>
  <c r="K48" i="16" s="1"/>
  <c r="K57" i="16" s="1"/>
  <c r="K37" i="16"/>
  <c r="K52" i="16" s="1"/>
  <c r="K65" i="16" s="1"/>
  <c r="Y23" i="16"/>
  <c r="K36" i="16"/>
  <c r="K50" i="16" s="1"/>
  <c r="K61" i="16" s="1"/>
  <c r="L23" i="16"/>
  <c r="K19" i="16"/>
  <c r="L69" i="15"/>
  <c r="L95" i="15"/>
  <c r="Z79" i="15"/>
  <c r="M70" i="15"/>
  <c r="M95" i="15"/>
  <c r="L6" i="20"/>
  <c r="M18" i="11"/>
  <c r="AA11" i="11"/>
  <c r="M2" i="11"/>
  <c r="S51" i="17"/>
  <c r="S62" i="17" s="1"/>
  <c r="S49" i="17"/>
  <c r="S58" i="17" s="1"/>
  <c r="S53" i="17"/>
  <c r="S66" i="17" s="1"/>
  <c r="R67" i="14"/>
  <c r="R68" i="14"/>
  <c r="R63" i="9"/>
  <c r="R64" i="9"/>
  <c r="W2" i="15"/>
  <c r="U59" i="16"/>
  <c r="U60" i="16"/>
  <c r="Q59" i="17"/>
  <c r="Q60" i="17"/>
  <c r="U63" i="10"/>
  <c r="U64" i="10"/>
  <c r="Y2" i="19"/>
  <c r="Y18" i="19"/>
  <c r="X2" i="9"/>
  <c r="X18" i="9"/>
  <c r="J53" i="13"/>
  <c r="J66" i="13" s="1"/>
  <c r="J49" i="13"/>
  <c r="J58" i="13" s="1"/>
  <c r="J51" i="13"/>
  <c r="J62" i="13" s="1"/>
  <c r="S53" i="14"/>
  <c r="S66" i="14" s="1"/>
  <c r="S49" i="14"/>
  <c r="S58" i="14" s="1"/>
  <c r="S51" i="14"/>
  <c r="S62" i="14" s="1"/>
  <c r="F63" i="9"/>
  <c r="F64" i="9"/>
  <c r="V67" i="11"/>
  <c r="V68" i="11"/>
  <c r="Q63" i="14"/>
  <c r="Q64" i="14"/>
  <c r="U63" i="11"/>
  <c r="U64" i="11"/>
  <c r="T63" i="10"/>
  <c r="T64" i="10"/>
  <c r="Z59" i="13"/>
  <c r="Z60" i="13"/>
  <c r="S63" i="18"/>
  <c r="S64" i="18"/>
  <c r="Q63" i="15"/>
  <c r="Q64" i="15"/>
  <c r="F53" i="14"/>
  <c r="F66" i="14" s="1"/>
  <c r="F51" i="14"/>
  <c r="F62" i="14" s="1"/>
  <c r="F49" i="14"/>
  <c r="F58" i="14" s="1"/>
  <c r="Y18" i="10"/>
  <c r="Y2" i="10"/>
  <c r="G63" i="9"/>
  <c r="G64" i="9"/>
  <c r="X19" i="16"/>
  <c r="X36" i="16"/>
  <c r="X50" i="16" s="1"/>
  <c r="X61" i="16" s="1"/>
  <c r="X37" i="16"/>
  <c r="X52" i="16" s="1"/>
  <c r="X65" i="16" s="1"/>
  <c r="X35" i="16"/>
  <c r="X48" i="16" s="1"/>
  <c r="X57" i="16" s="1"/>
  <c r="R67" i="9"/>
  <c r="R68" i="9"/>
  <c r="I53" i="11"/>
  <c r="I66" i="11" s="1"/>
  <c r="I49" i="11"/>
  <c r="I58" i="11" s="1"/>
  <c r="I51" i="11"/>
  <c r="I62" i="11" s="1"/>
  <c r="G67" i="9"/>
  <c r="G68" i="9"/>
  <c r="S67" i="16"/>
  <c r="S68" i="16"/>
  <c r="R67" i="16"/>
  <c r="R68" i="16"/>
  <c r="V67" i="13"/>
  <c r="V68" i="13"/>
  <c r="Y69" i="15"/>
  <c r="J4" i="15"/>
  <c r="P45" i="1"/>
  <c r="V63" i="16"/>
  <c r="V64" i="16"/>
  <c r="W2" i="12"/>
  <c r="W18" i="12"/>
  <c r="R59" i="17"/>
  <c r="R60" i="17"/>
  <c r="T95" i="15"/>
  <c r="F86" i="15"/>
  <c r="T86" i="15" s="1"/>
  <c r="F70" i="15"/>
  <c r="S59" i="10"/>
  <c r="S60" i="10"/>
  <c r="Y2" i="9"/>
  <c r="Y18" i="9"/>
  <c r="V59" i="9"/>
  <c r="V60" i="9"/>
  <c r="I51" i="13"/>
  <c r="I62" i="13" s="1"/>
  <c r="I49" i="13"/>
  <c r="I58" i="13" s="1"/>
  <c r="I53" i="13"/>
  <c r="I66" i="13" s="1"/>
  <c r="U59" i="10"/>
  <c r="U60" i="10"/>
  <c r="H4" i="14"/>
  <c r="N41" i="1"/>
  <c r="C51" i="9"/>
  <c r="C62" i="9" s="1"/>
  <c r="C49" i="9"/>
  <c r="C58" i="9" s="1"/>
  <c r="C53" i="9"/>
  <c r="C66" i="9" s="1"/>
  <c r="Y18" i="13"/>
  <c r="Y2" i="13"/>
  <c r="E68" i="15"/>
  <c r="S70" i="15"/>
  <c r="E60" i="15"/>
  <c r="E64" i="15"/>
  <c r="V63" i="12"/>
  <c r="V64" i="12"/>
  <c r="R59" i="16"/>
  <c r="R60" i="16"/>
  <c r="Z59" i="10"/>
  <c r="Z60" i="10"/>
  <c r="U59" i="18"/>
  <c r="U60" i="18"/>
  <c r="V59" i="13"/>
  <c r="V60" i="13"/>
  <c r="V67" i="10"/>
  <c r="V68" i="10"/>
  <c r="S59" i="15"/>
  <c r="S63" i="15"/>
  <c r="S67" i="15"/>
  <c r="S53" i="19"/>
  <c r="S66" i="19" s="1"/>
  <c r="S55" i="19"/>
  <c r="S51" i="19"/>
  <c r="S62" i="19" s="1"/>
  <c r="J6" i="21"/>
  <c r="W4" i="15"/>
  <c r="W18" i="15" s="1"/>
  <c r="Q67" i="10"/>
  <c r="Q68" i="10"/>
  <c r="I51" i="9"/>
  <c r="I62" i="9" s="1"/>
  <c r="I53" i="9"/>
  <c r="I66" i="9" s="1"/>
  <c r="I49" i="9"/>
  <c r="I58" i="9" s="1"/>
  <c r="V59" i="16"/>
  <c r="V60" i="16"/>
  <c r="M18" i="16"/>
  <c r="AA11" i="16"/>
  <c r="M2" i="16"/>
  <c r="S53" i="9"/>
  <c r="S66" i="9" s="1"/>
  <c r="S49" i="9"/>
  <c r="S58" i="9" s="1"/>
  <c r="S51" i="9"/>
  <c r="S62" i="9" s="1"/>
  <c r="R63" i="17"/>
  <c r="R64" i="17"/>
  <c r="U95" i="15"/>
  <c r="G86" i="15"/>
  <c r="U86" i="15" s="1"/>
  <c r="W18" i="18"/>
  <c r="W2" i="18"/>
  <c r="F59" i="9"/>
  <c r="F60" i="9"/>
  <c r="AA70" i="14"/>
  <c r="X18" i="11"/>
  <c r="X2" i="11"/>
  <c r="K53" i="10"/>
  <c r="K66" i="10" s="1"/>
  <c r="K49" i="10"/>
  <c r="K58" i="10" s="1"/>
  <c r="K51" i="10"/>
  <c r="K62" i="10" s="1"/>
  <c r="B55" i="19"/>
  <c r="B51" i="19"/>
  <c r="B53" i="19"/>
  <c r="U67" i="18"/>
  <c r="U68" i="18"/>
  <c r="K51" i="16"/>
  <c r="K62" i="16" s="1"/>
  <c r="K49" i="16"/>
  <c r="K58" i="16" s="1"/>
  <c r="M18" i="18"/>
  <c r="AA11" i="18"/>
  <c r="M2" i="18"/>
  <c r="J53" i="18"/>
  <c r="J66" i="18" s="1"/>
  <c r="J51" i="18"/>
  <c r="J62" i="18" s="1"/>
  <c r="J49" i="18"/>
  <c r="J58" i="18" s="1"/>
  <c r="Z69" i="18"/>
  <c r="L67" i="18"/>
  <c r="L59" i="18"/>
  <c r="L63" i="18"/>
  <c r="V63" i="11"/>
  <c r="V64" i="11"/>
  <c r="Q67" i="14"/>
  <c r="Q68" i="14"/>
  <c r="Q67" i="15"/>
  <c r="Q68" i="15"/>
  <c r="E59" i="9"/>
  <c r="E60" i="9"/>
  <c r="X18" i="19"/>
  <c r="X2" i="19"/>
  <c r="Z67" i="11"/>
  <c r="Z68" i="11"/>
  <c r="S63" i="16"/>
  <c r="S64" i="16"/>
  <c r="V67" i="9"/>
  <c r="V68" i="9"/>
  <c r="T53" i="19"/>
  <c r="T66" i="19" s="1"/>
  <c r="T55" i="19"/>
  <c r="T51" i="19"/>
  <c r="T62" i="19" s="1"/>
  <c r="X18" i="16"/>
  <c r="X2" i="16"/>
  <c r="Q67" i="17"/>
  <c r="Q68" i="17"/>
  <c r="V59" i="10"/>
  <c r="V60" i="10"/>
  <c r="V67" i="18"/>
  <c r="V68" i="18"/>
  <c r="Q59" i="10"/>
  <c r="Q60" i="10"/>
  <c r="M2" i="12"/>
  <c r="M18" i="12"/>
  <c r="AA11" i="12"/>
  <c r="K51" i="11"/>
  <c r="K62" i="11" s="1"/>
  <c r="K53" i="11"/>
  <c r="K66" i="11" s="1"/>
  <c r="K49" i="11"/>
  <c r="K58" i="11" s="1"/>
  <c r="S67" i="10"/>
  <c r="S68" i="10"/>
  <c r="V59" i="11"/>
  <c r="V60" i="11"/>
  <c r="F51" i="17"/>
  <c r="F62" i="17" s="1"/>
  <c r="F53" i="17"/>
  <c r="F66" i="17" s="1"/>
  <c r="F49" i="17"/>
  <c r="F58" i="17" s="1"/>
  <c r="V63" i="9"/>
  <c r="V64" i="9"/>
  <c r="W18" i="11"/>
  <c r="W2" i="11"/>
  <c r="U67" i="10"/>
  <c r="U68" i="10"/>
  <c r="H24" i="21"/>
  <c r="H31" i="21" s="1"/>
  <c r="H33" i="21" s="1"/>
  <c r="U4" i="14"/>
  <c r="G18" i="14"/>
  <c r="G2" i="14"/>
  <c r="Q59" i="14"/>
  <c r="Q60" i="14"/>
  <c r="K53" i="19"/>
  <c r="K66" i="19" s="1"/>
  <c r="K55" i="19"/>
  <c r="K51" i="19"/>
  <c r="K62" i="19" s="1"/>
  <c r="P18" i="19"/>
  <c r="P2" i="19"/>
  <c r="V59" i="12"/>
  <c r="V60" i="12"/>
  <c r="W2" i="16"/>
  <c r="W18" i="16"/>
  <c r="R63" i="16"/>
  <c r="R64" i="16"/>
  <c r="Z67" i="10"/>
  <c r="Z68" i="10"/>
  <c r="U63" i="18"/>
  <c r="U64" i="18"/>
  <c r="V63" i="13"/>
  <c r="V64" i="13"/>
  <c r="J51" i="9"/>
  <c r="J62" i="9" s="1"/>
  <c r="J53" i="9"/>
  <c r="J66" i="9" s="1"/>
  <c r="J49" i="9"/>
  <c r="J58" i="9" s="1"/>
  <c r="U59" i="11"/>
  <c r="U60" i="11"/>
  <c r="T59" i="10"/>
  <c r="T60" i="10"/>
  <c r="Q63" i="10"/>
  <c r="Q64" i="10"/>
  <c r="W2" i="9"/>
  <c r="W18" i="9"/>
  <c r="L18" i="19"/>
  <c r="L2" i="19"/>
  <c r="Z11" i="19"/>
  <c r="AA11" i="14"/>
  <c r="Z63" i="13"/>
  <c r="Z64" i="13"/>
  <c r="U55" i="19"/>
  <c r="U51" i="19"/>
  <c r="U62" i="19" s="1"/>
  <c r="U53" i="19"/>
  <c r="U66" i="19" s="1"/>
  <c r="X18" i="13"/>
  <c r="X2" i="13"/>
  <c r="I53" i="18"/>
  <c r="I66" i="18" s="1"/>
  <c r="I49" i="18"/>
  <c r="I58" i="18" s="1"/>
  <c r="I51" i="18"/>
  <c r="I62" i="18" s="1"/>
  <c r="S59" i="18"/>
  <c r="S60" i="18"/>
  <c r="M70" i="18"/>
  <c r="F67" i="9"/>
  <c r="F68" i="9"/>
  <c r="W51" i="15" l="1"/>
  <c r="W62" i="15" s="1"/>
  <c r="W53" i="15"/>
  <c r="W66" i="15" s="1"/>
  <c r="W49" i="15"/>
  <c r="W58" i="15" s="1"/>
  <c r="T53" i="14"/>
  <c r="T66" i="14" s="1"/>
  <c r="T51" i="14"/>
  <c r="T62" i="14" s="1"/>
  <c r="T49" i="14"/>
  <c r="T58" i="14" s="1"/>
  <c r="AA18" i="9"/>
  <c r="AA2" i="9"/>
  <c r="H63" i="15"/>
  <c r="H64" i="15"/>
  <c r="I59" i="18"/>
  <c r="I60" i="18"/>
  <c r="J63" i="18"/>
  <c r="J64" i="18"/>
  <c r="S67" i="9"/>
  <c r="S68" i="9"/>
  <c r="I63" i="9"/>
  <c r="I64" i="9"/>
  <c r="C67" i="9"/>
  <c r="C68" i="9"/>
  <c r="I59" i="13"/>
  <c r="I60" i="13"/>
  <c r="I63" i="11"/>
  <c r="I64" i="11"/>
  <c r="F63" i="14"/>
  <c r="F64" i="14"/>
  <c r="X53" i="9"/>
  <c r="X66" i="9" s="1"/>
  <c r="X49" i="9"/>
  <c r="X58" i="9" s="1"/>
  <c r="X51" i="9"/>
  <c r="X62" i="9" s="1"/>
  <c r="S67" i="17"/>
  <c r="S68" i="17"/>
  <c r="AA70" i="15"/>
  <c r="K59" i="13"/>
  <c r="K60" i="13"/>
  <c r="Q53" i="9"/>
  <c r="Q66" i="9" s="1"/>
  <c r="Q49" i="9"/>
  <c r="Q58" i="9" s="1"/>
  <c r="Q51" i="9"/>
  <c r="Q62" i="9" s="1"/>
  <c r="J59" i="12"/>
  <c r="J60" i="12"/>
  <c r="U63" i="9"/>
  <c r="U64" i="9"/>
  <c r="L59" i="9"/>
  <c r="L60" i="9"/>
  <c r="J59" i="10"/>
  <c r="J60" i="10"/>
  <c r="I67" i="18"/>
  <c r="I68" i="18"/>
  <c r="J63" i="9"/>
  <c r="J64" i="9"/>
  <c r="P55" i="19"/>
  <c r="P51" i="19"/>
  <c r="P62" i="19" s="1"/>
  <c r="P53" i="19"/>
  <c r="P66" i="19" s="1"/>
  <c r="J67" i="18"/>
  <c r="J68" i="18"/>
  <c r="X51" i="11"/>
  <c r="X62" i="11" s="1"/>
  <c r="X49" i="11"/>
  <c r="X58" i="11" s="1"/>
  <c r="X53" i="11"/>
  <c r="X66" i="11" s="1"/>
  <c r="W53" i="18"/>
  <c r="W66" i="18" s="1"/>
  <c r="W51" i="18"/>
  <c r="W62" i="18" s="1"/>
  <c r="W49" i="18"/>
  <c r="W58" i="18" s="1"/>
  <c r="C59" i="9"/>
  <c r="C60" i="9"/>
  <c r="I63" i="13"/>
  <c r="I64" i="13"/>
  <c r="F68" i="15"/>
  <c r="T70" i="15"/>
  <c r="F60" i="15"/>
  <c r="F64" i="15"/>
  <c r="I59" i="11"/>
  <c r="I60" i="11"/>
  <c r="F68" i="14"/>
  <c r="F67" i="14"/>
  <c r="S59" i="17"/>
  <c r="S60" i="17"/>
  <c r="Y49" i="11"/>
  <c r="Y58" i="11" s="1"/>
  <c r="Y53" i="11"/>
  <c r="Y66" i="11" s="1"/>
  <c r="Y51" i="11"/>
  <c r="Y62" i="11" s="1"/>
  <c r="K67" i="13"/>
  <c r="K68" i="13"/>
  <c r="I59" i="10"/>
  <c r="I60" i="10"/>
  <c r="J67" i="12"/>
  <c r="J68" i="12"/>
  <c r="G53" i="17"/>
  <c r="G66" i="17" s="1"/>
  <c r="G49" i="17"/>
  <c r="G58" i="17" s="1"/>
  <c r="G51" i="17"/>
  <c r="G62" i="17" s="1"/>
  <c r="J67" i="11"/>
  <c r="J68" i="11"/>
  <c r="U60" i="15"/>
  <c r="U64" i="15"/>
  <c r="U68" i="15"/>
  <c r="L67" i="9"/>
  <c r="L68" i="9"/>
  <c r="I5" i="17"/>
  <c r="O44" i="1"/>
  <c r="J67" i="10"/>
  <c r="J68" i="10"/>
  <c r="L67" i="12"/>
  <c r="L68" i="12"/>
  <c r="Y70" i="15"/>
  <c r="H59" i="15"/>
  <c r="H60" i="15"/>
  <c r="I63" i="10"/>
  <c r="I64" i="10"/>
  <c r="J63" i="11"/>
  <c r="J64" i="11"/>
  <c r="AA2" i="10"/>
  <c r="AA18" i="10"/>
  <c r="L63" i="9"/>
  <c r="L64" i="9"/>
  <c r="I20" i="21"/>
  <c r="I31" i="21" s="1"/>
  <c r="I33" i="21" s="1"/>
  <c r="V5" i="17"/>
  <c r="H18" i="17"/>
  <c r="H2" i="17"/>
  <c r="Y51" i="12"/>
  <c r="Y62" i="12" s="1"/>
  <c r="Y49" i="12"/>
  <c r="Y58" i="12" s="1"/>
  <c r="Y53" i="12"/>
  <c r="Y66" i="12" s="1"/>
  <c r="L59" i="12"/>
  <c r="L60" i="12"/>
  <c r="H67" i="15"/>
  <c r="H68" i="15"/>
  <c r="X51" i="13"/>
  <c r="X62" i="13" s="1"/>
  <c r="X49" i="13"/>
  <c r="X58" i="13" s="1"/>
  <c r="X53" i="13"/>
  <c r="X66" i="13" s="1"/>
  <c r="U2" i="14"/>
  <c r="U18" i="14"/>
  <c r="F59" i="17"/>
  <c r="F60" i="17"/>
  <c r="K67" i="11"/>
  <c r="K68" i="11"/>
  <c r="AA18" i="18"/>
  <c r="AA2" i="18"/>
  <c r="I4" i="14"/>
  <c r="O41" i="1"/>
  <c r="K6" i="21"/>
  <c r="X4" i="15"/>
  <c r="J18" i="15"/>
  <c r="J2" i="15"/>
  <c r="S59" i="14"/>
  <c r="S60" i="14"/>
  <c r="Z69" i="15"/>
  <c r="Z53" i="9"/>
  <c r="Z66" i="9" s="1"/>
  <c r="Z49" i="9"/>
  <c r="Z58" i="9" s="1"/>
  <c r="Z51" i="9"/>
  <c r="Z62" i="9" s="1"/>
  <c r="I67" i="10"/>
  <c r="I68" i="10"/>
  <c r="I67" i="12"/>
  <c r="I68" i="12"/>
  <c r="J59" i="11"/>
  <c r="J60" i="11"/>
  <c r="W24" i="17"/>
  <c r="I37" i="17"/>
  <c r="I52" i="17" s="1"/>
  <c r="I65" i="17" s="1"/>
  <c r="I36" i="17"/>
  <c r="I50" i="17" s="1"/>
  <c r="I61" i="17" s="1"/>
  <c r="I35" i="17"/>
  <c r="I48" i="17" s="1"/>
  <c r="I57" i="17" s="1"/>
  <c r="J24" i="17"/>
  <c r="I19" i="17"/>
  <c r="X51" i="18"/>
  <c r="X62" i="18" s="1"/>
  <c r="X53" i="18"/>
  <c r="X66" i="18" s="1"/>
  <c r="X49" i="18"/>
  <c r="X58" i="18" s="1"/>
  <c r="M53" i="10"/>
  <c r="M66" i="10" s="1"/>
  <c r="M51" i="10"/>
  <c r="M62" i="10" s="1"/>
  <c r="M49" i="10"/>
  <c r="M58" i="10" s="1"/>
  <c r="V51" i="15"/>
  <c r="V62" i="15" s="1"/>
  <c r="V53" i="15"/>
  <c r="V66" i="15" s="1"/>
  <c r="V49" i="15"/>
  <c r="V58" i="15" s="1"/>
  <c r="I59" i="15"/>
  <c r="I60" i="15"/>
  <c r="L63" i="12"/>
  <c r="L64" i="12"/>
  <c r="J67" i="9"/>
  <c r="J68" i="9"/>
  <c r="I67" i="11"/>
  <c r="I68" i="11"/>
  <c r="S63" i="17"/>
  <c r="S64" i="17"/>
  <c r="U18" i="17"/>
  <c r="U2" i="17"/>
  <c r="S67" i="14"/>
  <c r="S68" i="14"/>
  <c r="AA2" i="11"/>
  <c r="AA18" i="11"/>
  <c r="K59" i="9"/>
  <c r="K60" i="9"/>
  <c r="W53" i="10"/>
  <c r="W66" i="10" s="1"/>
  <c r="W49" i="10"/>
  <c r="W58" i="10" s="1"/>
  <c r="W51" i="10"/>
  <c r="W62" i="10" s="1"/>
  <c r="K63" i="12"/>
  <c r="K64" i="12"/>
  <c r="I59" i="12"/>
  <c r="I60" i="12"/>
  <c r="I59" i="16"/>
  <c r="I60" i="16"/>
  <c r="I67" i="15"/>
  <c r="I68" i="15"/>
  <c r="AA2" i="13"/>
  <c r="AA18" i="13"/>
  <c r="Z51" i="12"/>
  <c r="Z62" i="12" s="1"/>
  <c r="Z49" i="12"/>
  <c r="Z58" i="12" s="1"/>
  <c r="Z53" i="12"/>
  <c r="Z66" i="12" s="1"/>
  <c r="I63" i="15"/>
  <c r="I64" i="15"/>
  <c r="M51" i="13"/>
  <c r="M62" i="13" s="1"/>
  <c r="M49" i="13"/>
  <c r="M58" i="13" s="1"/>
  <c r="M53" i="13"/>
  <c r="M66" i="13" s="1"/>
  <c r="T67" i="9"/>
  <c r="T68" i="9"/>
  <c r="G53" i="14"/>
  <c r="G66" i="14" s="1"/>
  <c r="G49" i="14"/>
  <c r="G58" i="14" s="1"/>
  <c r="G51" i="14"/>
  <c r="G62" i="14" s="1"/>
  <c r="AA18" i="16"/>
  <c r="AA2" i="16"/>
  <c r="C63" i="9"/>
  <c r="C64" i="9"/>
  <c r="Y53" i="19"/>
  <c r="Y66" i="19" s="1"/>
  <c r="Y55" i="19"/>
  <c r="Y51" i="19"/>
  <c r="Y62" i="19" s="1"/>
  <c r="K63" i="13"/>
  <c r="K64" i="13"/>
  <c r="L64" i="18"/>
  <c r="L68" i="18"/>
  <c r="L60" i="18"/>
  <c r="Z70" i="18"/>
  <c r="F67" i="17"/>
  <c r="F68" i="17"/>
  <c r="X53" i="16"/>
  <c r="X66" i="16" s="1"/>
  <c r="X51" i="16"/>
  <c r="X62" i="16" s="1"/>
  <c r="X49" i="16"/>
  <c r="X58" i="16" s="1"/>
  <c r="S60" i="15"/>
  <c r="S64" i="15"/>
  <c r="S68" i="15"/>
  <c r="F63" i="17"/>
  <c r="F64" i="17"/>
  <c r="Y53" i="9"/>
  <c r="Y66" i="9" s="1"/>
  <c r="Y49" i="9"/>
  <c r="Y58" i="9" s="1"/>
  <c r="Y51" i="9"/>
  <c r="Y62" i="9" s="1"/>
  <c r="J64" i="13"/>
  <c r="J63" i="13"/>
  <c r="M23" i="16"/>
  <c r="L37" i="16"/>
  <c r="L52" i="16" s="1"/>
  <c r="L35" i="16"/>
  <c r="L48" i="16" s="1"/>
  <c r="L36" i="16"/>
  <c r="L50" i="16" s="1"/>
  <c r="L19" i="16"/>
  <c r="Z23" i="16"/>
  <c r="J63" i="16"/>
  <c r="J64" i="16"/>
  <c r="X49" i="10"/>
  <c r="X58" i="10" s="1"/>
  <c r="X51" i="10"/>
  <c r="X62" i="10" s="1"/>
  <c r="X53" i="10"/>
  <c r="X66" i="10" s="1"/>
  <c r="K63" i="16"/>
  <c r="K64" i="16"/>
  <c r="I59" i="9"/>
  <c r="I60" i="9"/>
  <c r="J59" i="16"/>
  <c r="J60" i="16"/>
  <c r="I63" i="16"/>
  <c r="I64" i="16"/>
  <c r="W51" i="11"/>
  <c r="W62" i="11" s="1"/>
  <c r="W49" i="11"/>
  <c r="W58" i="11" s="1"/>
  <c r="W53" i="11"/>
  <c r="W66" i="11" s="1"/>
  <c r="K59" i="11"/>
  <c r="K60" i="11"/>
  <c r="K4" i="15"/>
  <c r="Q45" i="1"/>
  <c r="S63" i="14"/>
  <c r="S64" i="14"/>
  <c r="Z95" i="15"/>
  <c r="L86" i="15"/>
  <c r="Z86" i="15" s="1"/>
  <c r="L70" i="15"/>
  <c r="M60" i="18"/>
  <c r="AA70" i="18"/>
  <c r="Z18" i="19"/>
  <c r="Z2" i="19"/>
  <c r="W51" i="16"/>
  <c r="W62" i="16" s="1"/>
  <c r="W49" i="16"/>
  <c r="W58" i="16" s="1"/>
  <c r="W53" i="16"/>
  <c r="W66" i="16" s="1"/>
  <c r="K63" i="11"/>
  <c r="K64" i="11"/>
  <c r="M51" i="18"/>
  <c r="M62" i="18" s="1"/>
  <c r="M63" i="18" s="1"/>
  <c r="M49" i="18"/>
  <c r="M58" i="18" s="1"/>
  <c r="M59" i="18" s="1"/>
  <c r="M53" i="18"/>
  <c r="M66" i="18" s="1"/>
  <c r="M67" i="18" s="1"/>
  <c r="I24" i="21"/>
  <c r="V4" i="14"/>
  <c r="H2" i="14"/>
  <c r="H18" i="14"/>
  <c r="AA18" i="12"/>
  <c r="AA2" i="12"/>
  <c r="K59" i="16"/>
  <c r="K60" i="16"/>
  <c r="K63" i="10"/>
  <c r="K64" i="10"/>
  <c r="M51" i="11"/>
  <c r="M62" i="11" s="1"/>
  <c r="M53" i="11"/>
  <c r="M66" i="11" s="1"/>
  <c r="M49" i="11"/>
  <c r="M58" i="11" s="1"/>
  <c r="K67" i="9"/>
  <c r="K68" i="9"/>
  <c r="T63" i="15"/>
  <c r="T67" i="15"/>
  <c r="T59" i="15"/>
  <c r="K59" i="12"/>
  <c r="K60" i="12"/>
  <c r="I63" i="12"/>
  <c r="I64" i="12"/>
  <c r="I67" i="16"/>
  <c r="I68" i="16"/>
  <c r="V35" i="17"/>
  <c r="V48" i="17" s="1"/>
  <c r="V57" i="17" s="1"/>
  <c r="V19" i="17"/>
  <c r="V37" i="17"/>
  <c r="V52" i="17" s="1"/>
  <c r="V65" i="17" s="1"/>
  <c r="V36" i="17"/>
  <c r="V50" i="17" s="1"/>
  <c r="V61" i="17" s="1"/>
  <c r="L55" i="19"/>
  <c r="L51" i="19"/>
  <c r="L62" i="19" s="1"/>
  <c r="L53" i="19"/>
  <c r="L66" i="19" s="1"/>
  <c r="M51" i="12"/>
  <c r="M62" i="12" s="1"/>
  <c r="M49" i="12"/>
  <c r="M58" i="12" s="1"/>
  <c r="M53" i="12"/>
  <c r="M66" i="12" s="1"/>
  <c r="Z59" i="18"/>
  <c r="Z67" i="18"/>
  <c r="Z63" i="18"/>
  <c r="K59" i="10"/>
  <c r="K60" i="10"/>
  <c r="S63" i="9"/>
  <c r="S64" i="9"/>
  <c r="W51" i="12"/>
  <c r="W62" i="12" s="1"/>
  <c r="W49" i="12"/>
  <c r="W58" i="12" s="1"/>
  <c r="W53" i="12"/>
  <c r="W66" i="12" s="1"/>
  <c r="Y51" i="10"/>
  <c r="Y62" i="10" s="1"/>
  <c r="Y53" i="10"/>
  <c r="Y66" i="10" s="1"/>
  <c r="Y49" i="10"/>
  <c r="Y58" i="10" s="1"/>
  <c r="J59" i="13"/>
  <c r="J60" i="13"/>
  <c r="Q6" i="20"/>
  <c r="R6" i="20"/>
  <c r="P6" i="20"/>
  <c r="K63" i="9"/>
  <c r="K64" i="9"/>
  <c r="Y51" i="18"/>
  <c r="Y62" i="18" s="1"/>
  <c r="Y63" i="18" s="1"/>
  <c r="Y49" i="18"/>
  <c r="Y58" i="18" s="1"/>
  <c r="Y59" i="18" s="1"/>
  <c r="Y53" i="18"/>
  <c r="Y66" i="18" s="1"/>
  <c r="Y67" i="18" s="1"/>
  <c r="K67" i="12"/>
  <c r="K68" i="12"/>
  <c r="W51" i="13"/>
  <c r="W62" i="13" s="1"/>
  <c r="W53" i="13"/>
  <c r="W66" i="13" s="1"/>
  <c r="W49" i="13"/>
  <c r="W58" i="13" s="1"/>
  <c r="M24" i="16"/>
  <c r="AA24" i="16" s="1"/>
  <c r="Z24" i="16"/>
  <c r="U67" i="9"/>
  <c r="U68" i="9"/>
  <c r="Y51" i="16"/>
  <c r="Y62" i="16" s="1"/>
  <c r="Y53" i="16"/>
  <c r="Y66" i="16" s="1"/>
  <c r="Y49" i="16"/>
  <c r="Y58" i="16" s="1"/>
  <c r="M53" i="9"/>
  <c r="M66" i="9" s="1"/>
  <c r="M49" i="9"/>
  <c r="M58" i="9" s="1"/>
  <c r="M51" i="9"/>
  <c r="M62" i="9" s="1"/>
  <c r="T59" i="9"/>
  <c r="T60" i="9"/>
  <c r="I63" i="18"/>
  <c r="I64" i="18"/>
  <c r="W51" i="9"/>
  <c r="W62" i="9" s="1"/>
  <c r="W49" i="9"/>
  <c r="W58" i="9" s="1"/>
  <c r="W53" i="9"/>
  <c r="W66" i="9" s="1"/>
  <c r="J59" i="9"/>
  <c r="J60" i="9"/>
  <c r="X55" i="19"/>
  <c r="X51" i="19"/>
  <c r="X62" i="19" s="1"/>
  <c r="X53" i="19"/>
  <c r="X66" i="19" s="1"/>
  <c r="J59" i="18"/>
  <c r="J60" i="18"/>
  <c r="K53" i="16"/>
  <c r="K66" i="16" s="1"/>
  <c r="K67" i="10"/>
  <c r="K68" i="10"/>
  <c r="S59" i="9"/>
  <c r="S60" i="9"/>
  <c r="I67" i="9"/>
  <c r="I68" i="9"/>
  <c r="Y51" i="13"/>
  <c r="Y62" i="13" s="1"/>
  <c r="Y53" i="13"/>
  <c r="Y66" i="13" s="1"/>
  <c r="Y49" i="13"/>
  <c r="Y58" i="13" s="1"/>
  <c r="I67" i="13"/>
  <c r="I68" i="13"/>
  <c r="F60" i="14"/>
  <c r="F59" i="14"/>
  <c r="J68" i="13"/>
  <c r="J67" i="13"/>
  <c r="AA95" i="15"/>
  <c r="M86" i="15"/>
  <c r="AA86" i="15" s="1"/>
  <c r="Y36" i="16"/>
  <c r="Y50" i="16" s="1"/>
  <c r="Y61" i="16" s="1"/>
  <c r="Y37" i="16"/>
  <c r="Y52" i="16" s="1"/>
  <c r="Y65" i="16" s="1"/>
  <c r="Y19" i="16"/>
  <c r="Y35" i="16"/>
  <c r="Y48" i="16" s="1"/>
  <c r="Y57" i="16" s="1"/>
  <c r="W55" i="19"/>
  <c r="W51" i="19"/>
  <c r="W62" i="19" s="1"/>
  <c r="W53" i="19"/>
  <c r="W66" i="19" s="1"/>
  <c r="J67" i="16"/>
  <c r="J68" i="16"/>
  <c r="J63" i="12"/>
  <c r="J64" i="12"/>
  <c r="K68" i="18"/>
  <c r="T51" i="17"/>
  <c r="T62" i="17" s="1"/>
  <c r="T53" i="17"/>
  <c r="T66" i="17" s="1"/>
  <c r="T49" i="17"/>
  <c r="T58" i="17" s="1"/>
  <c r="U59" i="9"/>
  <c r="U60" i="9"/>
  <c r="X53" i="12"/>
  <c r="X66" i="12" s="1"/>
  <c r="X51" i="12"/>
  <c r="X62" i="12" s="1"/>
  <c r="X49" i="12"/>
  <c r="X58" i="12" s="1"/>
  <c r="J63" i="10"/>
  <c r="J64" i="10"/>
  <c r="T63" i="9"/>
  <c r="T64" i="9"/>
  <c r="Y59" i="16" l="1"/>
  <c r="Y60" i="16"/>
  <c r="M59" i="11"/>
  <c r="M60" i="11"/>
  <c r="T59" i="17"/>
  <c r="T60" i="17"/>
  <c r="K67" i="16"/>
  <c r="K68" i="16"/>
  <c r="M36" i="16"/>
  <c r="M50" i="16" s="1"/>
  <c r="M37" i="16"/>
  <c r="M52" i="16" s="1"/>
  <c r="M35" i="16"/>
  <c r="M48" i="16" s="1"/>
  <c r="AA23" i="16"/>
  <c r="M19" i="16"/>
  <c r="Z67" i="9"/>
  <c r="Z68" i="9"/>
  <c r="AA53" i="12"/>
  <c r="AA66" i="12" s="1"/>
  <c r="AA49" i="12"/>
  <c r="AA58" i="12" s="1"/>
  <c r="AA51" i="12"/>
  <c r="AA62" i="12" s="1"/>
  <c r="Y67" i="13"/>
  <c r="Y68" i="13"/>
  <c r="W67" i="9"/>
  <c r="W68" i="9"/>
  <c r="M59" i="9"/>
  <c r="M60" i="9"/>
  <c r="W67" i="12"/>
  <c r="W68" i="12"/>
  <c r="Z68" i="18"/>
  <c r="Z64" i="18"/>
  <c r="Z60" i="18"/>
  <c r="Z59" i="12"/>
  <c r="Z60" i="12"/>
  <c r="X67" i="18"/>
  <c r="X68" i="18"/>
  <c r="J51" i="15"/>
  <c r="J62" i="15" s="1"/>
  <c r="J53" i="15"/>
  <c r="J66" i="15" s="1"/>
  <c r="J49" i="15"/>
  <c r="J58" i="15" s="1"/>
  <c r="T60" i="15"/>
  <c r="T64" i="15"/>
  <c r="T68" i="15"/>
  <c r="W67" i="18"/>
  <c r="W68" i="18"/>
  <c r="Q63" i="9"/>
  <c r="Q64" i="9"/>
  <c r="T67" i="17"/>
  <c r="T68" i="17"/>
  <c r="Y63" i="13"/>
  <c r="Y64" i="13"/>
  <c r="W59" i="9"/>
  <c r="W60" i="9"/>
  <c r="M67" i="9"/>
  <c r="M68" i="9"/>
  <c r="W59" i="12"/>
  <c r="W60" i="12"/>
  <c r="Z55" i="19"/>
  <c r="Z51" i="19"/>
  <c r="Z62" i="19" s="1"/>
  <c r="Z53" i="19"/>
  <c r="Z66" i="19" s="1"/>
  <c r="W67" i="11"/>
  <c r="W68" i="11"/>
  <c r="Z63" i="12"/>
  <c r="Z64" i="12"/>
  <c r="AA49" i="11"/>
  <c r="AA58" i="11" s="1"/>
  <c r="AA53" i="11"/>
  <c r="AA66" i="11" s="1"/>
  <c r="AA51" i="11"/>
  <c r="AA62" i="11" s="1"/>
  <c r="V59" i="15"/>
  <c r="V60" i="15"/>
  <c r="X63" i="18"/>
  <c r="X64" i="18"/>
  <c r="X18" i="15"/>
  <c r="X2" i="15"/>
  <c r="U53" i="14"/>
  <c r="U66" i="14" s="1"/>
  <c r="U51" i="14"/>
  <c r="U62" i="14" s="1"/>
  <c r="U49" i="14"/>
  <c r="U58" i="14" s="1"/>
  <c r="X67" i="11"/>
  <c r="X68" i="11"/>
  <c r="Q59" i="9"/>
  <c r="Q60" i="9"/>
  <c r="AA53" i="9"/>
  <c r="AA66" i="9" s="1"/>
  <c r="AA49" i="9"/>
  <c r="AA58" i="9" s="1"/>
  <c r="AA51" i="9"/>
  <c r="AA62" i="9" s="1"/>
  <c r="W63" i="12"/>
  <c r="W64" i="12"/>
  <c r="AA60" i="18"/>
  <c r="H49" i="14"/>
  <c r="H58" i="14" s="1"/>
  <c r="H51" i="14"/>
  <c r="H62" i="14" s="1"/>
  <c r="H53" i="14"/>
  <c r="H66" i="14" s="1"/>
  <c r="L4" i="15"/>
  <c r="R45" i="1"/>
  <c r="M4" i="15" s="1"/>
  <c r="W63" i="11"/>
  <c r="W64" i="11"/>
  <c r="Z19" i="16"/>
  <c r="Z35" i="16"/>
  <c r="Z48" i="16" s="1"/>
  <c r="Z36" i="16"/>
  <c r="Z50" i="16" s="1"/>
  <c r="Z37" i="16"/>
  <c r="Z52" i="16" s="1"/>
  <c r="Y63" i="9"/>
  <c r="Y64" i="9"/>
  <c r="X59" i="16"/>
  <c r="X60" i="16"/>
  <c r="M59" i="13"/>
  <c r="M60" i="13"/>
  <c r="V63" i="15"/>
  <c r="V64" i="15"/>
  <c r="J37" i="17"/>
  <c r="J52" i="17" s="1"/>
  <c r="J65" i="17" s="1"/>
  <c r="J36" i="17"/>
  <c r="J50" i="17" s="1"/>
  <c r="J61" i="17" s="1"/>
  <c r="J35" i="17"/>
  <c r="J48" i="17" s="1"/>
  <c r="J57" i="17" s="1"/>
  <c r="X24" i="17"/>
  <c r="J19" i="17"/>
  <c r="K24" i="17"/>
  <c r="J4" i="14"/>
  <c r="P41" i="1"/>
  <c r="X67" i="13"/>
  <c r="X68" i="13"/>
  <c r="Y59" i="12"/>
  <c r="Y60" i="12"/>
  <c r="AA51" i="10"/>
  <c r="AA62" i="10" s="1"/>
  <c r="AA53" i="10"/>
  <c r="AA66" i="10" s="1"/>
  <c r="AA49" i="10"/>
  <c r="AA58" i="10" s="1"/>
  <c r="J5" i="17"/>
  <c r="P44" i="1"/>
  <c r="X63" i="11"/>
  <c r="X64" i="11"/>
  <c r="Y68" i="18"/>
  <c r="X63" i="9"/>
  <c r="X64" i="9"/>
  <c r="T64" i="14"/>
  <c r="T63" i="14"/>
  <c r="T60" i="14"/>
  <c r="T59" i="14"/>
  <c r="M59" i="12"/>
  <c r="M60" i="12"/>
  <c r="X63" i="16"/>
  <c r="X64" i="16"/>
  <c r="J24" i="21"/>
  <c r="W4" i="14"/>
  <c r="I2" i="14"/>
  <c r="I18" i="14"/>
  <c r="T63" i="17"/>
  <c r="T64" i="17"/>
  <c r="W59" i="11"/>
  <c r="W60" i="11"/>
  <c r="AA53" i="13"/>
  <c r="AA66" i="13" s="1"/>
  <c r="AA49" i="13"/>
  <c r="AA58" i="13" s="1"/>
  <c r="AA51" i="13"/>
  <c r="AA62" i="13" s="1"/>
  <c r="Y67" i="12"/>
  <c r="Y68" i="12"/>
  <c r="X59" i="11"/>
  <c r="X60" i="11"/>
  <c r="Q68" i="9"/>
  <c r="Q67" i="9"/>
  <c r="X59" i="12"/>
  <c r="X60" i="12"/>
  <c r="Y67" i="16"/>
  <c r="Y68" i="16"/>
  <c r="Y67" i="10"/>
  <c r="Y68" i="10"/>
  <c r="W67" i="13"/>
  <c r="W68" i="13"/>
  <c r="M63" i="11"/>
  <c r="M64" i="11"/>
  <c r="M68" i="18"/>
  <c r="M59" i="10"/>
  <c r="M60" i="10"/>
  <c r="X60" i="13"/>
  <c r="X59" i="13"/>
  <c r="X67" i="12"/>
  <c r="X68" i="12"/>
  <c r="V18" i="14"/>
  <c r="V2" i="14"/>
  <c r="Y67" i="9"/>
  <c r="Y68" i="9"/>
  <c r="G63" i="14"/>
  <c r="G64" i="14"/>
  <c r="M63" i="10"/>
  <c r="M64" i="10"/>
  <c r="X64" i="13"/>
  <c r="X63" i="13"/>
  <c r="G59" i="17"/>
  <c r="G60" i="17"/>
  <c r="Y63" i="11"/>
  <c r="Y64" i="11"/>
  <c r="Y60" i="18"/>
  <c r="X67" i="9"/>
  <c r="X68" i="9"/>
  <c r="W59" i="15"/>
  <c r="W60" i="15"/>
  <c r="W63" i="9"/>
  <c r="W64" i="9"/>
  <c r="Y59" i="10"/>
  <c r="Y60" i="10"/>
  <c r="M67" i="12"/>
  <c r="M68" i="12"/>
  <c r="M67" i="13"/>
  <c r="M68" i="13"/>
  <c r="V67" i="15"/>
  <c r="V68" i="15"/>
  <c r="W59" i="13"/>
  <c r="W60" i="13"/>
  <c r="M67" i="11"/>
  <c r="M68" i="11"/>
  <c r="X63" i="12"/>
  <c r="X64" i="12"/>
  <c r="Y63" i="16"/>
  <c r="Y64" i="16"/>
  <c r="Y63" i="10"/>
  <c r="Y64" i="10"/>
  <c r="M63" i="12"/>
  <c r="M64" i="12"/>
  <c r="L6" i="21"/>
  <c r="Y4" i="15"/>
  <c r="K18" i="15"/>
  <c r="K2" i="15"/>
  <c r="X67" i="10"/>
  <c r="X68" i="10"/>
  <c r="Y59" i="9"/>
  <c r="Y60" i="9"/>
  <c r="M63" i="13"/>
  <c r="M64" i="13"/>
  <c r="W63" i="10"/>
  <c r="W64" i="10"/>
  <c r="AA53" i="18"/>
  <c r="AA66" i="18" s="1"/>
  <c r="AA67" i="18" s="1"/>
  <c r="AA51" i="18"/>
  <c r="AA62" i="18" s="1"/>
  <c r="AA63" i="18" s="1"/>
  <c r="AA49" i="18"/>
  <c r="AA58" i="18" s="1"/>
  <c r="AA59" i="18" s="1"/>
  <c r="Y63" i="12"/>
  <c r="Y64" i="12"/>
  <c r="J20" i="21"/>
  <c r="J31" i="21" s="1"/>
  <c r="J33" i="21" s="1"/>
  <c r="W5" i="17"/>
  <c r="I18" i="17"/>
  <c r="I2" i="17"/>
  <c r="G63" i="17"/>
  <c r="G64" i="17"/>
  <c r="Y64" i="18"/>
  <c r="X59" i="9"/>
  <c r="X60" i="9"/>
  <c r="W63" i="13"/>
  <c r="W64" i="13"/>
  <c r="M64" i="18"/>
  <c r="X63" i="10"/>
  <c r="X64" i="10"/>
  <c r="W59" i="10"/>
  <c r="W60" i="10"/>
  <c r="W59" i="16"/>
  <c r="W60" i="16"/>
  <c r="Z70" i="15"/>
  <c r="X59" i="10"/>
  <c r="X60" i="10"/>
  <c r="L57" i="16"/>
  <c r="L49" i="16"/>
  <c r="L58" i="16" s="1"/>
  <c r="G59" i="14"/>
  <c r="G60" i="14"/>
  <c r="W67" i="10"/>
  <c r="W68" i="10"/>
  <c r="U51" i="17"/>
  <c r="U62" i="17" s="1"/>
  <c r="U49" i="17"/>
  <c r="U58" i="17" s="1"/>
  <c r="U53" i="17"/>
  <c r="U66" i="17" s="1"/>
  <c r="M67" i="10"/>
  <c r="M68" i="10"/>
  <c r="Z63" i="9"/>
  <c r="Z64" i="9"/>
  <c r="H51" i="17"/>
  <c r="H62" i="17" s="1"/>
  <c r="H53" i="17"/>
  <c r="H66" i="17" s="1"/>
  <c r="H49" i="17"/>
  <c r="H58" i="17" s="1"/>
  <c r="G67" i="17"/>
  <c r="G68" i="17"/>
  <c r="Y67" i="11"/>
  <c r="Y68" i="11"/>
  <c r="W59" i="18"/>
  <c r="W60" i="18"/>
  <c r="W67" i="15"/>
  <c r="W68" i="15"/>
  <c r="T68" i="14"/>
  <c r="T67" i="14"/>
  <c r="W67" i="16"/>
  <c r="W68" i="16"/>
  <c r="L61" i="16"/>
  <c r="L51" i="16"/>
  <c r="L62" i="16" s="1"/>
  <c r="X67" i="16"/>
  <c r="X68" i="16"/>
  <c r="Y59" i="13"/>
  <c r="Y60" i="13"/>
  <c r="M63" i="9"/>
  <c r="M64" i="9"/>
  <c r="W63" i="16"/>
  <c r="W64" i="16"/>
  <c r="L65" i="16"/>
  <c r="L53" i="16"/>
  <c r="L66" i="16" s="1"/>
  <c r="G67" i="14"/>
  <c r="G68" i="14"/>
  <c r="Z67" i="12"/>
  <c r="Z68" i="12"/>
  <c r="X59" i="18"/>
  <c r="X60" i="18"/>
  <c r="W35" i="17"/>
  <c r="W48" i="17" s="1"/>
  <c r="W57" i="17" s="1"/>
  <c r="W19" i="17"/>
  <c r="W36" i="17"/>
  <c r="W50" i="17" s="1"/>
  <c r="W61" i="17" s="1"/>
  <c r="W37" i="17"/>
  <c r="W52" i="17" s="1"/>
  <c r="W65" i="17" s="1"/>
  <c r="Z59" i="9"/>
  <c r="Z60" i="9"/>
  <c r="V18" i="17"/>
  <c r="V2" i="17"/>
  <c r="Y59" i="11"/>
  <c r="Y60" i="11"/>
  <c r="W63" i="18"/>
  <c r="W64" i="18"/>
  <c r="W63" i="15"/>
  <c r="W64" i="15"/>
  <c r="M6" i="21" l="1"/>
  <c r="Z4" i="15"/>
  <c r="L18" i="15"/>
  <c r="L2" i="15"/>
  <c r="N2" i="15" s="1"/>
  <c r="Z65" i="16"/>
  <c r="Z53" i="16"/>
  <c r="Z66" i="16" s="1"/>
  <c r="Z61" i="16"/>
  <c r="Z51" i="16"/>
  <c r="Z62" i="16" s="1"/>
  <c r="H63" i="14"/>
  <c r="H64" i="14"/>
  <c r="AA59" i="9"/>
  <c r="AA60" i="9"/>
  <c r="U67" i="14"/>
  <c r="U68" i="14"/>
  <c r="AA67" i="11"/>
  <c r="AA68" i="11"/>
  <c r="V53" i="17"/>
  <c r="V66" i="17" s="1"/>
  <c r="V49" i="17"/>
  <c r="V58" i="17" s="1"/>
  <c r="V51" i="17"/>
  <c r="V62" i="17" s="1"/>
  <c r="H67" i="14"/>
  <c r="H68" i="14"/>
  <c r="U63" i="14"/>
  <c r="U64" i="14"/>
  <c r="L59" i="16"/>
  <c r="L60" i="16"/>
  <c r="W18" i="17"/>
  <c r="W2" i="17"/>
  <c r="K51" i="15"/>
  <c r="K62" i="15" s="1"/>
  <c r="K53" i="15"/>
  <c r="K66" i="15" s="1"/>
  <c r="K49" i="15"/>
  <c r="K58" i="15" s="1"/>
  <c r="K19" i="17"/>
  <c r="Y24" i="17"/>
  <c r="K37" i="17"/>
  <c r="K52" i="17" s="1"/>
  <c r="K65" i="17" s="1"/>
  <c r="K36" i="17"/>
  <c r="K50" i="17" s="1"/>
  <c r="K61" i="17" s="1"/>
  <c r="K35" i="17"/>
  <c r="K48" i="17" s="1"/>
  <c r="K57" i="17" s="1"/>
  <c r="L24" i="17"/>
  <c r="Z57" i="16"/>
  <c r="Z49" i="16"/>
  <c r="Z58" i="16" s="1"/>
  <c r="H59" i="14"/>
  <c r="H60" i="14"/>
  <c r="AA67" i="9"/>
  <c r="AA68" i="9"/>
  <c r="AA59" i="11"/>
  <c r="AA60" i="11"/>
  <c r="I53" i="14"/>
  <c r="I66" i="14" s="1"/>
  <c r="I49" i="14"/>
  <c r="I58" i="14" s="1"/>
  <c r="I51" i="14"/>
  <c r="I62" i="14" s="1"/>
  <c r="X53" i="15"/>
  <c r="X66" i="15" s="1"/>
  <c r="X49" i="15"/>
  <c r="X58" i="15" s="1"/>
  <c r="X51" i="15"/>
  <c r="X62" i="15" s="1"/>
  <c r="J59" i="15"/>
  <c r="J60" i="15"/>
  <c r="AA36" i="16"/>
  <c r="AA50" i="16" s="1"/>
  <c r="AA37" i="16"/>
  <c r="AA52" i="16" s="1"/>
  <c r="AA19" i="16"/>
  <c r="AA35" i="16"/>
  <c r="AA48" i="16" s="1"/>
  <c r="AA63" i="13"/>
  <c r="AA64" i="13"/>
  <c r="K5" i="17"/>
  <c r="Q44" i="1"/>
  <c r="X19" i="17"/>
  <c r="X36" i="17"/>
  <c r="X50" i="17" s="1"/>
  <c r="X61" i="17" s="1"/>
  <c r="X35" i="17"/>
  <c r="X48" i="17" s="1"/>
  <c r="X57" i="17" s="1"/>
  <c r="X37" i="17"/>
  <c r="X52" i="17" s="1"/>
  <c r="X65" i="17" s="1"/>
  <c r="AA68" i="18"/>
  <c r="J67" i="15"/>
  <c r="J68" i="15"/>
  <c r="M57" i="16"/>
  <c r="M49" i="16"/>
  <c r="M58" i="16" s="1"/>
  <c r="U59" i="14"/>
  <c r="U60" i="14"/>
  <c r="U67" i="17"/>
  <c r="U68" i="17"/>
  <c r="L67" i="16"/>
  <c r="L68" i="16"/>
  <c r="H59" i="17"/>
  <c r="H60" i="17"/>
  <c r="K4" i="14"/>
  <c r="Q41" i="1"/>
  <c r="AA64" i="18"/>
  <c r="J63" i="15"/>
  <c r="J64" i="15"/>
  <c r="AA63" i="12"/>
  <c r="AA64" i="12"/>
  <c r="M65" i="16"/>
  <c r="M53" i="16"/>
  <c r="M66" i="16" s="1"/>
  <c r="AA67" i="10"/>
  <c r="AA68" i="10"/>
  <c r="AA67" i="12"/>
  <c r="AA68" i="12"/>
  <c r="AA63" i="10"/>
  <c r="AA64" i="10"/>
  <c r="AA63" i="9"/>
  <c r="AA64" i="9"/>
  <c r="AA63" i="11"/>
  <c r="AA64" i="11"/>
  <c r="I51" i="17"/>
  <c r="I62" i="17" s="1"/>
  <c r="I53" i="17"/>
  <c r="I66" i="17" s="1"/>
  <c r="I49" i="17"/>
  <c r="I58" i="17" s="1"/>
  <c r="Y18" i="15"/>
  <c r="Y2" i="15"/>
  <c r="U59" i="17"/>
  <c r="U60" i="17"/>
  <c r="H67" i="17"/>
  <c r="H68" i="17"/>
  <c r="U63" i="17"/>
  <c r="U64" i="17"/>
  <c r="AA59" i="13"/>
  <c r="AA60" i="13"/>
  <c r="W18" i="14"/>
  <c r="W2" i="14"/>
  <c r="K20" i="21"/>
  <c r="K31" i="21" s="1"/>
  <c r="K33" i="21" s="1"/>
  <c r="X5" i="17"/>
  <c r="J2" i="17"/>
  <c r="J18" i="17"/>
  <c r="L63" i="16"/>
  <c r="L64" i="16"/>
  <c r="H63" i="17"/>
  <c r="H64" i="17"/>
  <c r="V53" i="14"/>
  <c r="V66" i="14" s="1"/>
  <c r="V49" i="14"/>
  <c r="V58" i="14" s="1"/>
  <c r="V51" i="14"/>
  <c r="V62" i="14" s="1"/>
  <c r="AA67" i="13"/>
  <c r="AA68" i="13"/>
  <c r="AA59" i="10"/>
  <c r="AA60" i="10"/>
  <c r="K24" i="21"/>
  <c r="X4" i="14"/>
  <c r="J2" i="14"/>
  <c r="J18" i="14"/>
  <c r="N6" i="21"/>
  <c r="AA4" i="15"/>
  <c r="M2" i="15"/>
  <c r="M18" i="15"/>
  <c r="AA59" i="12"/>
  <c r="AA60" i="12"/>
  <c r="M61" i="16"/>
  <c r="M51" i="16"/>
  <c r="M62" i="16" s="1"/>
  <c r="AA2" i="15" l="1"/>
  <c r="AA18" i="15"/>
  <c r="Y53" i="15"/>
  <c r="Y66" i="15" s="1"/>
  <c r="Y49" i="15"/>
  <c r="Y58" i="15" s="1"/>
  <c r="Y51" i="15"/>
  <c r="Y62" i="15" s="1"/>
  <c r="AA61" i="16"/>
  <c r="AA51" i="16"/>
  <c r="AA62" i="16" s="1"/>
  <c r="K67" i="15"/>
  <c r="K68" i="15"/>
  <c r="Z63" i="16"/>
  <c r="Z64" i="16"/>
  <c r="J49" i="17"/>
  <c r="J58" i="17" s="1"/>
  <c r="J53" i="17"/>
  <c r="J66" i="17" s="1"/>
  <c r="J51" i="17"/>
  <c r="J62" i="17" s="1"/>
  <c r="M24" i="17"/>
  <c r="L37" i="17"/>
  <c r="L52" i="17" s="1"/>
  <c r="L65" i="17" s="1"/>
  <c r="L36" i="17"/>
  <c r="L50" i="17" s="1"/>
  <c r="L61" i="17" s="1"/>
  <c r="L35" i="17"/>
  <c r="L48" i="17" s="1"/>
  <c r="L57" i="17" s="1"/>
  <c r="Z24" i="17"/>
  <c r="L19" i="17"/>
  <c r="M63" i="16"/>
  <c r="M64" i="16"/>
  <c r="J49" i="14"/>
  <c r="J58" i="14" s="1"/>
  <c r="J51" i="14"/>
  <c r="J62" i="14" s="1"/>
  <c r="J53" i="14"/>
  <c r="J66" i="14" s="1"/>
  <c r="V63" i="14"/>
  <c r="V64" i="14"/>
  <c r="I67" i="17"/>
  <c r="I68" i="17"/>
  <c r="Z67" i="16"/>
  <c r="Z68" i="16"/>
  <c r="L5" i="17"/>
  <c r="R44" i="1"/>
  <c r="M5" i="17" s="1"/>
  <c r="I67" i="14"/>
  <c r="I68" i="14"/>
  <c r="I59" i="17"/>
  <c r="I60" i="17"/>
  <c r="L20" i="21"/>
  <c r="L31" i="21" s="1"/>
  <c r="L33" i="21" s="1"/>
  <c r="Y5" i="17"/>
  <c r="K2" i="17"/>
  <c r="K18" i="17"/>
  <c r="K63" i="15"/>
  <c r="K64" i="15"/>
  <c r="V59" i="14"/>
  <c r="V60" i="14"/>
  <c r="X18" i="17"/>
  <c r="X2" i="17"/>
  <c r="I63" i="17"/>
  <c r="I64" i="17"/>
  <c r="X63" i="15"/>
  <c r="X64" i="15"/>
  <c r="W53" i="17"/>
  <c r="W66" i="17" s="1"/>
  <c r="W51" i="17"/>
  <c r="W62" i="17" s="1"/>
  <c r="W49" i="17"/>
  <c r="W58" i="17" s="1"/>
  <c r="X2" i="14"/>
  <c r="X18" i="14"/>
  <c r="V67" i="14"/>
  <c r="V68" i="14"/>
  <c r="X59" i="15"/>
  <c r="X60" i="15"/>
  <c r="L4" i="14"/>
  <c r="R41" i="1"/>
  <c r="M4" i="14" s="1"/>
  <c r="AA57" i="16"/>
  <c r="AA49" i="16"/>
  <c r="AA58" i="16" s="1"/>
  <c r="X67" i="15"/>
  <c r="X68" i="15"/>
  <c r="Y35" i="17"/>
  <c r="Y48" i="17" s="1"/>
  <c r="Y57" i="17" s="1"/>
  <c r="Y19" i="17"/>
  <c r="Y37" i="17"/>
  <c r="Y52" i="17" s="1"/>
  <c r="Y65" i="17" s="1"/>
  <c r="Y36" i="17"/>
  <c r="Y50" i="17" s="1"/>
  <c r="Y61" i="17" s="1"/>
  <c r="V63" i="17"/>
  <c r="V64" i="17"/>
  <c r="L51" i="15"/>
  <c r="L62" i="15" s="1"/>
  <c r="L53" i="15"/>
  <c r="L66" i="15" s="1"/>
  <c r="L49" i="15"/>
  <c r="L58" i="15" s="1"/>
  <c r="M53" i="15"/>
  <c r="M66" i="15" s="1"/>
  <c r="M49" i="15"/>
  <c r="M58" i="15" s="1"/>
  <c r="M51" i="15"/>
  <c r="M62" i="15" s="1"/>
  <c r="W51" i="14"/>
  <c r="W62" i="14" s="1"/>
  <c r="W49" i="14"/>
  <c r="W58" i="14" s="1"/>
  <c r="W53" i="14"/>
  <c r="W66" i="14" s="1"/>
  <c r="M67" i="16"/>
  <c r="M68" i="16"/>
  <c r="L24" i="21"/>
  <c r="Y4" i="14"/>
  <c r="K18" i="14"/>
  <c r="K2" i="14"/>
  <c r="I63" i="14"/>
  <c r="I64" i="14"/>
  <c r="V59" i="17"/>
  <c r="V60" i="17"/>
  <c r="Z18" i="15"/>
  <c r="Z2" i="15"/>
  <c r="M59" i="16"/>
  <c r="M60" i="16"/>
  <c r="AA65" i="16"/>
  <c r="AA53" i="16"/>
  <c r="AA66" i="16" s="1"/>
  <c r="I59" i="14"/>
  <c r="I60" i="14"/>
  <c r="Z59" i="16"/>
  <c r="Z60" i="16"/>
  <c r="K59" i="15"/>
  <c r="K60" i="15"/>
  <c r="V67" i="17"/>
  <c r="V68" i="17"/>
  <c r="J64" i="14" l="1"/>
  <c r="J63" i="14"/>
  <c r="W63" i="14"/>
  <c r="W64" i="14"/>
  <c r="Y18" i="17"/>
  <c r="Y2" i="17"/>
  <c r="M20" i="21"/>
  <c r="M31" i="21" s="1"/>
  <c r="M33" i="21" s="1"/>
  <c r="Z5" i="17"/>
  <c r="L2" i="17"/>
  <c r="N2" i="17" s="1"/>
  <c r="L18" i="17"/>
  <c r="K51" i="14"/>
  <c r="K62" i="14" s="1"/>
  <c r="K49" i="14"/>
  <c r="K58" i="14" s="1"/>
  <c r="K53" i="14"/>
  <c r="K66" i="14" s="1"/>
  <c r="M63" i="15"/>
  <c r="M64" i="15"/>
  <c r="N24" i="21"/>
  <c r="AA4" i="14"/>
  <c r="M2" i="14"/>
  <c r="M18" i="14"/>
  <c r="J59" i="14"/>
  <c r="J60" i="14"/>
  <c r="AA63" i="16"/>
  <c r="AA64" i="16"/>
  <c r="Y18" i="14"/>
  <c r="Y2" i="14"/>
  <c r="M24" i="21"/>
  <c r="Z4" i="14"/>
  <c r="L2" i="14"/>
  <c r="N2" i="14" s="1"/>
  <c r="L18" i="14"/>
  <c r="W63" i="17"/>
  <c r="W64" i="17"/>
  <c r="J63" i="17"/>
  <c r="J64" i="17"/>
  <c r="Z53" i="15"/>
  <c r="Z66" i="15" s="1"/>
  <c r="Z49" i="15"/>
  <c r="Z58" i="15" s="1"/>
  <c r="Z51" i="15"/>
  <c r="Z62" i="15" s="1"/>
  <c r="M67" i="15"/>
  <c r="M68" i="15"/>
  <c r="W67" i="17"/>
  <c r="W68" i="17"/>
  <c r="J67" i="17"/>
  <c r="J68" i="17"/>
  <c r="Y63" i="15"/>
  <c r="Y64" i="15"/>
  <c r="L59" i="15"/>
  <c r="L60" i="15"/>
  <c r="J59" i="17"/>
  <c r="J60" i="17"/>
  <c r="Y59" i="15"/>
  <c r="Y60" i="15"/>
  <c r="W59" i="17"/>
  <c r="W60" i="17"/>
  <c r="X53" i="17"/>
  <c r="X66" i="17" s="1"/>
  <c r="X49" i="17"/>
  <c r="X58" i="17" s="1"/>
  <c r="X51" i="17"/>
  <c r="X62" i="17" s="1"/>
  <c r="M19" i="17"/>
  <c r="M37" i="17"/>
  <c r="M52" i="17" s="1"/>
  <c r="M65" i="17" s="1"/>
  <c r="M36" i="17"/>
  <c r="M50" i="17" s="1"/>
  <c r="M61" i="17" s="1"/>
  <c r="M35" i="17"/>
  <c r="M48" i="17" s="1"/>
  <c r="M57" i="17" s="1"/>
  <c r="AA24" i="17"/>
  <c r="M59" i="15"/>
  <c r="M60" i="15"/>
  <c r="L67" i="15"/>
  <c r="L68" i="15"/>
  <c r="Z37" i="17"/>
  <c r="Z52" i="17" s="1"/>
  <c r="Z65" i="17" s="1"/>
  <c r="Z35" i="17"/>
  <c r="Z48" i="17" s="1"/>
  <c r="Z57" i="17" s="1"/>
  <c r="Z36" i="17"/>
  <c r="Z50" i="17" s="1"/>
  <c r="Z61" i="17" s="1"/>
  <c r="Z19" i="17"/>
  <c r="Y67" i="15"/>
  <c r="Y68" i="15"/>
  <c r="AA53" i="15"/>
  <c r="AA66" i="15" s="1"/>
  <c r="AA49" i="15"/>
  <c r="AA58" i="15" s="1"/>
  <c r="AA51" i="15"/>
  <c r="AA62" i="15" s="1"/>
  <c r="AA67" i="16"/>
  <c r="AA68" i="16"/>
  <c r="W67" i="14"/>
  <c r="W68" i="14"/>
  <c r="L63" i="15"/>
  <c r="L64" i="15"/>
  <c r="K51" i="17"/>
  <c r="K62" i="17" s="1"/>
  <c r="K49" i="17"/>
  <c r="K58" i="17" s="1"/>
  <c r="K53" i="17"/>
  <c r="K66" i="17" s="1"/>
  <c r="W59" i="14"/>
  <c r="W60" i="14"/>
  <c r="AA59" i="16"/>
  <c r="AA60" i="16"/>
  <c r="X51" i="14"/>
  <c r="X62" i="14" s="1"/>
  <c r="X49" i="14"/>
  <c r="X58" i="14" s="1"/>
  <c r="X53" i="14"/>
  <c r="X66" i="14" s="1"/>
  <c r="N20" i="21"/>
  <c r="N31" i="21" s="1"/>
  <c r="N33" i="21" s="1"/>
  <c r="AA5" i="17"/>
  <c r="M2" i="17"/>
  <c r="M18" i="17"/>
  <c r="J68" i="14"/>
  <c r="J67" i="14"/>
  <c r="X67" i="17" l="1"/>
  <c r="X68" i="17"/>
  <c r="Z63" i="15"/>
  <c r="Z64" i="15"/>
  <c r="X59" i="14"/>
  <c r="X60" i="14"/>
  <c r="K63" i="17"/>
  <c r="K64" i="17"/>
  <c r="AA59" i="15"/>
  <c r="AA60" i="15"/>
  <c r="Y51" i="14"/>
  <c r="Y62" i="14" s="1"/>
  <c r="Y53" i="14"/>
  <c r="Y66" i="14" s="1"/>
  <c r="Y49" i="14"/>
  <c r="Y58" i="14" s="1"/>
  <c r="Z18" i="17"/>
  <c r="Z2" i="17"/>
  <c r="M53" i="17"/>
  <c r="M66" i="17" s="1"/>
  <c r="M51" i="17"/>
  <c r="M62" i="17" s="1"/>
  <c r="M49" i="17"/>
  <c r="M58" i="17" s="1"/>
  <c r="X63" i="14"/>
  <c r="X64" i="14"/>
  <c r="AA67" i="15"/>
  <c r="AA68" i="15"/>
  <c r="X63" i="17"/>
  <c r="X64" i="17"/>
  <c r="X59" i="17"/>
  <c r="X60" i="17"/>
  <c r="K67" i="14"/>
  <c r="K68" i="14"/>
  <c r="AA19" i="17"/>
  <c r="AA37" i="17"/>
  <c r="AA52" i="17" s="1"/>
  <c r="AA65" i="17" s="1"/>
  <c r="AA36" i="17"/>
  <c r="AA50" i="17" s="1"/>
  <c r="AA61" i="17" s="1"/>
  <c r="AA35" i="17"/>
  <c r="AA48" i="17" s="1"/>
  <c r="AA57" i="17" s="1"/>
  <c r="K60" i="14"/>
  <c r="K59" i="14"/>
  <c r="AA2" i="17"/>
  <c r="AA18" i="17"/>
  <c r="Z59" i="15"/>
  <c r="Z60" i="15"/>
  <c r="Z18" i="14"/>
  <c r="Z2" i="14"/>
  <c r="M51" i="14"/>
  <c r="M62" i="14" s="1"/>
  <c r="M49" i="14"/>
  <c r="M58" i="14" s="1"/>
  <c r="M53" i="14"/>
  <c r="M66" i="14" s="1"/>
  <c r="K64" i="14"/>
  <c r="K63" i="14"/>
  <c r="L51" i="14"/>
  <c r="L62" i="14" s="1"/>
  <c r="L49" i="14"/>
  <c r="L58" i="14" s="1"/>
  <c r="L53" i="14"/>
  <c r="L66" i="14" s="1"/>
  <c r="L53" i="17"/>
  <c r="L66" i="17" s="1"/>
  <c r="L49" i="17"/>
  <c r="L58" i="17" s="1"/>
  <c r="L51" i="17"/>
  <c r="L62" i="17" s="1"/>
  <c r="Y51" i="17"/>
  <c r="Y62" i="17" s="1"/>
  <c r="Y49" i="17"/>
  <c r="Y58" i="17" s="1"/>
  <c r="Y53" i="17"/>
  <c r="Y66" i="17" s="1"/>
  <c r="K67" i="17"/>
  <c r="K68" i="17"/>
  <c r="Z67" i="15"/>
  <c r="Z68" i="15"/>
  <c r="X67" i="14"/>
  <c r="X68" i="14"/>
  <c r="K59" i="17"/>
  <c r="K60" i="17"/>
  <c r="AA63" i="15"/>
  <c r="AA64" i="15"/>
  <c r="AA18" i="14"/>
  <c r="AA2" i="14"/>
  <c r="Y67" i="17" l="1"/>
  <c r="Y68" i="17"/>
  <c r="Y63" i="17"/>
  <c r="Y64" i="17"/>
  <c r="Y63" i="14"/>
  <c r="Y64" i="14"/>
  <c r="M67" i="17"/>
  <c r="M68" i="17"/>
  <c r="Z53" i="14"/>
  <c r="Z66" i="14" s="1"/>
  <c r="Z49" i="14"/>
  <c r="Z58" i="14" s="1"/>
  <c r="Z51" i="14"/>
  <c r="Z62" i="14" s="1"/>
  <c r="Y59" i="17"/>
  <c r="Y60" i="17"/>
  <c r="AA51" i="17"/>
  <c r="AA62" i="17" s="1"/>
  <c r="AA49" i="17"/>
  <c r="AA58" i="17" s="1"/>
  <c r="AA53" i="17"/>
  <c r="AA66" i="17" s="1"/>
  <c r="Y68" i="14"/>
  <c r="Y67" i="14"/>
  <c r="L63" i="17"/>
  <c r="L64" i="17"/>
  <c r="L59" i="17"/>
  <c r="L60" i="17"/>
  <c r="M59" i="17"/>
  <c r="M60" i="17"/>
  <c r="L67" i="14"/>
  <c r="L68" i="14"/>
  <c r="L59" i="14"/>
  <c r="L60" i="14"/>
  <c r="L63" i="14"/>
  <c r="L64" i="14"/>
  <c r="Z53" i="17"/>
  <c r="Z66" i="17" s="1"/>
  <c r="Z49" i="17"/>
  <c r="Z58" i="17" s="1"/>
  <c r="Z51" i="17"/>
  <c r="Z62" i="17" s="1"/>
  <c r="Y59" i="14"/>
  <c r="Y60" i="14"/>
  <c r="M67" i="14"/>
  <c r="M68" i="14"/>
  <c r="M59" i="14"/>
  <c r="M60" i="14"/>
  <c r="AA51" i="14"/>
  <c r="AA62" i="14" s="1"/>
  <c r="AA53" i="14"/>
  <c r="AA66" i="14" s="1"/>
  <c r="AA49" i="14"/>
  <c r="AA58" i="14" s="1"/>
  <c r="L67" i="17"/>
  <c r="L68" i="17"/>
  <c r="M63" i="14"/>
  <c r="M64" i="14"/>
  <c r="M63" i="17"/>
  <c r="M64" i="17"/>
  <c r="Z63" i="14" l="1"/>
  <c r="Z64" i="14"/>
  <c r="Z59" i="14"/>
  <c r="Z60" i="14"/>
  <c r="AA67" i="14"/>
  <c r="AA68" i="14"/>
  <c r="Z59" i="17"/>
  <c r="Z60" i="17"/>
  <c r="AA67" i="17"/>
  <c r="AA68" i="17"/>
  <c r="Z67" i="17"/>
  <c r="Z68" i="17"/>
  <c r="AA59" i="17"/>
  <c r="AA60" i="17"/>
  <c r="AA59" i="14"/>
  <c r="AA60" i="14"/>
  <c r="Z63" i="17"/>
  <c r="Z64" i="17"/>
  <c r="Z67" i="14"/>
  <c r="Z68" i="14"/>
  <c r="AA63" i="14"/>
  <c r="AA64" i="14"/>
  <c r="AA63" i="17"/>
  <c r="AA64" i="17"/>
</calcChain>
</file>

<file path=xl/sharedStrings.xml><?xml version="1.0" encoding="utf-8"?>
<sst xmlns="http://schemas.openxmlformats.org/spreadsheetml/2006/main" count="1260" uniqueCount="213">
  <si>
    <t>备注</t>
  </si>
  <si>
    <t>十五五新增容量</t>
  </si>
  <si>
    <t>十六五新增容量</t>
  </si>
  <si>
    <t>2027扩建</t>
  </si>
  <si>
    <t>2035扩建</t>
  </si>
  <si>
    <t>2028新建</t>
  </si>
  <si>
    <t>2030扩建</t>
  </si>
  <si>
    <t>2029新建</t>
  </si>
  <si>
    <t>2029扩建</t>
  </si>
  <si>
    <t>2035新建</t>
  </si>
  <si>
    <t>年份</t>
  </si>
  <si>
    <t>十四五</t>
  </si>
  <si>
    <t>十五五</t>
  </si>
  <si>
    <t>十六五</t>
  </si>
  <si>
    <t>全市</t>
  </si>
  <si>
    <t>市区</t>
  </si>
  <si>
    <t>上城</t>
  </si>
  <si>
    <t>西湖</t>
  </si>
  <si>
    <t>拱墅</t>
  </si>
  <si>
    <t>滨江</t>
  </si>
  <si>
    <t>钱塘区</t>
  </si>
  <si>
    <t>下沙</t>
  </si>
  <si>
    <t>大江东</t>
  </si>
  <si>
    <t>萧山</t>
  </si>
  <si>
    <t>余杭</t>
  </si>
  <si>
    <t>临平</t>
  </si>
  <si>
    <t>富阳</t>
  </si>
  <si>
    <t>临安</t>
  </si>
  <si>
    <t>桐庐</t>
  </si>
  <si>
    <t>桐庐江东</t>
  </si>
  <si>
    <t>桐庐江西</t>
  </si>
  <si>
    <t>建德</t>
  </si>
  <si>
    <t>淳安</t>
  </si>
  <si>
    <t>合计</t>
  </si>
  <si>
    <t>——</t>
  </si>
  <si>
    <t>同时率</t>
  </si>
  <si>
    <t>乔司-艮山</t>
  </si>
  <si>
    <t>瓶窑-杭州-临安</t>
  </si>
  <si>
    <t>涌潮-江南</t>
  </si>
  <si>
    <t>仁和-白鹤</t>
  </si>
  <si>
    <t>昇光-富南</t>
  </si>
  <si>
    <t>萧东-江东</t>
  </si>
  <si>
    <t>萧山区</t>
  </si>
  <si>
    <t>余杭区</t>
  </si>
  <si>
    <t>临平区</t>
  </si>
  <si>
    <t>富阳区</t>
  </si>
  <si>
    <t>建德-芝堰</t>
  </si>
  <si>
    <t>杭变-瓶窑-淳安</t>
  </si>
  <si>
    <t>峰荷平衡</t>
  </si>
  <si>
    <t>腰荷平衡</t>
  </si>
  <si>
    <t>区域全社会负荷（峰荷）</t>
  </si>
  <si>
    <t>区域全社会负荷（腰荷）</t>
  </si>
  <si>
    <t>全社会负荷（峰荷）</t>
  </si>
  <si>
    <t>转供嘉兴负荷</t>
  </si>
  <si>
    <t>转供XX</t>
  </si>
  <si>
    <t>由绍兴古越变转供负荷</t>
  </si>
  <si>
    <t>由金华芝堰变转供负荷</t>
  </si>
  <si>
    <t>由XX转供</t>
  </si>
  <si>
    <t>负荷小计</t>
  </si>
  <si>
    <r>
      <rPr>
        <b/>
        <sz val="9"/>
        <color theme="1"/>
        <rFont val="Times New Roman"/>
        <family val="1"/>
      </rPr>
      <t>220kV</t>
    </r>
    <r>
      <rPr>
        <b/>
        <sz val="9"/>
        <color theme="1"/>
        <rFont val="宋体"/>
        <family val="3"/>
        <charset val="134"/>
      </rPr>
      <t>及以下统调电厂装机容量</t>
    </r>
  </si>
  <si>
    <t>半山煤电厂</t>
  </si>
  <si>
    <t>XX燃煤电厂</t>
  </si>
  <si>
    <t>半山天然气电厂</t>
  </si>
  <si>
    <t>半山天然气热电联产</t>
  </si>
  <si>
    <t>萧山天然气电厂</t>
  </si>
  <si>
    <t>蓝天天然气电厂</t>
  </si>
  <si>
    <t>下沙热电厂</t>
  </si>
  <si>
    <t>江东热电厂</t>
  </si>
  <si>
    <t>XX水电站</t>
  </si>
  <si>
    <t>富春江水电厂</t>
  </si>
  <si>
    <t>新安江水电厂</t>
  </si>
  <si>
    <r>
      <rPr>
        <sz val="9"/>
        <color theme="1"/>
        <rFont val="Times New Roman"/>
        <family val="1"/>
      </rPr>
      <t>XX</t>
    </r>
    <r>
      <rPr>
        <sz val="9"/>
        <color theme="1"/>
        <rFont val="宋体"/>
        <family val="3"/>
        <charset val="134"/>
      </rPr>
      <t>单独计入电厂</t>
    </r>
  </si>
  <si>
    <r>
      <rPr>
        <sz val="9"/>
        <color theme="1"/>
        <rFont val="Times New Roman"/>
        <family val="1"/>
      </rPr>
      <t>220kV</t>
    </r>
    <r>
      <rPr>
        <sz val="9"/>
        <color theme="1"/>
        <rFont val="宋体"/>
        <family val="3"/>
        <charset val="134"/>
      </rPr>
      <t xml:space="preserve">及以下统调电厂出力
</t>
    </r>
    <r>
      <rPr>
        <sz val="9"/>
        <color theme="1"/>
        <rFont val="Microsoft YaHei UI"/>
        <family val="2"/>
        <charset val="134"/>
      </rPr>
      <t>（气电不出力）</t>
    </r>
  </si>
  <si>
    <r>
      <rPr>
        <sz val="9"/>
        <color theme="1"/>
        <rFont val="Times New Roman"/>
        <family val="1"/>
      </rPr>
      <t>220kV</t>
    </r>
    <r>
      <rPr>
        <sz val="9"/>
        <color theme="1"/>
        <rFont val="宋体"/>
        <family val="3"/>
        <charset val="134"/>
      </rPr>
      <t xml:space="preserve">及以下统调电厂出力
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0.4</t>
    </r>
    <r>
      <rPr>
        <sz val="9"/>
        <color theme="1"/>
        <rFont val="Microsoft YaHei UI"/>
        <family val="2"/>
        <charset val="134"/>
      </rPr>
      <t>出力）</t>
    </r>
  </si>
  <si>
    <r>
      <rPr>
        <sz val="9"/>
        <color theme="1"/>
        <rFont val="Times New Roman"/>
        <family val="1"/>
      </rP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Times New Roman"/>
        <family val="1"/>
      </rPr>
      <t xml:space="preserve">
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0.2</t>
    </r>
    <r>
      <rPr>
        <sz val="9"/>
        <color theme="1"/>
        <rFont val="Microsoft YaHei UI"/>
        <family val="2"/>
        <charset val="134"/>
      </rPr>
      <t>出力）</t>
    </r>
  </si>
  <si>
    <r>
      <rPr>
        <sz val="9"/>
        <color theme="1"/>
        <rFont val="Times New Roman"/>
        <family val="1"/>
      </rPr>
      <t>220kV</t>
    </r>
    <r>
      <rPr>
        <sz val="9"/>
        <color theme="1"/>
        <rFont val="宋体"/>
        <family val="3"/>
        <charset val="134"/>
      </rPr>
      <t xml:space="preserve">及以下统调电厂出力
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0.8</t>
    </r>
    <r>
      <rPr>
        <sz val="9"/>
        <color theme="1"/>
        <rFont val="Microsoft YaHei UI"/>
        <family val="2"/>
        <charset val="134"/>
      </rPr>
      <t>出力）</t>
    </r>
  </si>
  <si>
    <t>小水、火电装机容量</t>
  </si>
  <si>
    <r>
      <rPr>
        <sz val="9"/>
        <color theme="1"/>
        <rFont val="Times New Roman"/>
        <family val="1"/>
      </rPr>
      <t>6MW</t>
    </r>
    <r>
      <rPr>
        <sz val="9"/>
        <color theme="1"/>
        <rFont val="宋体"/>
        <family val="3"/>
        <charset val="134"/>
      </rPr>
      <t>及以上小水电装机</t>
    </r>
  </si>
  <si>
    <r>
      <rPr>
        <sz val="9"/>
        <color theme="1"/>
        <rFont val="Times New Roman"/>
        <family val="1"/>
      </rPr>
      <t>6MW</t>
    </r>
    <r>
      <rPr>
        <sz val="9"/>
        <color theme="1"/>
        <rFont val="宋体"/>
        <family val="3"/>
        <charset val="134"/>
      </rPr>
      <t>及以上小火电装机</t>
    </r>
  </si>
  <si>
    <r>
      <rPr>
        <sz val="9"/>
        <color theme="1"/>
        <rFont val="Times New Roman"/>
        <family val="1"/>
      </rPr>
      <t>6MW</t>
    </r>
    <r>
      <rPr>
        <sz val="9"/>
        <color theme="1"/>
        <rFont val="宋体"/>
        <family val="3"/>
        <charset val="134"/>
      </rPr>
      <t>以下小水电装机</t>
    </r>
  </si>
  <si>
    <r>
      <rPr>
        <sz val="9"/>
        <color theme="1"/>
        <rFont val="Times New Roman"/>
        <family val="1"/>
      </rPr>
      <t>6MW</t>
    </r>
    <r>
      <rPr>
        <sz val="9"/>
        <color theme="1"/>
        <rFont val="宋体"/>
        <family val="3"/>
        <charset val="134"/>
      </rPr>
      <t>以下小火电装机</t>
    </r>
  </si>
  <si>
    <t>小水、火电出力</t>
  </si>
  <si>
    <t>风电装机</t>
  </si>
  <si>
    <t>风电出力</t>
  </si>
  <si>
    <t>光伏装机</t>
  </si>
  <si>
    <t>光伏出力</t>
  </si>
  <si>
    <t>地区电源总出力
（气电不出力）</t>
  </si>
  <si>
    <t>区域需大网供电负荷</t>
  </si>
  <si>
    <r>
      <rPr>
        <b/>
        <sz val="9"/>
        <color theme="1"/>
        <rFont val="宋体"/>
        <family val="3"/>
        <charset val="134"/>
      </rPr>
      <t>地区电源总出力
（气电</t>
    </r>
    <r>
      <rPr>
        <b/>
        <sz val="9"/>
        <color theme="1"/>
        <rFont val="Times New Roman"/>
        <family val="1"/>
      </rPr>
      <t>0.4</t>
    </r>
    <r>
      <rPr>
        <b/>
        <sz val="9"/>
        <color theme="1"/>
        <rFont val="宋体"/>
        <family val="3"/>
        <charset val="134"/>
      </rPr>
      <t>出力）</t>
    </r>
  </si>
  <si>
    <r>
      <rPr>
        <b/>
        <sz val="9"/>
        <color theme="1"/>
        <rFont val="宋体"/>
        <family val="3"/>
        <charset val="134"/>
      </rPr>
      <t>地区电源总出力
（气电</t>
    </r>
    <r>
      <rPr>
        <b/>
        <sz val="9"/>
        <color theme="1"/>
        <rFont val="Times New Roman"/>
        <family val="1"/>
      </rPr>
      <t>0.2</t>
    </r>
    <r>
      <rPr>
        <b/>
        <sz val="9"/>
        <color theme="1"/>
        <rFont val="宋体"/>
        <family val="3"/>
        <charset val="134"/>
      </rPr>
      <t>出力）</t>
    </r>
  </si>
  <si>
    <r>
      <rPr>
        <b/>
        <sz val="9"/>
        <color theme="1"/>
        <rFont val="宋体"/>
        <family val="3"/>
        <charset val="134"/>
      </rPr>
      <t>地区电源总出力
（气电</t>
    </r>
    <r>
      <rPr>
        <b/>
        <sz val="9"/>
        <color theme="1"/>
        <rFont val="Times New Roman"/>
        <family val="1"/>
      </rPr>
      <t>0.8</t>
    </r>
    <r>
      <rPr>
        <b/>
        <sz val="9"/>
        <color theme="1"/>
        <rFont val="宋体"/>
        <family val="3"/>
        <charset val="134"/>
      </rPr>
      <t>出力）</t>
    </r>
  </si>
  <si>
    <t>峰荷</t>
  </si>
  <si>
    <t>腰荷</t>
  </si>
  <si>
    <t>500kV容载比</t>
  </si>
  <si>
    <t>500kV容载比
（当年投产计一半）</t>
  </si>
  <si>
    <t>地区电源总出力
（气电0.4出力）</t>
  </si>
  <si>
    <t>地区电源总出力
（气电0.8出力）</t>
  </si>
  <si>
    <t>500kV变电总容量</t>
  </si>
  <si>
    <t>500kV变电容量
（当年投产计一半）</t>
  </si>
  <si>
    <t>500kV变电容量（当年投产计一半）</t>
  </si>
  <si>
    <t>瓶窑</t>
  </si>
  <si>
    <t>仁和</t>
  </si>
  <si>
    <t>乔司</t>
  </si>
  <si>
    <t>艮山</t>
  </si>
  <si>
    <t>昇光</t>
  </si>
  <si>
    <t>涌潮</t>
  </si>
  <si>
    <t>萧围</t>
  </si>
  <si>
    <t>杭州</t>
  </si>
  <si>
    <t>江东</t>
  </si>
  <si>
    <t>江南</t>
  </si>
  <si>
    <t>富春</t>
  </si>
  <si>
    <t>新增变电容量合计</t>
  </si>
  <si>
    <t>市区负荷</t>
  </si>
  <si>
    <t>钱塘（下沙）负荷</t>
  </si>
  <si>
    <t>临平负荷</t>
  </si>
  <si>
    <r>
      <rPr>
        <sz val="9"/>
        <color theme="1"/>
        <rFont val="宋体"/>
        <family val="3"/>
        <charset val="134"/>
      </rPr>
      <t>半山天然气热电联产</t>
    </r>
    <r>
      <rPr>
        <sz val="9"/>
        <color theme="1"/>
        <rFont val="Times New Roman"/>
        <family val="1"/>
      </rPr>
      <t>(</t>
    </r>
    <r>
      <rPr>
        <sz val="9"/>
        <color theme="1"/>
        <rFont val="宋体"/>
        <family val="3"/>
        <charset val="134"/>
      </rPr>
      <t>乔司供区</t>
    </r>
    <r>
      <rPr>
        <sz val="9"/>
        <color theme="1"/>
        <rFont val="Times New Roman"/>
        <family val="1"/>
      </rPr>
      <t>#8)</t>
    </r>
  </si>
  <si>
    <t>XX燃气电厂</t>
  </si>
  <si>
    <t>2020年</t>
  </si>
  <si>
    <t>余杭区负荷</t>
  </si>
  <si>
    <t>临安市负荷</t>
  </si>
  <si>
    <t>桐庐县负荷</t>
  </si>
  <si>
    <t>淳安县负荷</t>
  </si>
  <si>
    <t>由由金华芝堰转供负荷</t>
  </si>
  <si>
    <t>萧山煤电厂</t>
  </si>
  <si>
    <t>6MW以下小火电装机</t>
  </si>
  <si>
    <t>供区内220kV变电站</t>
  </si>
  <si>
    <t>行政区划</t>
  </si>
  <si>
    <t>2030容量</t>
  </si>
  <si>
    <t>供区负荷统计</t>
  </si>
  <si>
    <t>古荡</t>
  </si>
  <si>
    <t>B  H  浙古荡__230.H</t>
  </si>
  <si>
    <t xml:space="preserve"> </t>
  </si>
  <si>
    <t>天湖</t>
  </si>
  <si>
    <t>B  H  浙天湖__230.H</t>
  </si>
  <si>
    <t>庆丰</t>
  </si>
  <si>
    <t>B  H  浙庆丰Z_230.H</t>
  </si>
  <si>
    <t>俞桥</t>
  </si>
  <si>
    <t>B  H  浙俞桥__230.H</t>
  </si>
  <si>
    <t>B  H  浙杭州__230.H</t>
  </si>
  <si>
    <t>大陆</t>
  </si>
  <si>
    <t>B  H  浙大陆__230.H</t>
  </si>
  <si>
    <t>绿汀</t>
  </si>
  <si>
    <t>B  H  浙绿汀__230.H</t>
  </si>
  <si>
    <t>科创</t>
  </si>
  <si>
    <t>B  H  浙科创__230.H</t>
  </si>
  <si>
    <t>香樟</t>
  </si>
  <si>
    <t>B  H  浙香樟__230.H</t>
  </si>
  <si>
    <t>吴潭</t>
  </si>
  <si>
    <t>B  H  浙吴潭__230.H</t>
  </si>
  <si>
    <t>杭西</t>
  </si>
  <si>
    <t>B  H  浙杭西__230.H</t>
  </si>
  <si>
    <t>青云</t>
  </si>
  <si>
    <t>临安区</t>
  </si>
  <si>
    <t>B  H  浙青云__230.H</t>
  </si>
  <si>
    <t>岗阳</t>
  </si>
  <si>
    <t>30年由36增至60</t>
  </si>
  <si>
    <t>B  H  浙岗阳__230.H</t>
  </si>
  <si>
    <t>方圆</t>
  </si>
  <si>
    <t>B  H  浙方圆__230.H</t>
  </si>
  <si>
    <t>柯家</t>
  </si>
  <si>
    <t>B  H  浙柯家__230.H</t>
  </si>
  <si>
    <t>泉口</t>
  </si>
  <si>
    <t>B  H  浙泉口__230.H</t>
  </si>
  <si>
    <t>富阳区负荷</t>
  </si>
  <si>
    <t>富南昇光接带45</t>
  </si>
  <si>
    <t>由昇光富南转供</t>
  </si>
  <si>
    <t>萧山区负荷</t>
  </si>
  <si>
    <t>钱塘（大江东）负荷</t>
  </si>
  <si>
    <t>由绍兴古越转供负荷</t>
  </si>
  <si>
    <t>江东热燃气电厂</t>
  </si>
  <si>
    <t>余杭负荷</t>
  </si>
  <si>
    <t>半山天然气热电联产(#7#9)</t>
  </si>
  <si>
    <t>白鹤</t>
  </si>
  <si>
    <t>临平区负荷</t>
  </si>
  <si>
    <r>
      <rPr>
        <sz val="9"/>
        <color theme="1"/>
        <rFont val="Times New Roman"/>
        <family val="1"/>
      </rPr>
      <t>半山天然气热电联产(</t>
    </r>
    <r>
      <rPr>
        <sz val="9"/>
        <color theme="1"/>
        <rFont val="宋体"/>
        <family val="3"/>
        <charset val="134"/>
      </rPr>
      <t>原乔司供区</t>
    </r>
    <r>
      <rPr>
        <sz val="9"/>
        <color theme="1"/>
        <rFont val="Times New Roman"/>
        <family val="1"/>
      </rPr>
      <t>#8)</t>
    </r>
  </si>
  <si>
    <t>富南变</t>
  </si>
  <si>
    <t>建德市负荷</t>
  </si>
  <si>
    <t>转供金华兰溪负荷</t>
  </si>
  <si>
    <t>芝堰</t>
  </si>
  <si>
    <t>下涯</t>
  </si>
  <si>
    <t>万松</t>
  </si>
  <si>
    <t>睦州</t>
  </si>
  <si>
    <t>XXX</t>
  </si>
  <si>
    <t>钱塘</t>
  </si>
  <si>
    <t>乔司艮山</t>
  </si>
  <si>
    <t>瓶窑杭变临安</t>
  </si>
  <si>
    <t>潮涌江南</t>
  </si>
  <si>
    <t>萧东江东</t>
  </si>
  <si>
    <t>仁和白鹤</t>
  </si>
  <si>
    <t>昇光富南</t>
  </si>
  <si>
    <t>建德芝堰</t>
  </si>
  <si>
    <t>万向萧山天然气自备电厂</t>
    <phoneticPr fontId="23" type="noConversion"/>
  </si>
  <si>
    <t>地区电源总出力（气电不出力）</t>
    <phoneticPr fontId="23" type="noConversion"/>
  </si>
  <si>
    <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Microsoft YaHei UI"/>
        <family val="2"/>
        <charset val="134"/>
      </rPr>
      <t>（气电不出力）</t>
    </r>
    <phoneticPr fontId="24" type="noConversion"/>
  </si>
  <si>
    <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0.8</t>
    </r>
    <r>
      <rPr>
        <sz val="9"/>
        <color theme="1"/>
        <rFont val="Microsoft YaHei UI"/>
        <family val="2"/>
        <charset val="134"/>
      </rPr>
      <t>出力）</t>
    </r>
    <phoneticPr fontId="24" type="noConversion"/>
  </si>
  <si>
    <t>地区电源总出力（气电不出力）</t>
    <phoneticPr fontId="24" type="noConversion"/>
  </si>
  <si>
    <r>
      <t>地区电源总出力（气电</t>
    </r>
    <r>
      <rPr>
        <b/>
        <sz val="9"/>
        <color theme="1"/>
        <rFont val="Times New Roman"/>
        <family val="1"/>
      </rPr>
      <t>0.4</t>
    </r>
    <r>
      <rPr>
        <b/>
        <sz val="9"/>
        <color theme="1"/>
        <rFont val="宋体"/>
        <family val="3"/>
        <charset val="134"/>
      </rPr>
      <t>出力）</t>
    </r>
    <phoneticPr fontId="24" type="noConversion"/>
  </si>
  <si>
    <r>
      <t>地区电源总出力（气电</t>
    </r>
    <r>
      <rPr>
        <b/>
        <sz val="9"/>
        <color theme="1"/>
        <rFont val="Times New Roman"/>
        <family val="1"/>
      </rPr>
      <t>0.8</t>
    </r>
    <r>
      <rPr>
        <b/>
        <sz val="9"/>
        <color theme="1"/>
        <rFont val="宋体"/>
        <family val="3"/>
        <charset val="134"/>
      </rPr>
      <t>出力）</t>
    </r>
    <phoneticPr fontId="24" type="noConversion"/>
  </si>
  <si>
    <r>
      <t>地区电源总出力（气电</t>
    </r>
    <r>
      <rPr>
        <b/>
        <sz val="9"/>
        <color theme="1"/>
        <rFont val="Times New Roman"/>
        <family val="1"/>
      </rPr>
      <t>0.2</t>
    </r>
    <r>
      <rPr>
        <b/>
        <sz val="9"/>
        <color theme="1"/>
        <rFont val="宋体"/>
        <family val="3"/>
        <charset val="134"/>
      </rPr>
      <t>出力）</t>
    </r>
    <phoneticPr fontId="24" type="noConversion"/>
  </si>
  <si>
    <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0.2</t>
    </r>
    <r>
      <rPr>
        <sz val="9"/>
        <color theme="1"/>
        <rFont val="Microsoft YaHei UI"/>
        <family val="2"/>
        <charset val="134"/>
      </rPr>
      <t>出力）</t>
    </r>
    <phoneticPr fontId="24" type="noConversion"/>
  </si>
  <si>
    <r>
      <t>220kV</t>
    </r>
    <r>
      <rPr>
        <sz val="9"/>
        <color theme="1"/>
        <rFont val="宋体"/>
        <family val="3"/>
        <charset val="134"/>
      </rPr>
      <t>及以下统调电厂出力</t>
    </r>
    <r>
      <rPr>
        <sz val="9"/>
        <color theme="1"/>
        <rFont val="Microsoft YaHei UI"/>
        <family val="2"/>
        <charset val="134"/>
      </rPr>
      <t>（气电</t>
    </r>
    <r>
      <rPr>
        <sz val="9"/>
        <color theme="1"/>
        <rFont val="Times New Roman"/>
        <family val="1"/>
      </rPr>
      <t>0.4</t>
    </r>
    <r>
      <rPr>
        <sz val="9"/>
        <color theme="1"/>
        <rFont val="Microsoft YaHei UI"/>
        <family val="2"/>
        <charset val="134"/>
      </rPr>
      <t>出力）</t>
    </r>
    <phoneticPr fontId="24" type="noConversion"/>
  </si>
  <si>
    <t>220kV及以下统调电厂装机容量</t>
  </si>
  <si>
    <t>XX单独计入电厂</t>
  </si>
  <si>
    <t>220kV及以下统调电厂出力（气电不出力）</t>
    <phoneticPr fontId="23" type="noConversion"/>
  </si>
  <si>
    <t>220kV及以下统调电厂出力（气电0.4出力）</t>
    <phoneticPr fontId="23" type="noConversion"/>
  </si>
  <si>
    <t>220kV及以下统调电厂出力（气电0.8出力）</t>
    <phoneticPr fontId="23" type="noConversion"/>
  </si>
  <si>
    <t>6MW及以上小水电装机</t>
  </si>
  <si>
    <t>6MW及以上小火电装机</t>
  </si>
  <si>
    <t>6MW以下小水电装机</t>
  </si>
  <si>
    <t>地区电源总出力（气电0.4出力）</t>
    <phoneticPr fontId="23" type="noConversion"/>
  </si>
  <si>
    <t>地区电源总出力（气电0.8出力）</t>
    <phoneticPr fontId="23" type="noConversion"/>
  </si>
  <si>
    <t>220kV及以下统调电厂出力（气电0.2出力）</t>
    <phoneticPr fontId="23" type="noConversion"/>
  </si>
  <si>
    <t>地区电源总出力（气电0.2出力）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</si>
</sst>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0_ "/>
    <numFmt numFmtId="177" formatCode="0.00_ "/>
    <numFmt numFmtId="178" formatCode="0_ "/>
    <numFmt numFmtId="179" formatCode="0.0_ "/>
  </numFmts>
  <fonts count="28" x14ac:knownFonts="1">
    <font>
      <sz val="11"/>
      <color theme="1"/>
      <name val="等线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9"/>
      <color rgb="FFFF0000"/>
      <name val="Times New Roman"/>
      <family val="1"/>
    </font>
    <font>
      <sz val="9"/>
      <color rgb="FFFF0000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0.5"/>
      <color theme="2" tint="-0.499984740745262"/>
      <name val="宋体"/>
      <family val="3"/>
      <charset val="134"/>
    </font>
    <font>
      <sz val="11"/>
      <color theme="2" tint="-0.499984740745262"/>
      <name val="Times New Roman"/>
      <family val="1"/>
    </font>
    <font>
      <sz val="10.5"/>
      <color theme="1"/>
      <name val="Times New Roman"/>
      <family val="1"/>
    </font>
    <font>
      <b/>
      <sz val="9"/>
      <color rgb="FF000000"/>
      <name val="Times New Roman"/>
      <family val="1"/>
    </font>
    <font>
      <sz val="10.5"/>
      <color rgb="FF000000"/>
      <name val="Times New Roman"/>
      <family val="1"/>
    </font>
    <font>
      <sz val="9"/>
      <color rgb="FF000000"/>
      <name val="Times New Roman"/>
      <family val="1"/>
    </font>
    <font>
      <sz val="14"/>
      <color theme="1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00B0F0"/>
      <name val="Times New Roman"/>
      <family val="1"/>
    </font>
    <font>
      <sz val="9"/>
      <color rgb="FF00B0F0"/>
      <name val="宋体"/>
      <family val="3"/>
      <charset val="134"/>
    </font>
    <font>
      <sz val="9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1" fillId="0" borderId="0"/>
  </cellStyleXfs>
  <cellXfs count="21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justify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Border="1" applyAlignment="1">
      <alignment horizontal="left" vertical="center" wrapText="1"/>
    </xf>
    <xf numFmtId="177" fontId="4" fillId="0" borderId="4" xfId="0" applyNumberFormat="1" applyFont="1" applyBorder="1" applyAlignment="1">
      <alignment horizontal="center" wrapText="1"/>
    </xf>
    <xf numFmtId="177" fontId="4" fillId="0" borderId="5" xfId="0" applyNumberFormat="1" applyFont="1" applyBorder="1" applyAlignment="1">
      <alignment horizontal="center" wrapText="1"/>
    </xf>
    <xf numFmtId="177" fontId="4" fillId="0" borderId="3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4" borderId="0" xfId="0" applyFont="1" applyFill="1" applyAlignment="1">
      <alignment horizontal="justify"/>
    </xf>
    <xf numFmtId="0" fontId="4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justify"/>
    </xf>
    <xf numFmtId="0" fontId="3" fillId="5" borderId="0" xfId="0" applyFont="1" applyFill="1" applyAlignment="1">
      <alignment horizontal="right"/>
    </xf>
    <xf numFmtId="0" fontId="4" fillId="5" borderId="4" xfId="0" applyFont="1" applyFill="1" applyBorder="1" applyAlignment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wrapText="1"/>
    </xf>
    <xf numFmtId="0" fontId="3" fillId="2" borderId="0" xfId="0" applyFont="1" applyFill="1" applyBorder="1" applyAlignment="1">
      <alignment horizontal="right" wrapText="1"/>
    </xf>
    <xf numFmtId="0" fontId="4" fillId="0" borderId="3" xfId="0" applyFont="1" applyFill="1" applyBorder="1" applyAlignment="1">
      <alignment horizontal="center" wrapText="1"/>
    </xf>
    <xf numFmtId="0" fontId="0" fillId="8" borderId="0" xfId="0" applyFill="1"/>
    <xf numFmtId="0" fontId="0" fillId="9" borderId="0" xfId="0" applyFill="1"/>
    <xf numFmtId="0" fontId="4" fillId="0" borderId="4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4" fillId="5" borderId="4" xfId="0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center" wrapText="1"/>
    </xf>
    <xf numFmtId="0" fontId="4" fillId="5" borderId="3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178" fontId="4" fillId="0" borderId="5" xfId="0" applyNumberFormat="1" applyFont="1" applyBorder="1" applyAlignment="1">
      <alignment horizontal="center" wrapText="1"/>
    </xf>
    <xf numFmtId="178" fontId="4" fillId="0" borderId="3" xfId="0" applyNumberFormat="1" applyFont="1" applyBorder="1" applyAlignment="1">
      <alignment horizontal="center" wrapText="1"/>
    </xf>
    <xf numFmtId="0" fontId="3" fillId="5" borderId="0" xfId="0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178" fontId="4" fillId="0" borderId="2" xfId="0" applyNumberFormat="1" applyFont="1" applyBorder="1" applyAlignment="1">
      <alignment horizontal="center" wrapText="1"/>
    </xf>
    <xf numFmtId="0" fontId="4" fillId="0" borderId="5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center" wrapText="1"/>
    </xf>
    <xf numFmtId="176" fontId="4" fillId="0" borderId="2" xfId="0" applyNumberFormat="1" applyFont="1" applyBorder="1" applyAlignment="1">
      <alignment horizontal="center" wrapText="1"/>
    </xf>
    <xf numFmtId="176" fontId="4" fillId="0" borderId="3" xfId="0" applyNumberFormat="1" applyFont="1" applyBorder="1" applyAlignment="1">
      <alignment horizontal="center" wrapText="1"/>
    </xf>
    <xf numFmtId="176" fontId="4" fillId="0" borderId="3" xfId="0" applyNumberFormat="1" applyFont="1" applyBorder="1" applyAlignment="1">
      <alignment horizontal="right" wrapText="1"/>
    </xf>
    <xf numFmtId="176" fontId="4" fillId="0" borderId="3" xfId="0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0" fillId="10" borderId="0" xfId="0" applyFill="1"/>
    <xf numFmtId="0" fontId="0" fillId="11" borderId="0" xfId="0" applyFill="1"/>
    <xf numFmtId="179" fontId="0" fillId="0" borderId="0" xfId="0" applyNumberFormat="1"/>
    <xf numFmtId="0" fontId="3" fillId="0" borderId="1" xfId="0" applyFont="1" applyBorder="1" applyAlignment="1">
      <alignment horizontal="left" wrapText="1"/>
    </xf>
    <xf numFmtId="178" fontId="4" fillId="0" borderId="1" xfId="0" applyNumberFormat="1" applyFont="1" applyBorder="1" applyAlignment="1">
      <alignment horizontal="center" wrapText="1"/>
    </xf>
    <xf numFmtId="0" fontId="0" fillId="0" borderId="1" xfId="0" applyBorder="1"/>
    <xf numFmtId="177" fontId="4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178" fontId="12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wrapText="1"/>
    </xf>
    <xf numFmtId="178" fontId="15" fillId="0" borderId="1" xfId="0" applyNumberFormat="1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wrapText="1"/>
    </xf>
    <xf numFmtId="178" fontId="15" fillId="0" borderId="1" xfId="0" applyNumberFormat="1" applyFont="1" applyFill="1" applyBorder="1" applyAlignment="1">
      <alignment horizontal="center" vertical="center" wrapText="1"/>
    </xf>
    <xf numFmtId="178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0" borderId="1" xfId="0" applyFont="1" applyFill="1" applyBorder="1" applyAlignment="1">
      <alignment vertical="center"/>
    </xf>
    <xf numFmtId="177" fontId="0" fillId="0" borderId="1" xfId="0" applyNumberFormat="1" applyBorder="1"/>
    <xf numFmtId="0" fontId="0" fillId="0" borderId="0" xfId="0" applyFont="1" applyFill="1" applyAlignment="1">
      <alignment vertical="center"/>
    </xf>
    <xf numFmtId="0" fontId="9" fillId="0" borderId="1" xfId="0" applyFont="1" applyBorder="1" applyAlignment="1">
      <alignment horizontal="center" vertical="center" wrapText="1"/>
    </xf>
    <xf numFmtId="10" fontId="12" fillId="0" borderId="1" xfId="0" applyNumberFormat="1" applyFont="1" applyBorder="1" applyAlignment="1">
      <alignment horizontal="center" vertical="center" wrapText="1"/>
    </xf>
    <xf numFmtId="10" fontId="15" fillId="0" borderId="1" xfId="0" applyNumberFormat="1" applyFont="1" applyBorder="1" applyAlignment="1">
      <alignment horizontal="center" vertical="center" wrapText="1"/>
    </xf>
    <xf numFmtId="177" fontId="0" fillId="0" borderId="0" xfId="0" applyNumberFormat="1"/>
    <xf numFmtId="0" fontId="17" fillId="0" borderId="5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9" fillId="0" borderId="3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20" fillId="0" borderId="1" xfId="0" applyFont="1" applyBorder="1" applyAlignment="1">
      <alignment horizontal="center"/>
    </xf>
    <xf numFmtId="0" fontId="20" fillId="12" borderId="1" xfId="0" applyFont="1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20" fillId="11" borderId="1" xfId="0" applyFont="1" applyFill="1" applyBorder="1" applyAlignment="1">
      <alignment horizontal="center"/>
    </xf>
    <xf numFmtId="0" fontId="20" fillId="14" borderId="1" xfId="0" applyFont="1" applyFill="1" applyBorder="1" applyAlignment="1">
      <alignment horizontal="center"/>
    </xf>
    <xf numFmtId="0" fontId="20" fillId="0" borderId="0" xfId="0" applyFont="1" applyAlignment="1">
      <alignment horizontal="center"/>
    </xf>
    <xf numFmtId="0" fontId="3" fillId="11" borderId="1" xfId="0" applyFont="1" applyFill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wrapText="1"/>
    </xf>
    <xf numFmtId="1" fontId="4" fillId="0" borderId="3" xfId="0" applyNumberFormat="1" applyFont="1" applyBorder="1" applyAlignment="1">
      <alignment horizont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left" vertical="center" wrapText="1"/>
    </xf>
    <xf numFmtId="1" fontId="3" fillId="4" borderId="1" xfId="0" applyNumberFormat="1" applyFont="1" applyFill="1" applyBorder="1" applyAlignment="1">
      <alignment horizontal="left" vertical="center" wrapText="1"/>
    </xf>
    <xf numFmtId="1" fontId="3" fillId="5" borderId="1" xfId="0" applyNumberFormat="1" applyFont="1" applyFill="1" applyBorder="1" applyAlignment="1">
      <alignment horizontal="right" vertical="center" wrapText="1"/>
    </xf>
    <xf numFmtId="1" fontId="3" fillId="6" borderId="1" xfId="0" applyNumberFormat="1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righ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wrapText="1"/>
    </xf>
    <xf numFmtId="1" fontId="4" fillId="4" borderId="1" xfId="0" applyNumberFormat="1" applyFont="1" applyFill="1" applyBorder="1" applyAlignment="1">
      <alignment horizont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1" fontId="25" fillId="5" borderId="1" xfId="0" applyNumberFormat="1" applyFont="1" applyFill="1" applyBorder="1" applyAlignment="1">
      <alignment horizontal="center" vertical="center" wrapText="1"/>
    </xf>
    <xf numFmtId="1" fontId="7" fillId="5" borderId="1" xfId="0" applyNumberFormat="1" applyFont="1" applyFill="1" applyBorder="1" applyAlignment="1">
      <alignment horizontal="center" vertical="center" wrapText="1"/>
    </xf>
    <xf numFmtId="1" fontId="4" fillId="6" borderId="1" xfId="0" applyNumberFormat="1" applyFont="1" applyFill="1" applyBorder="1" applyAlignment="1">
      <alignment horizontal="center" wrapText="1"/>
    </xf>
    <xf numFmtId="1" fontId="3" fillId="0" borderId="1" xfId="0" applyNumberFormat="1" applyFont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178" fontId="3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177" fontId="3" fillId="0" borderId="3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178" fontId="3" fillId="2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178" fontId="3" fillId="3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178" fontId="3" fillId="4" borderId="1" xfId="0" applyNumberFormat="1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178" fontId="3" fillId="5" borderId="5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178" fontId="3" fillId="5" borderId="1" xfId="0" applyNumberFormat="1" applyFont="1" applyFill="1" applyBorder="1" applyAlignment="1">
      <alignment horizontal="center" wrapText="1"/>
    </xf>
    <xf numFmtId="178" fontId="26" fillId="5" borderId="1" xfId="0" applyNumberFormat="1" applyFont="1" applyFill="1" applyBorder="1" applyAlignment="1">
      <alignment horizontal="center" wrapText="1"/>
    </xf>
    <xf numFmtId="178" fontId="8" fillId="5" borderId="1" xfId="0" applyNumberFormat="1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 wrapText="1"/>
    </xf>
    <xf numFmtId="0" fontId="27" fillId="0" borderId="1" xfId="0" applyFont="1" applyBorder="1" applyAlignment="1">
      <alignment horizontal="center" vertical="center" wrapText="1"/>
    </xf>
    <xf numFmtId="1" fontId="27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1" fontId="3" fillId="0" borderId="5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" fontId="3" fillId="0" borderId="3" xfId="0" applyNumberFormat="1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 wrapText="1"/>
    </xf>
    <xf numFmtId="0" fontId="3" fillId="11" borderId="1" xfId="0" applyFont="1" applyFill="1" applyBorder="1" applyAlignment="1">
      <alignment horizontal="center" vertical="center" wrapText="1"/>
    </xf>
    <xf numFmtId="1" fontId="3" fillId="11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常规" xfId="0" builtinId="0"/>
    <cellStyle name="常规 3_丽水小水电明细自己核对后4.15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tabSelected="1" workbookViewId="0">
      <selection activeCell="N30" sqref="N30"/>
    </sheetView>
  </sheetViews>
  <sheetFormatPr defaultRowHeight="14" x14ac:dyDescent="0.3"/>
  <sheetData>
    <row r="2" spans="2:14" x14ac:dyDescent="0.3">
      <c r="B2" s="107" t="s">
        <v>10</v>
      </c>
      <c r="C2" s="108">
        <v>2023</v>
      </c>
      <c r="D2" s="108">
        <v>2024</v>
      </c>
      <c r="E2" s="108">
        <v>2025</v>
      </c>
      <c r="F2" s="108">
        <v>2026</v>
      </c>
      <c r="G2" s="108">
        <v>2027</v>
      </c>
      <c r="H2" s="108">
        <v>2028</v>
      </c>
      <c r="I2" s="108">
        <v>2029</v>
      </c>
      <c r="J2" s="108">
        <v>2030</v>
      </c>
      <c r="K2" s="108">
        <v>2035</v>
      </c>
      <c r="L2" s="131" t="s">
        <v>11</v>
      </c>
      <c r="M2" s="107" t="s">
        <v>12</v>
      </c>
      <c r="N2" s="132" t="s">
        <v>13</v>
      </c>
    </row>
    <row r="3" spans="2:14" x14ac:dyDescent="0.3">
      <c r="B3" s="109" t="s">
        <v>14</v>
      </c>
      <c r="C3" s="111">
        <v>2077</v>
      </c>
      <c r="D3" s="111">
        <v>2198</v>
      </c>
      <c r="E3" s="111">
        <v>2320</v>
      </c>
      <c r="F3" s="113">
        <v>2442</v>
      </c>
      <c r="G3" s="113">
        <v>2564</v>
      </c>
      <c r="H3" s="113">
        <v>2686</v>
      </c>
      <c r="I3" s="113">
        <v>2808</v>
      </c>
      <c r="J3" s="120">
        <v>2930</v>
      </c>
      <c r="K3" s="120">
        <v>3420</v>
      </c>
      <c r="L3" s="132">
        <v>6.1872367587381349E-2</v>
      </c>
      <c r="M3" s="132">
        <v>4.7794047966130959E-2</v>
      </c>
      <c r="N3" s="132">
        <v>3.1410853452886967E-2</v>
      </c>
    </row>
    <row r="4" spans="2:14" x14ac:dyDescent="0.3">
      <c r="B4" s="109" t="s">
        <v>15</v>
      </c>
      <c r="C4" s="113">
        <v>680.862793054392</v>
      </c>
      <c r="D4" s="113">
        <v>709.73348542121073</v>
      </c>
      <c r="E4" s="113">
        <v>745.24111675126926</v>
      </c>
      <c r="F4" s="113">
        <v>772.83683677602266</v>
      </c>
      <c r="G4" s="113">
        <v>803.00424803516194</v>
      </c>
      <c r="H4" s="113">
        <v>831.65386476272045</v>
      </c>
      <c r="I4" s="113">
        <v>865.73822982059971</v>
      </c>
      <c r="J4" s="113">
        <v>902.10209195170353</v>
      </c>
      <c r="K4" s="113">
        <v>1055.9763127815913</v>
      </c>
      <c r="L4" s="132">
        <v>4.9126786588363336E-2</v>
      </c>
      <c r="M4" s="132">
        <v>3.8943131764809014E-2</v>
      </c>
      <c r="N4" s="132">
        <v>3.2000000000000028E-2</v>
      </c>
    </row>
    <row r="5" spans="2:14" x14ac:dyDescent="0.3">
      <c r="B5" s="114" t="s">
        <v>16</v>
      </c>
      <c r="C5" s="119">
        <v>320.10630745521303</v>
      </c>
      <c r="D5" s="119">
        <v>333.67980687608599</v>
      </c>
      <c r="E5" s="119">
        <v>350.373650140096</v>
      </c>
      <c r="F5" s="119">
        <v>363.77085704940703</v>
      </c>
      <c r="G5" s="119">
        <v>378.37713955126401</v>
      </c>
      <c r="H5" s="119">
        <v>392.26983392943902</v>
      </c>
      <c r="I5" s="119">
        <v>408.71766458134601</v>
      </c>
      <c r="J5" s="119">
        <v>426.23719631371802</v>
      </c>
      <c r="K5" s="119">
        <v>498.94173503127229</v>
      </c>
      <c r="L5" s="133">
        <v>4.9638492299875603E-2</v>
      </c>
      <c r="M5" s="133">
        <v>3.9977591890506758E-2</v>
      </c>
      <c r="N5" s="132">
        <v>3.2000000000000028E-2</v>
      </c>
    </row>
    <row r="6" spans="2:14" x14ac:dyDescent="0.3">
      <c r="B6" s="114" t="s">
        <v>17</v>
      </c>
      <c r="C6" s="119">
        <v>142.884822358901</v>
      </c>
      <c r="D6" s="119">
        <v>148.94358161596901</v>
      </c>
      <c r="E6" s="119">
        <v>156.39515871305301</v>
      </c>
      <c r="F6" s="119">
        <v>161.375226849043</v>
      </c>
      <c r="G6" s="119">
        <v>166.894986166481</v>
      </c>
      <c r="H6" s="119">
        <v>172.096223449473</v>
      </c>
      <c r="I6" s="119">
        <v>178.43798868855899</v>
      </c>
      <c r="J6" s="119">
        <v>185.25812569020599</v>
      </c>
      <c r="K6" s="119">
        <v>216.85815189268604</v>
      </c>
      <c r="L6" s="133">
        <v>4.9212941476382666E-2</v>
      </c>
      <c r="M6" s="133">
        <v>3.4453068377539697E-2</v>
      </c>
      <c r="N6" s="132">
        <v>3.2000000000000028E-2</v>
      </c>
    </row>
    <row r="7" spans="2:14" x14ac:dyDescent="0.3">
      <c r="B7" s="114" t="s">
        <v>18</v>
      </c>
      <c r="C7" s="119">
        <v>190.513096478535</v>
      </c>
      <c r="D7" s="119">
        <v>198.59144215462501</v>
      </c>
      <c r="E7" s="119">
        <v>208.52687828407099</v>
      </c>
      <c r="F7" s="119">
        <v>216.500302465391</v>
      </c>
      <c r="G7" s="119">
        <v>225.193314888641</v>
      </c>
      <c r="H7" s="119">
        <v>233.461631265964</v>
      </c>
      <c r="I7" s="119">
        <v>243.25065158474601</v>
      </c>
      <c r="J7" s="119">
        <v>253.67750092027501</v>
      </c>
      <c r="K7" s="119">
        <v>296.94802223314468</v>
      </c>
      <c r="L7" s="133">
        <v>4.921294147638311E-2</v>
      </c>
      <c r="M7" s="133">
        <v>3.9977591890506758E-2</v>
      </c>
      <c r="N7" s="132">
        <v>3.2000000000000028E-2</v>
      </c>
    </row>
    <row r="8" spans="2:14" x14ac:dyDescent="0.3">
      <c r="B8" s="114" t="s">
        <v>19</v>
      </c>
      <c r="C8" s="119">
        <v>103.00998821223099</v>
      </c>
      <c r="D8" s="119">
        <v>107.37793093244299</v>
      </c>
      <c r="E8" s="119">
        <v>112.74999814196801</v>
      </c>
      <c r="F8" s="119">
        <v>117.061210053962</v>
      </c>
      <c r="G8" s="119">
        <v>121.761501654905</v>
      </c>
      <c r="H8" s="119">
        <v>126.23216109147999</v>
      </c>
      <c r="I8" s="119">
        <v>131.52506161268201</v>
      </c>
      <c r="J8" s="119">
        <v>137.162834799916</v>
      </c>
      <c r="K8" s="119">
        <v>160.55910504466527</v>
      </c>
      <c r="L8" s="133">
        <v>4.7270093233461541E-2</v>
      </c>
      <c r="M8" s="133">
        <v>3.9977591890507647E-2</v>
      </c>
      <c r="N8" s="132">
        <v>3.2000000000000028E-2</v>
      </c>
    </row>
    <row r="9" spans="2:14" x14ac:dyDescent="0.3">
      <c r="B9" s="109" t="s">
        <v>20</v>
      </c>
      <c r="C9" s="113">
        <v>268.096047785162</v>
      </c>
      <c r="D9" s="113">
        <v>287.75727274241098</v>
      </c>
      <c r="E9" s="113">
        <v>315.88409475465301</v>
      </c>
      <c r="F9" s="113">
        <v>343</v>
      </c>
      <c r="G9" s="113">
        <v>369</v>
      </c>
      <c r="H9" s="113">
        <v>395</v>
      </c>
      <c r="I9" s="113">
        <v>421</v>
      </c>
      <c r="J9" s="113">
        <v>447.4</v>
      </c>
      <c r="K9" s="113">
        <v>544.72059626975602</v>
      </c>
      <c r="L9" s="132">
        <v>8.8206918566581249E-2</v>
      </c>
      <c r="M9" s="132">
        <v>7.2095922190361206E-2</v>
      </c>
      <c r="N9" s="132">
        <v>4.0149017920402486E-2</v>
      </c>
    </row>
    <row r="10" spans="2:14" x14ac:dyDescent="0.3">
      <c r="B10" s="114" t="s">
        <v>21</v>
      </c>
      <c r="C10" s="119">
        <v>117.96226102547128</v>
      </c>
      <c r="D10" s="119">
        <v>120.8580545518126</v>
      </c>
      <c r="E10" s="119">
        <v>131.36280315848839</v>
      </c>
      <c r="F10" s="119">
        <v>138.32291666666666</v>
      </c>
      <c r="G10" s="119">
        <v>144.85537190082647</v>
      </c>
      <c r="H10" s="119">
        <v>151.41666666666669</v>
      </c>
      <c r="I10" s="119">
        <v>158.00119904076737</v>
      </c>
      <c r="J10" s="119">
        <v>164.93776775648251</v>
      </c>
      <c r="K10" s="119">
        <v>169.65219037296683</v>
      </c>
      <c r="L10" s="132"/>
      <c r="M10" s="132">
        <v>4.6573035299942722E-2</v>
      </c>
      <c r="N10" s="132">
        <v>5.6523475008516399E-3</v>
      </c>
    </row>
    <row r="11" spans="2:14" x14ac:dyDescent="0.3">
      <c r="B11" s="114" t="s">
        <v>22</v>
      </c>
      <c r="C11" s="119">
        <v>150.13378675969074</v>
      </c>
      <c r="D11" s="119">
        <v>166.89921819059836</v>
      </c>
      <c r="E11" s="119">
        <v>184.52129159616462</v>
      </c>
      <c r="F11" s="119">
        <v>204.67708333333334</v>
      </c>
      <c r="G11" s="119">
        <v>224.14462809917353</v>
      </c>
      <c r="H11" s="119">
        <v>243.58333333333334</v>
      </c>
      <c r="I11" s="119">
        <v>262.9988009592326</v>
      </c>
      <c r="J11" s="119">
        <v>282.46223224351746</v>
      </c>
      <c r="K11" s="119">
        <v>375.06840589678916</v>
      </c>
      <c r="L11" s="132"/>
      <c r="M11" s="132">
        <v>8.8886918077255128E-2</v>
      </c>
      <c r="N11" s="132">
        <v>5.8351718055578816E-2</v>
      </c>
    </row>
    <row r="12" spans="2:14" x14ac:dyDescent="0.3">
      <c r="B12" s="109" t="s">
        <v>23</v>
      </c>
      <c r="C12" s="113">
        <v>440.08219164734101</v>
      </c>
      <c r="D12" s="113">
        <v>464.682239022197</v>
      </c>
      <c r="E12" s="113">
        <v>490.69373942470401</v>
      </c>
      <c r="F12" s="113">
        <v>516</v>
      </c>
      <c r="G12" s="113">
        <v>544</v>
      </c>
      <c r="H12" s="113">
        <v>572</v>
      </c>
      <c r="I12" s="113">
        <v>594</v>
      </c>
      <c r="J12" s="113">
        <v>616</v>
      </c>
      <c r="K12" s="113">
        <v>722.87627363798094</v>
      </c>
      <c r="L12" s="132">
        <v>8.1923377000559627E-2</v>
      </c>
      <c r="M12" s="132">
        <v>4.6535678819122017E-2</v>
      </c>
      <c r="N12" s="132">
        <v>3.2515670492075488E-2</v>
      </c>
    </row>
    <row r="13" spans="2:14" x14ac:dyDescent="0.3">
      <c r="B13" s="109" t="s">
        <v>24</v>
      </c>
      <c r="C13" s="120">
        <v>189.184758248397</v>
      </c>
      <c r="D13" s="120">
        <v>205.39565050871701</v>
      </c>
      <c r="E13" s="120">
        <v>221.83446136491801</v>
      </c>
      <c r="F13" s="113">
        <v>236.96334548400199</v>
      </c>
      <c r="G13" s="113">
        <v>250.19821182440299</v>
      </c>
      <c r="H13" s="113">
        <v>264.369275493283</v>
      </c>
      <c r="I13" s="113">
        <v>278.70276171807097</v>
      </c>
      <c r="J13" s="113">
        <v>293.44125681528499</v>
      </c>
      <c r="K13" s="113">
        <v>343.49439953010398</v>
      </c>
      <c r="L13" s="132">
        <v>0.10280320862806702</v>
      </c>
      <c r="M13" s="132">
        <v>5.7543967155910369E-2</v>
      </c>
      <c r="N13" s="132">
        <v>3.200000000000025E-2</v>
      </c>
    </row>
    <row r="14" spans="2:14" x14ac:dyDescent="0.3">
      <c r="B14" s="109" t="s">
        <v>25</v>
      </c>
      <c r="C14" s="113">
        <v>158.83426227271801</v>
      </c>
      <c r="D14" s="113">
        <v>178.95858658185301</v>
      </c>
      <c r="E14" s="113">
        <v>190.14382402707301</v>
      </c>
      <c r="F14" s="113">
        <v>199</v>
      </c>
      <c r="G14" s="113">
        <v>208</v>
      </c>
      <c r="H14" s="113">
        <v>217</v>
      </c>
      <c r="I14" s="113">
        <v>226</v>
      </c>
      <c r="J14" s="113">
        <v>235</v>
      </c>
      <c r="K14" s="113">
        <v>264</v>
      </c>
      <c r="L14" s="132">
        <v>6.6204785580777026E-2</v>
      </c>
      <c r="M14" s="132">
        <v>4.3270981497618877E-2</v>
      </c>
      <c r="N14" s="132">
        <v>2.3545640603321205E-2</v>
      </c>
    </row>
    <row r="15" spans="2:14" x14ac:dyDescent="0.3">
      <c r="B15" s="109" t="s">
        <v>26</v>
      </c>
      <c r="C15" s="120">
        <v>141.63564788650001</v>
      </c>
      <c r="D15" s="120">
        <v>154.55514295705501</v>
      </c>
      <c r="E15" s="120">
        <v>163.56457980823501</v>
      </c>
      <c r="F15" s="111">
        <v>177.08626974483599</v>
      </c>
      <c r="G15" s="111">
        <v>190.393703572692</v>
      </c>
      <c r="H15" s="111">
        <v>202.62587835516399</v>
      </c>
      <c r="I15" s="111">
        <v>215</v>
      </c>
      <c r="J15" s="113">
        <v>227</v>
      </c>
      <c r="K15" s="113">
        <v>256</v>
      </c>
      <c r="L15" s="132">
        <v>5.8660794668049077E-2</v>
      </c>
      <c r="M15" s="132">
        <v>6.7744440858610533E-2</v>
      </c>
      <c r="N15" s="132">
        <v>2.4336909204674129E-2</v>
      </c>
    </row>
    <row r="16" spans="2:14" x14ac:dyDescent="0.3">
      <c r="B16" s="109" t="s">
        <v>27</v>
      </c>
      <c r="C16" s="113">
        <v>92.063171126225299</v>
      </c>
      <c r="D16" s="113">
        <v>98.6305846502256</v>
      </c>
      <c r="E16" s="113">
        <v>106.31697687535301</v>
      </c>
      <c r="F16" s="111">
        <v>115.390846496557</v>
      </c>
      <c r="G16" s="111">
        <v>124.05661336293301</v>
      </c>
      <c r="H16" s="111">
        <v>131.68463774664099</v>
      </c>
      <c r="I16" s="111">
        <v>139.351380859036</v>
      </c>
      <c r="J16" s="113">
        <v>144.530768282156</v>
      </c>
      <c r="K16" s="113">
        <v>169.18380872378299</v>
      </c>
      <c r="L16" s="132">
        <v>6.1194781226862727E-2</v>
      </c>
      <c r="M16" s="132">
        <v>6.3338499813596849E-2</v>
      </c>
      <c r="N16" s="132">
        <v>3.1999999999999806E-2</v>
      </c>
    </row>
    <row r="17" spans="2:14" x14ac:dyDescent="0.3">
      <c r="B17" s="109" t="s">
        <v>28</v>
      </c>
      <c r="C17" s="113">
        <v>63</v>
      </c>
      <c r="D17" s="113">
        <v>66</v>
      </c>
      <c r="E17" s="113">
        <v>69</v>
      </c>
      <c r="F17" s="111">
        <v>73</v>
      </c>
      <c r="G17" s="111">
        <v>79</v>
      </c>
      <c r="H17" s="111">
        <v>85</v>
      </c>
      <c r="I17" s="111">
        <v>90</v>
      </c>
      <c r="J17" s="113">
        <v>94</v>
      </c>
      <c r="K17" s="113">
        <v>96</v>
      </c>
      <c r="L17" s="132">
        <v>4.6398913996584357E-2</v>
      </c>
      <c r="M17" s="132">
        <v>6.3789630349909698E-2</v>
      </c>
      <c r="N17" s="132">
        <v>4.2195592159059991E-3</v>
      </c>
    </row>
    <row r="18" spans="2:14" x14ac:dyDescent="0.3">
      <c r="B18" s="114" t="s">
        <v>29</v>
      </c>
      <c r="C18" s="119">
        <v>44.73</v>
      </c>
      <c r="D18" s="119">
        <v>47.519999999999996</v>
      </c>
      <c r="E18" s="119">
        <v>50.37</v>
      </c>
      <c r="F18" s="119">
        <v>54.019999999999996</v>
      </c>
      <c r="G18" s="119">
        <v>59.25</v>
      </c>
      <c r="H18" s="119">
        <v>64.599999999999994</v>
      </c>
      <c r="I18" s="119">
        <v>68.400000000000006</v>
      </c>
      <c r="J18" s="119">
        <v>71.44</v>
      </c>
      <c r="K18" s="119">
        <v>72.960000000000008</v>
      </c>
      <c r="L18" s="132">
        <v>0</v>
      </c>
      <c r="M18" s="132">
        <v>0</v>
      </c>
      <c r="N18" s="132">
        <v>0</v>
      </c>
    </row>
    <row r="19" spans="2:14" x14ac:dyDescent="0.3">
      <c r="B19" s="114" t="s">
        <v>30</v>
      </c>
      <c r="C19" s="119">
        <v>18.27</v>
      </c>
      <c r="D19" s="119">
        <v>18.48</v>
      </c>
      <c r="E19" s="119">
        <v>18.630000000000003</v>
      </c>
      <c r="F19" s="119">
        <v>18.98</v>
      </c>
      <c r="G19" s="119">
        <v>19.75</v>
      </c>
      <c r="H19" s="119">
        <v>20.399999999999999</v>
      </c>
      <c r="I19" s="119">
        <v>21.599999999999998</v>
      </c>
      <c r="J19" s="119">
        <v>22.56</v>
      </c>
      <c r="K19" s="119">
        <v>23.04</v>
      </c>
      <c r="L19" s="132">
        <v>0</v>
      </c>
      <c r="M19" s="132">
        <v>0</v>
      </c>
      <c r="N19" s="132">
        <v>0</v>
      </c>
    </row>
    <row r="20" spans="2:14" x14ac:dyDescent="0.3">
      <c r="B20" s="109" t="s">
        <v>31</v>
      </c>
      <c r="C20" s="113">
        <v>78.911289536764599</v>
      </c>
      <c r="D20" s="113">
        <v>81.344812082660297</v>
      </c>
      <c r="E20" s="113">
        <v>83.826847151720301</v>
      </c>
      <c r="F20" s="111">
        <v>89</v>
      </c>
      <c r="G20" s="111">
        <v>94</v>
      </c>
      <c r="H20" s="111">
        <v>99</v>
      </c>
      <c r="I20" s="111">
        <v>104</v>
      </c>
      <c r="J20" s="113">
        <v>108</v>
      </c>
      <c r="K20" s="113">
        <v>126</v>
      </c>
      <c r="L20" s="132">
        <v>5.8786795718353435E-2</v>
      </c>
      <c r="M20" s="132">
        <v>5.1981553894601129E-2</v>
      </c>
      <c r="N20" s="132">
        <v>3.1310306477545069E-2</v>
      </c>
    </row>
    <row r="21" spans="2:14" x14ac:dyDescent="0.3">
      <c r="B21" s="109" t="s">
        <v>32</v>
      </c>
      <c r="C21" s="113">
        <v>30.350495975678701</v>
      </c>
      <c r="D21" s="113">
        <v>31.521114682030898</v>
      </c>
      <c r="E21" s="113">
        <v>32.7129159616469</v>
      </c>
      <c r="F21" s="111">
        <v>33.999088699878499</v>
      </c>
      <c r="G21" s="111">
        <v>35</v>
      </c>
      <c r="H21" s="111">
        <v>36</v>
      </c>
      <c r="I21" s="111">
        <v>37</v>
      </c>
      <c r="J21" s="113">
        <v>38</v>
      </c>
      <c r="K21" s="113">
        <v>44.859343222215102</v>
      </c>
      <c r="L21" s="132">
        <v>3.1602165981382546E-2</v>
      </c>
      <c r="M21" s="132">
        <v>3.0416650251128052E-2</v>
      </c>
      <c r="N21" s="132">
        <v>3.3746049401512046E-2</v>
      </c>
    </row>
    <row r="22" spans="2:14" x14ac:dyDescent="0.3">
      <c r="B22" s="109" t="s">
        <v>33</v>
      </c>
      <c r="C22" s="113">
        <v>2143.0206575331781</v>
      </c>
      <c r="D22" s="113">
        <v>2278.5788886483606</v>
      </c>
      <c r="E22" s="113">
        <v>2419.2185561195729</v>
      </c>
      <c r="F22" s="113">
        <v>2556.2763872012965</v>
      </c>
      <c r="G22" s="113">
        <v>2696.6527767951898</v>
      </c>
      <c r="H22" s="113">
        <v>2834.3336563578082</v>
      </c>
      <c r="I22" s="113">
        <v>2970.7923723977069</v>
      </c>
      <c r="J22" s="113">
        <v>3105.4741170491443</v>
      </c>
      <c r="K22" s="113">
        <v>3623.1107341654306</v>
      </c>
      <c r="L22" s="110" t="s">
        <v>34</v>
      </c>
      <c r="M22" s="110" t="s">
        <v>34</v>
      </c>
      <c r="N22" s="110" t="s">
        <v>34</v>
      </c>
    </row>
    <row r="23" spans="2:14" x14ac:dyDescent="0.3">
      <c r="B23" s="122" t="s">
        <v>35</v>
      </c>
      <c r="C23" s="124">
        <v>0.96919271062502299</v>
      </c>
      <c r="D23" s="124">
        <v>0.9646363401987984</v>
      </c>
      <c r="E23" s="124">
        <v>0.95898735322255491</v>
      </c>
      <c r="F23" s="124">
        <v>0.95529576231527513</v>
      </c>
      <c r="G23" s="124">
        <v>0.95080835844470879</v>
      </c>
      <c r="H23" s="124">
        <v>0.94766542180908198</v>
      </c>
      <c r="I23" s="124">
        <v>0.94520237297286502</v>
      </c>
      <c r="J23" s="124">
        <v>0.94349522474336966</v>
      </c>
      <c r="K23" s="124">
        <v>0.94394023559641038</v>
      </c>
      <c r="L23" s="110" t="s">
        <v>34</v>
      </c>
      <c r="M23" s="110" t="s">
        <v>34</v>
      </c>
      <c r="N23" s="110" t="s">
        <v>34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R19"/>
  <sheetViews>
    <sheetView workbookViewId="0">
      <selection activeCell="N10" sqref="N10"/>
    </sheetView>
  </sheetViews>
  <sheetFormatPr defaultColWidth="9" defaultRowHeight="14" x14ac:dyDescent="0.3"/>
  <cols>
    <col min="2" max="6" width="9" hidden="1" customWidth="1"/>
    <col min="13" max="13" width="9" hidden="1" customWidth="1"/>
    <col min="14" max="14" width="13.5" customWidth="1"/>
    <col min="16" max="16" width="19.83203125" customWidth="1"/>
    <col min="18" max="18" width="19" customWidth="1"/>
  </cols>
  <sheetData>
    <row r="2" spans="1:18" ht="17.5" x14ac:dyDescent="0.3">
      <c r="A2" s="139"/>
      <c r="B2" s="139" t="str">
        <f>'乔司-艮山'!B56</f>
        <v>2020年</v>
      </c>
      <c r="C2" s="139">
        <f>'乔司-艮山'!C56</f>
        <v>2021</v>
      </c>
      <c r="D2" s="139">
        <f>'乔司-艮山'!D56</f>
        <v>2022</v>
      </c>
      <c r="E2" s="139">
        <f>'乔司-艮山'!E56</f>
        <v>2023</v>
      </c>
      <c r="F2" s="139">
        <f>'乔司-艮山'!F56</f>
        <v>2024</v>
      </c>
      <c r="G2" s="139">
        <f>'乔司-艮山'!G56</f>
        <v>2025</v>
      </c>
      <c r="H2" s="139">
        <f>'乔司-艮山'!H56</f>
        <v>2026</v>
      </c>
      <c r="I2" s="139">
        <f>'乔司-艮山'!I56</f>
        <v>2027</v>
      </c>
      <c r="J2" s="139">
        <f>'乔司-艮山'!J56</f>
        <v>2028</v>
      </c>
      <c r="K2" s="139">
        <f>'乔司-艮山'!K56</f>
        <v>2029</v>
      </c>
      <c r="L2" s="139">
        <f>'乔司-艮山'!L56</f>
        <v>2030</v>
      </c>
      <c r="M2" s="139">
        <f>'乔司-艮山'!M56</f>
        <v>2035</v>
      </c>
      <c r="N2" s="139" t="s">
        <v>0</v>
      </c>
      <c r="O2" s="144">
        <f>G2</f>
        <v>2025</v>
      </c>
      <c r="P2" s="144" t="s">
        <v>1</v>
      </c>
      <c r="Q2" s="144">
        <v>2030</v>
      </c>
      <c r="R2" s="144" t="s">
        <v>2</v>
      </c>
    </row>
    <row r="3" spans="1:18" ht="17.5" x14ac:dyDescent="0.3">
      <c r="A3" s="140" t="str">
        <f>'乔司-艮山'!A73</f>
        <v>乔司</v>
      </c>
      <c r="B3" s="141">
        <f>'乔司-艮山'!B73</f>
        <v>300</v>
      </c>
      <c r="C3" s="141">
        <f>'乔司-艮山'!C73</f>
        <v>300</v>
      </c>
      <c r="D3" s="141">
        <f>'乔司-艮山'!D73</f>
        <v>300</v>
      </c>
      <c r="E3" s="141">
        <f>'乔司-艮山'!E73</f>
        <v>300</v>
      </c>
      <c r="F3" s="141">
        <f>'乔司-艮山'!F73</f>
        <v>300</v>
      </c>
      <c r="G3" s="140">
        <f>'乔司-艮山'!G73</f>
        <v>300</v>
      </c>
      <c r="H3" s="140">
        <f>'乔司-艮山'!H73</f>
        <v>300</v>
      </c>
      <c r="I3" s="140">
        <f>'乔司-艮山'!I73</f>
        <v>400</v>
      </c>
      <c r="J3" s="140">
        <f>'乔司-艮山'!J73</f>
        <v>400</v>
      </c>
      <c r="K3" s="140">
        <f>'乔司-艮山'!K73</f>
        <v>400</v>
      </c>
      <c r="L3" s="140">
        <f>'乔司-艮山'!L73</f>
        <v>400</v>
      </c>
      <c r="M3" s="140">
        <f>'乔司-艮山'!M73</f>
        <v>400</v>
      </c>
      <c r="N3" s="140" t="s">
        <v>3</v>
      </c>
      <c r="O3" s="144">
        <f t="shared" ref="O3:O19" si="0">G3</f>
        <v>300</v>
      </c>
      <c r="P3" s="144">
        <f>L3-G3</f>
        <v>100</v>
      </c>
      <c r="Q3" s="144">
        <f>L3</f>
        <v>400</v>
      </c>
      <c r="R3" s="144">
        <f>M3-L3</f>
        <v>0</v>
      </c>
    </row>
    <row r="4" spans="1:18" ht="17.5" hidden="1" x14ac:dyDescent="0.3">
      <c r="A4" s="142" t="str">
        <f>'乔司-艮山'!A74</f>
        <v>艮山</v>
      </c>
      <c r="B4" s="142">
        <f>'乔司-艮山'!B74</f>
        <v>200</v>
      </c>
      <c r="C4" s="142">
        <f>'乔司-艮山'!C74</f>
        <v>200</v>
      </c>
      <c r="D4" s="142">
        <f>'乔司-艮山'!D74</f>
        <v>200</v>
      </c>
      <c r="E4" s="142">
        <f>'乔司-艮山'!E74</f>
        <v>200</v>
      </c>
      <c r="F4" s="142">
        <f>'乔司-艮山'!F74</f>
        <v>200</v>
      </c>
      <c r="G4" s="142">
        <f>'乔司-艮山'!G74</f>
        <v>200</v>
      </c>
      <c r="H4" s="142">
        <f>'乔司-艮山'!H74</f>
        <v>200</v>
      </c>
      <c r="I4" s="142">
        <f>'乔司-艮山'!I74</f>
        <v>200</v>
      </c>
      <c r="J4" s="142">
        <f>'乔司-艮山'!J74</f>
        <v>200</v>
      </c>
      <c r="K4" s="142">
        <f>'乔司-艮山'!K74</f>
        <v>200</v>
      </c>
      <c r="L4" s="142">
        <f>'乔司-艮山'!L74</f>
        <v>200</v>
      </c>
      <c r="M4" s="142">
        <f>'乔司-艮山'!M74</f>
        <v>300</v>
      </c>
      <c r="N4" s="142" t="s">
        <v>4</v>
      </c>
      <c r="O4" s="144">
        <f t="shared" si="0"/>
        <v>200</v>
      </c>
      <c r="P4" s="144">
        <f t="shared" ref="P4:P19" si="1">L4-G4</f>
        <v>0</v>
      </c>
      <c r="Q4" s="144">
        <f t="shared" ref="Q4:Q19" si="2">L4</f>
        <v>200</v>
      </c>
      <c r="R4" s="144">
        <f t="shared" ref="R4:R19" si="3">M4-L4</f>
        <v>100</v>
      </c>
    </row>
    <row r="5" spans="1:18" ht="17.5" hidden="1" x14ac:dyDescent="0.3">
      <c r="A5" s="139" t="str">
        <f>瓶窑杭州临安!A71</f>
        <v>瓶窑</v>
      </c>
      <c r="B5" s="139">
        <f>瓶窑杭州临安!B71</f>
        <v>225</v>
      </c>
      <c r="C5" s="139">
        <f>瓶窑杭州临安!C71</f>
        <v>225</v>
      </c>
      <c r="D5" s="139">
        <f>瓶窑杭州临安!D71</f>
        <v>360</v>
      </c>
      <c r="E5" s="139">
        <f>瓶窑杭州临安!E71</f>
        <v>360</v>
      </c>
      <c r="F5" s="139">
        <f>瓶窑杭州临安!F71</f>
        <v>360</v>
      </c>
      <c r="G5" s="139">
        <f>瓶窑杭州临安!G71</f>
        <v>360</v>
      </c>
      <c r="H5" s="139">
        <f>瓶窑杭州临安!H71</f>
        <v>360</v>
      </c>
      <c r="I5" s="139">
        <f>瓶窑杭州临安!I71</f>
        <v>360</v>
      </c>
      <c r="J5" s="139">
        <f>瓶窑杭州临安!J71</f>
        <v>360</v>
      </c>
      <c r="K5" s="139">
        <f>瓶窑杭州临安!K71</f>
        <v>360</v>
      </c>
      <c r="L5" s="139">
        <f>瓶窑杭州临安!L71</f>
        <v>360</v>
      </c>
      <c r="M5" s="139">
        <f>瓶窑杭州临安!M71</f>
        <v>360</v>
      </c>
      <c r="N5" s="139"/>
      <c r="O5" s="144">
        <f t="shared" si="0"/>
        <v>360</v>
      </c>
      <c r="P5" s="144">
        <f t="shared" si="1"/>
        <v>0</v>
      </c>
      <c r="Q5" s="144">
        <f t="shared" si="2"/>
        <v>360</v>
      </c>
      <c r="R5" s="144">
        <f t="shared" si="3"/>
        <v>0</v>
      </c>
    </row>
    <row r="6" spans="1:18" ht="17.5" hidden="1" x14ac:dyDescent="0.3">
      <c r="A6" s="141" t="str">
        <f>瓶窑杭州临安!A79</f>
        <v>杭州</v>
      </c>
      <c r="B6" s="141">
        <f>瓶窑杭州临安!B79</f>
        <v>200</v>
      </c>
      <c r="C6" s="141">
        <f>瓶窑杭州临安!C79</f>
        <v>200</v>
      </c>
      <c r="D6" s="141">
        <f>瓶窑杭州临安!D79</f>
        <v>200</v>
      </c>
      <c r="E6" s="141">
        <f>瓶窑杭州临安!E79</f>
        <v>200</v>
      </c>
      <c r="F6" s="141">
        <f>瓶窑杭州临安!F79</f>
        <v>200</v>
      </c>
      <c r="G6" s="141">
        <f>瓶窑杭州临安!G79</f>
        <v>300</v>
      </c>
      <c r="H6" s="141">
        <f>瓶窑杭州临安!H79</f>
        <v>300</v>
      </c>
      <c r="I6" s="141">
        <f>瓶窑杭州临安!I79</f>
        <v>300</v>
      </c>
      <c r="J6" s="141">
        <f>瓶窑杭州临安!J79</f>
        <v>300</v>
      </c>
      <c r="K6" s="141">
        <f>瓶窑杭州临安!K79</f>
        <v>300</v>
      </c>
      <c r="L6" s="141">
        <f>瓶窑杭州临安!L79</f>
        <v>300</v>
      </c>
      <c r="M6" s="141">
        <f>瓶窑杭州临安!M79</f>
        <v>400</v>
      </c>
      <c r="N6" s="141" t="s">
        <v>4</v>
      </c>
      <c r="O6" s="144">
        <f t="shared" si="0"/>
        <v>300</v>
      </c>
      <c r="P6" s="144">
        <f t="shared" si="1"/>
        <v>0</v>
      </c>
      <c r="Q6" s="144">
        <f t="shared" si="2"/>
        <v>300</v>
      </c>
      <c r="R6" s="144">
        <f t="shared" si="3"/>
        <v>100</v>
      </c>
    </row>
    <row r="7" spans="1:18" ht="17.5" x14ac:dyDescent="0.3">
      <c r="A7" s="140" t="str">
        <f>瓶窑杭州临安!A84</f>
        <v>临安</v>
      </c>
      <c r="B7" s="140">
        <f>瓶窑杭州临安!B84</f>
        <v>0</v>
      </c>
      <c r="C7" s="140">
        <f>瓶窑杭州临安!C84</f>
        <v>0</v>
      </c>
      <c r="D7" s="140">
        <f>瓶窑杭州临安!D84</f>
        <v>0</v>
      </c>
      <c r="E7" s="140">
        <f>瓶窑杭州临安!E84</f>
        <v>0</v>
      </c>
      <c r="F7" s="140">
        <f>瓶窑杭州临安!F84</f>
        <v>0</v>
      </c>
      <c r="G7" s="140">
        <f>瓶窑杭州临安!G84</f>
        <v>0</v>
      </c>
      <c r="H7" s="140">
        <f>瓶窑杭州临安!H84</f>
        <v>0</v>
      </c>
      <c r="I7" s="140">
        <f>瓶窑杭州临安!I84</f>
        <v>0</v>
      </c>
      <c r="J7" s="140">
        <f>瓶窑杭州临安!J84</f>
        <v>200</v>
      </c>
      <c r="K7" s="140">
        <f>瓶窑杭州临安!K84</f>
        <v>200</v>
      </c>
      <c r="L7" s="140">
        <f>瓶窑杭州临安!L84</f>
        <v>200</v>
      </c>
      <c r="M7" s="140">
        <f>瓶窑杭州临安!M84</f>
        <v>200</v>
      </c>
      <c r="N7" s="140" t="s">
        <v>5</v>
      </c>
      <c r="O7" s="144">
        <f t="shared" si="0"/>
        <v>0</v>
      </c>
      <c r="P7" s="144">
        <f t="shared" si="1"/>
        <v>200</v>
      </c>
      <c r="Q7" s="144">
        <f t="shared" si="2"/>
        <v>200</v>
      </c>
      <c r="R7" s="144">
        <f t="shared" si="3"/>
        <v>0</v>
      </c>
    </row>
    <row r="8" spans="1:18" ht="17.5" hidden="1" x14ac:dyDescent="0.3">
      <c r="A8" s="139" t="str">
        <f>富阳!A75</f>
        <v>富阳</v>
      </c>
      <c r="B8" s="139">
        <f>富阳!B75</f>
        <v>225</v>
      </c>
      <c r="C8" s="139">
        <f>富阳!C75</f>
        <v>225</v>
      </c>
      <c r="D8" s="139">
        <f>富阳!D75</f>
        <v>225</v>
      </c>
      <c r="E8" s="139">
        <f>富阳!E75</f>
        <v>225</v>
      </c>
      <c r="F8" s="139">
        <f>富阳!F75</f>
        <v>225</v>
      </c>
      <c r="G8" s="139">
        <f>富阳!G75</f>
        <v>225</v>
      </c>
      <c r="H8" s="139">
        <f>富阳!H75</f>
        <v>225</v>
      </c>
      <c r="I8" s="139">
        <f>富阳!I75</f>
        <v>225</v>
      </c>
      <c r="J8" s="139">
        <f>富阳!J75</f>
        <v>225</v>
      </c>
      <c r="K8" s="139">
        <f>富阳!K75</f>
        <v>225</v>
      </c>
      <c r="L8" s="139">
        <f>富阳!L75</f>
        <v>225</v>
      </c>
      <c r="M8" s="139">
        <f>富阳!M75</f>
        <v>225</v>
      </c>
      <c r="N8" s="139"/>
      <c r="O8" s="144">
        <f t="shared" si="0"/>
        <v>225</v>
      </c>
      <c r="P8" s="144">
        <f t="shared" si="1"/>
        <v>0</v>
      </c>
      <c r="Q8" s="144">
        <f t="shared" si="2"/>
        <v>225</v>
      </c>
      <c r="R8" s="144">
        <f t="shared" si="3"/>
        <v>0</v>
      </c>
    </row>
    <row r="9" spans="1:18" ht="17.5" hidden="1" x14ac:dyDescent="0.3">
      <c r="A9" s="139" t="str">
        <f>涌潮江南!A79</f>
        <v>涌潮</v>
      </c>
      <c r="B9" s="139">
        <f>涌潮江南!B79</f>
        <v>225</v>
      </c>
      <c r="C9" s="139">
        <f>涌潮江南!C79</f>
        <v>325</v>
      </c>
      <c r="D9" s="139">
        <f>涌潮江南!D79</f>
        <v>325</v>
      </c>
      <c r="E9" s="139">
        <f>涌潮江南!E79</f>
        <v>325</v>
      </c>
      <c r="F9" s="139">
        <f>涌潮江南!F79</f>
        <v>325</v>
      </c>
      <c r="G9" s="139">
        <f>涌潮江南!G79</f>
        <v>325</v>
      </c>
      <c r="H9" s="139">
        <f>涌潮江南!H79</f>
        <v>325</v>
      </c>
      <c r="I9" s="139">
        <f>涌潮江南!I79</f>
        <v>325</v>
      </c>
      <c r="J9" s="139">
        <f>涌潮江南!J79</f>
        <v>325</v>
      </c>
      <c r="K9" s="139">
        <f>涌潮江南!K79</f>
        <v>325</v>
      </c>
      <c r="L9" s="139">
        <f>涌潮江南!L79</f>
        <v>325</v>
      </c>
      <c r="M9" s="139">
        <f>涌潮江南!M79</f>
        <v>325</v>
      </c>
      <c r="N9" s="139"/>
      <c r="O9" s="144">
        <f t="shared" si="0"/>
        <v>325</v>
      </c>
      <c r="P9" s="144">
        <f t="shared" si="1"/>
        <v>0</v>
      </c>
      <c r="Q9" s="144">
        <f t="shared" si="2"/>
        <v>325</v>
      </c>
      <c r="R9" s="144">
        <f t="shared" si="3"/>
        <v>0</v>
      </c>
    </row>
    <row r="10" spans="1:18" ht="17.5" x14ac:dyDescent="0.3">
      <c r="A10" s="142" t="str">
        <f>涌潮江南!A81</f>
        <v>江南</v>
      </c>
      <c r="B10" s="142">
        <f>涌潮江南!B81</f>
        <v>0</v>
      </c>
      <c r="C10" s="142">
        <f>涌潮江南!C81</f>
        <v>0</v>
      </c>
      <c r="D10" s="142">
        <f>涌潮江南!D81</f>
        <v>0</v>
      </c>
      <c r="E10" s="142">
        <f>涌潮江南!E81</f>
        <v>0</v>
      </c>
      <c r="F10" s="142">
        <f>涌潮江南!F81</f>
        <v>200</v>
      </c>
      <c r="G10" s="142">
        <f>涌潮江南!G81</f>
        <v>200</v>
      </c>
      <c r="H10" s="142">
        <f>涌潮江南!H81</f>
        <v>200</v>
      </c>
      <c r="I10" s="142">
        <f>涌潮江南!I81</f>
        <v>200</v>
      </c>
      <c r="J10" s="142">
        <f>涌潮江南!J81</f>
        <v>200</v>
      </c>
      <c r="K10" s="142">
        <f>涌潮江南!K81</f>
        <v>200</v>
      </c>
      <c r="L10" s="142">
        <f>涌潮江南!L81</f>
        <v>300</v>
      </c>
      <c r="M10" s="142">
        <f>涌潮江南!M81</f>
        <v>300</v>
      </c>
      <c r="N10" s="142" t="s">
        <v>6</v>
      </c>
      <c r="O10" s="144">
        <f t="shared" si="0"/>
        <v>200</v>
      </c>
      <c r="P10" s="144">
        <f t="shared" si="1"/>
        <v>100</v>
      </c>
      <c r="Q10" s="144">
        <f t="shared" si="2"/>
        <v>300</v>
      </c>
      <c r="R10" s="144">
        <f t="shared" si="3"/>
        <v>0</v>
      </c>
    </row>
    <row r="11" spans="1:18" ht="17.5" hidden="1" x14ac:dyDescent="0.3">
      <c r="A11" s="141" t="str">
        <f>萧东江东!A78</f>
        <v>萧围</v>
      </c>
      <c r="B11" s="141">
        <f>萧东江东!B78</f>
        <v>240</v>
      </c>
      <c r="C11" s="141">
        <f>萧东江东!C78</f>
        <v>240</v>
      </c>
      <c r="D11" s="141">
        <f>萧东江东!D78</f>
        <v>240</v>
      </c>
      <c r="E11" s="141">
        <f>萧东江东!E78</f>
        <v>240</v>
      </c>
      <c r="F11" s="141">
        <f>萧东江东!F78</f>
        <v>240</v>
      </c>
      <c r="G11" s="141">
        <f>萧东江东!G78</f>
        <v>240</v>
      </c>
      <c r="H11" s="141">
        <f>萧东江东!H78</f>
        <v>240</v>
      </c>
      <c r="I11" s="141">
        <f>萧东江东!I78</f>
        <v>240</v>
      </c>
      <c r="J11" s="141">
        <f>萧东江东!J78</f>
        <v>240</v>
      </c>
      <c r="K11" s="141">
        <f>萧东江东!K78</f>
        <v>240</v>
      </c>
      <c r="L11" s="141">
        <f>萧东江东!L78</f>
        <v>240</v>
      </c>
      <c r="M11" s="141">
        <f>萧东江东!M78</f>
        <v>360</v>
      </c>
      <c r="N11" s="141" t="s">
        <v>4</v>
      </c>
      <c r="O11" s="144">
        <f t="shared" si="0"/>
        <v>240</v>
      </c>
      <c r="P11" s="144">
        <f t="shared" si="1"/>
        <v>0</v>
      </c>
      <c r="Q11" s="144">
        <f t="shared" si="2"/>
        <v>240</v>
      </c>
      <c r="R11" s="144">
        <f t="shared" si="3"/>
        <v>120</v>
      </c>
    </row>
    <row r="12" spans="1:18" ht="17.5" x14ac:dyDescent="0.3">
      <c r="A12" s="140" t="str">
        <f>萧东江东!A80</f>
        <v>江东</v>
      </c>
      <c r="B12" s="140">
        <f>萧东江东!B80</f>
        <v>0</v>
      </c>
      <c r="C12" s="140">
        <f>萧东江东!C80</f>
        <v>0</v>
      </c>
      <c r="D12" s="140">
        <f>萧东江东!D80</f>
        <v>0</v>
      </c>
      <c r="E12" s="140">
        <f>萧东江东!E80</f>
        <v>0</v>
      </c>
      <c r="F12" s="140">
        <f>萧东江东!F80</f>
        <v>0</v>
      </c>
      <c r="G12" s="140">
        <f>萧东江东!G80</f>
        <v>0</v>
      </c>
      <c r="H12" s="140">
        <f>萧东江东!H80</f>
        <v>0</v>
      </c>
      <c r="I12" s="140">
        <f>萧东江东!I80</f>
        <v>0</v>
      </c>
      <c r="J12" s="140">
        <f>萧东江东!J80</f>
        <v>0</v>
      </c>
      <c r="K12" s="140">
        <f>萧东江东!K80</f>
        <v>200</v>
      </c>
      <c r="L12" s="140">
        <f>萧东江东!L80</f>
        <v>200</v>
      </c>
      <c r="M12" s="140">
        <f>萧东江东!M80</f>
        <v>200</v>
      </c>
      <c r="N12" s="140" t="s">
        <v>7</v>
      </c>
      <c r="O12" s="144">
        <f t="shared" si="0"/>
        <v>0</v>
      </c>
      <c r="P12" s="144">
        <f t="shared" si="1"/>
        <v>200</v>
      </c>
      <c r="Q12" s="144">
        <f t="shared" si="2"/>
        <v>200</v>
      </c>
      <c r="R12" s="144">
        <f t="shared" si="3"/>
        <v>0</v>
      </c>
    </row>
    <row r="13" spans="1:18" ht="17.5" x14ac:dyDescent="0.3">
      <c r="A13" s="140" t="str">
        <f>仁和!A73</f>
        <v>仁和</v>
      </c>
      <c r="B13" s="140">
        <f>仁和!B73</f>
        <v>300</v>
      </c>
      <c r="C13" s="140">
        <f>仁和!C73</f>
        <v>300</v>
      </c>
      <c r="D13" s="140">
        <f>仁和!D73</f>
        <v>300</v>
      </c>
      <c r="E13" s="140">
        <f>仁和!E73</f>
        <v>300</v>
      </c>
      <c r="F13" s="140">
        <f>仁和!F73</f>
        <v>300</v>
      </c>
      <c r="G13" s="140">
        <f>仁和!G73</f>
        <v>300</v>
      </c>
      <c r="H13" s="140">
        <f>仁和!H73</f>
        <v>300</v>
      </c>
      <c r="I13" s="140">
        <f>仁和!I73</f>
        <v>300</v>
      </c>
      <c r="J13" s="140">
        <f>仁和!J73</f>
        <v>300</v>
      </c>
      <c r="K13" s="140">
        <f>仁和!K73</f>
        <v>400</v>
      </c>
      <c r="L13" s="140">
        <f>仁和!L73</f>
        <v>400</v>
      </c>
      <c r="M13" s="139">
        <f>仁和!M73</f>
        <v>400</v>
      </c>
      <c r="N13" s="140" t="s">
        <v>8</v>
      </c>
      <c r="O13" s="144">
        <f t="shared" si="0"/>
        <v>300</v>
      </c>
      <c r="P13" s="144">
        <f t="shared" si="1"/>
        <v>100</v>
      </c>
      <c r="Q13" s="144">
        <f t="shared" si="2"/>
        <v>400</v>
      </c>
      <c r="R13" s="144">
        <f t="shared" si="3"/>
        <v>0</v>
      </c>
    </row>
    <row r="14" spans="1:18" ht="17.5" hidden="1" x14ac:dyDescent="0.3">
      <c r="A14" s="140" t="str">
        <f>仁和!A74</f>
        <v>白鹤</v>
      </c>
      <c r="B14" s="140">
        <f>仁和!B74</f>
        <v>0</v>
      </c>
      <c r="C14" s="140">
        <f>仁和!C74</f>
        <v>0</v>
      </c>
      <c r="D14" s="140">
        <f>仁和!D74</f>
        <v>0</v>
      </c>
      <c r="E14" s="140">
        <f>仁和!E74</f>
        <v>0</v>
      </c>
      <c r="F14" s="140">
        <f>仁和!F74</f>
        <v>0</v>
      </c>
      <c r="G14" s="140">
        <f>仁和!G74</f>
        <v>0</v>
      </c>
      <c r="H14" s="140">
        <f>仁和!H74</f>
        <v>0</v>
      </c>
      <c r="I14" s="140">
        <f>仁和!I74</f>
        <v>0</v>
      </c>
      <c r="J14" s="140">
        <f>仁和!J74</f>
        <v>0</v>
      </c>
      <c r="K14" s="140">
        <f>仁和!K74</f>
        <v>0</v>
      </c>
      <c r="L14" s="140">
        <f>仁和!L74</f>
        <v>0</v>
      </c>
      <c r="M14" s="140">
        <f>仁和!M74</f>
        <v>0</v>
      </c>
      <c r="N14" s="140" t="s">
        <v>7</v>
      </c>
      <c r="O14" s="144">
        <f t="shared" si="0"/>
        <v>0</v>
      </c>
      <c r="P14" s="144">
        <f t="shared" si="1"/>
        <v>0</v>
      </c>
      <c r="Q14" s="144">
        <f t="shared" si="2"/>
        <v>0</v>
      </c>
      <c r="R14" s="144">
        <f t="shared" si="3"/>
        <v>0</v>
      </c>
    </row>
    <row r="15" spans="1:18" ht="17.5" hidden="1" x14ac:dyDescent="0.3">
      <c r="A15" s="139" t="str">
        <f>临平!A84</f>
        <v>临平</v>
      </c>
      <c r="B15" s="139">
        <f>临平!B84</f>
        <v>0</v>
      </c>
      <c r="C15" s="139">
        <f>临平!C84</f>
        <v>0</v>
      </c>
      <c r="D15" s="139">
        <f>临平!D84</f>
        <v>0</v>
      </c>
      <c r="E15" s="139">
        <f>临平!E84</f>
        <v>0</v>
      </c>
      <c r="F15" s="139">
        <f>临平!F84</f>
        <v>300</v>
      </c>
      <c r="G15" s="139">
        <f>临平!G84</f>
        <v>300</v>
      </c>
      <c r="H15" s="139">
        <f>临平!H84</f>
        <v>300</v>
      </c>
      <c r="I15" s="139">
        <f>临平!I84</f>
        <v>300</v>
      </c>
      <c r="J15" s="139">
        <f>临平!J84</f>
        <v>300</v>
      </c>
      <c r="K15" s="139">
        <f>临平!K84</f>
        <v>300</v>
      </c>
      <c r="L15" s="139">
        <f>临平!L84</f>
        <v>300</v>
      </c>
      <c r="M15" s="139">
        <f>临平!M84</f>
        <v>300</v>
      </c>
      <c r="N15" s="139"/>
      <c r="O15" s="144">
        <f t="shared" si="0"/>
        <v>300</v>
      </c>
      <c r="P15" s="144">
        <f t="shared" si="1"/>
        <v>0</v>
      </c>
      <c r="Q15" s="144">
        <f t="shared" si="2"/>
        <v>300</v>
      </c>
      <c r="R15" s="144">
        <f t="shared" si="3"/>
        <v>0</v>
      </c>
    </row>
    <row r="16" spans="1:18" ht="17.5" hidden="1" x14ac:dyDescent="0.3">
      <c r="A16" s="139" t="str">
        <f>昇光富南!A76</f>
        <v>昇光</v>
      </c>
      <c r="B16" s="139">
        <f>昇光富南!B76</f>
        <v>360</v>
      </c>
      <c r="C16" s="139">
        <f>昇光富南!C76</f>
        <v>360</v>
      </c>
      <c r="D16" s="139">
        <f>昇光富南!D76</f>
        <v>360</v>
      </c>
      <c r="E16" s="139">
        <f>昇光富南!E76</f>
        <v>360</v>
      </c>
      <c r="F16" s="139">
        <f>昇光富南!F76</f>
        <v>360</v>
      </c>
      <c r="G16" s="139">
        <f>昇光富南!G76</f>
        <v>360</v>
      </c>
      <c r="H16" s="139">
        <f>昇光富南!H76</f>
        <v>360</v>
      </c>
      <c r="I16" s="139">
        <f>昇光富南!I76</f>
        <v>360</v>
      </c>
      <c r="J16" s="139">
        <f>昇光富南!J76</f>
        <v>360</v>
      </c>
      <c r="K16" s="139">
        <f>昇光富南!K76</f>
        <v>360</v>
      </c>
      <c r="L16" s="139">
        <f>昇光富南!L76</f>
        <v>360</v>
      </c>
      <c r="M16" s="139">
        <f>昇光富南!M76</f>
        <v>360</v>
      </c>
      <c r="N16" s="139"/>
      <c r="O16" s="144">
        <f t="shared" si="0"/>
        <v>360</v>
      </c>
      <c r="P16" s="144">
        <f t="shared" si="1"/>
        <v>0</v>
      </c>
      <c r="Q16" s="144">
        <f t="shared" si="2"/>
        <v>360</v>
      </c>
      <c r="R16" s="144">
        <f t="shared" si="3"/>
        <v>0</v>
      </c>
    </row>
    <row r="17" spans="1:18" ht="17.5" x14ac:dyDescent="0.3">
      <c r="A17" s="140" t="str">
        <f>昇光富南!A84</f>
        <v>富南变</v>
      </c>
      <c r="B17" s="140">
        <f>昇光富南!B84</f>
        <v>0</v>
      </c>
      <c r="C17" s="140">
        <f>昇光富南!C84</f>
        <v>0</v>
      </c>
      <c r="D17" s="140">
        <f>昇光富南!D84</f>
        <v>0</v>
      </c>
      <c r="E17" s="140">
        <f>昇光富南!E84</f>
        <v>0</v>
      </c>
      <c r="F17" s="140">
        <f>昇光富南!F84</f>
        <v>0</v>
      </c>
      <c r="G17" s="140">
        <f>昇光富南!G84</f>
        <v>0</v>
      </c>
      <c r="H17" s="140">
        <f>昇光富南!H84</f>
        <v>0</v>
      </c>
      <c r="I17" s="140">
        <f>昇光富南!I84</f>
        <v>0</v>
      </c>
      <c r="J17" s="140">
        <f>昇光富南!J84</f>
        <v>200</v>
      </c>
      <c r="K17" s="140">
        <f>昇光富南!K84</f>
        <v>200</v>
      </c>
      <c r="L17" s="140">
        <f>昇光富南!L84</f>
        <v>200</v>
      </c>
      <c r="M17" s="140">
        <f>昇光富南!M84</f>
        <v>200</v>
      </c>
      <c r="N17" s="140" t="s">
        <v>5</v>
      </c>
      <c r="O17" s="144">
        <f t="shared" si="0"/>
        <v>0</v>
      </c>
      <c r="P17" s="144">
        <f t="shared" si="1"/>
        <v>200</v>
      </c>
      <c r="Q17" s="144">
        <f t="shared" si="2"/>
        <v>200</v>
      </c>
      <c r="R17" s="144">
        <f t="shared" si="3"/>
        <v>0</v>
      </c>
    </row>
    <row r="18" spans="1:18" ht="17.5" hidden="1" x14ac:dyDescent="0.3">
      <c r="A18" s="139" t="str">
        <f>'建德-芝堰'!A82</f>
        <v>建德</v>
      </c>
      <c r="B18" s="139">
        <f>'建德-芝堰'!B82</f>
        <v>0</v>
      </c>
      <c r="C18" s="139">
        <f>'建德-芝堰'!C82</f>
        <v>0</v>
      </c>
      <c r="D18" s="139">
        <f>'建德-芝堰'!D82</f>
        <v>0</v>
      </c>
      <c r="E18" s="139">
        <f>'建德-芝堰'!E82</f>
        <v>200</v>
      </c>
      <c r="F18" s="139">
        <f>'建德-芝堰'!F82</f>
        <v>200</v>
      </c>
      <c r="G18" s="139">
        <f>'建德-芝堰'!G82</f>
        <v>200</v>
      </c>
      <c r="H18" s="139">
        <f>'建德-芝堰'!H82</f>
        <v>200</v>
      </c>
      <c r="I18" s="139">
        <f>'建德-芝堰'!I82</f>
        <v>200</v>
      </c>
      <c r="J18" s="139">
        <f>'建德-芝堰'!J82</f>
        <v>200</v>
      </c>
      <c r="K18" s="139">
        <f>'建德-芝堰'!K82</f>
        <v>200</v>
      </c>
      <c r="L18" s="139">
        <f>'建德-芝堰'!L82</f>
        <v>200</v>
      </c>
      <c r="M18" s="139">
        <f>'建德-芝堰'!M82</f>
        <v>200</v>
      </c>
      <c r="N18" s="139"/>
      <c r="O18" s="144">
        <f t="shared" si="0"/>
        <v>200</v>
      </c>
      <c r="P18" s="144">
        <f t="shared" si="1"/>
        <v>0</v>
      </c>
      <c r="Q18" s="144">
        <f t="shared" si="2"/>
        <v>200</v>
      </c>
      <c r="R18" s="144">
        <f t="shared" si="3"/>
        <v>0</v>
      </c>
    </row>
    <row r="19" spans="1:18" ht="17.5" hidden="1" x14ac:dyDescent="0.3">
      <c r="A19" s="143" t="str">
        <f>富阳!A83</f>
        <v>富春</v>
      </c>
      <c r="B19" s="143">
        <f>富阳!B83</f>
        <v>0</v>
      </c>
      <c r="C19" s="143">
        <f>富阳!C83</f>
        <v>0</v>
      </c>
      <c r="D19" s="143">
        <f>富阳!D83</f>
        <v>0</v>
      </c>
      <c r="E19" s="143">
        <f>富阳!E83</f>
        <v>0</v>
      </c>
      <c r="F19" s="143">
        <f>富阳!F83</f>
        <v>0</v>
      </c>
      <c r="G19" s="143">
        <f>富阳!G83</f>
        <v>0</v>
      </c>
      <c r="H19" s="143">
        <f>富阳!H83</f>
        <v>0</v>
      </c>
      <c r="I19" s="143">
        <f>富阳!I83</f>
        <v>0</v>
      </c>
      <c r="J19" s="143">
        <f>富阳!J83</f>
        <v>0</v>
      </c>
      <c r="K19" s="143">
        <f>富阳!K83</f>
        <v>0</v>
      </c>
      <c r="L19" s="143">
        <f>富阳!L83</f>
        <v>0</v>
      </c>
      <c r="M19" s="143">
        <f>富阳!M83</f>
        <v>200</v>
      </c>
      <c r="N19" s="143" t="s">
        <v>9</v>
      </c>
      <c r="O19" s="144">
        <f t="shared" si="0"/>
        <v>0</v>
      </c>
      <c r="P19" s="144">
        <f t="shared" si="1"/>
        <v>0</v>
      </c>
      <c r="Q19" s="144">
        <f t="shared" si="2"/>
        <v>0</v>
      </c>
      <c r="R19" s="144">
        <f t="shared" si="3"/>
        <v>200</v>
      </c>
    </row>
  </sheetData>
  <autoFilter ref="A2:R19">
    <filterColumn colId="15">
      <filters>
        <filter val="100"/>
        <filter val="200"/>
      </filters>
    </filterColumn>
  </autoFilter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V84"/>
  <sheetViews>
    <sheetView zoomScale="70" zoomScaleNormal="70" workbookViewId="0">
      <selection activeCell="J14" sqref="J14"/>
    </sheetView>
  </sheetViews>
  <sheetFormatPr defaultColWidth="9" defaultRowHeight="14" x14ac:dyDescent="0.3"/>
  <cols>
    <col min="1" max="1" width="15.75" customWidth="1"/>
    <col min="2" max="7" width="9" hidden="1" customWidth="1"/>
    <col min="8" max="8" width="12.58203125" hidden="1" customWidth="1"/>
    <col min="9" max="12" width="12.58203125" customWidth="1"/>
    <col min="13" max="18" width="12.58203125"/>
    <col min="27" max="27" width="12.58203125"/>
  </cols>
  <sheetData>
    <row r="1" spans="1:21" x14ac:dyDescent="0.3">
      <c r="A1" s="107" t="s">
        <v>10</v>
      </c>
      <c r="B1" s="108">
        <v>2015</v>
      </c>
      <c r="C1" s="108">
        <v>2016</v>
      </c>
      <c r="D1" s="108">
        <v>2017</v>
      </c>
      <c r="E1" s="108">
        <v>2018</v>
      </c>
      <c r="F1" s="108">
        <v>2019</v>
      </c>
      <c r="G1" s="108">
        <v>2020</v>
      </c>
      <c r="H1" s="108">
        <v>2021</v>
      </c>
      <c r="I1" s="108">
        <v>2022</v>
      </c>
      <c r="J1" s="108">
        <v>2023</v>
      </c>
      <c r="K1" s="108">
        <v>2024</v>
      </c>
      <c r="L1" s="108">
        <v>2025</v>
      </c>
      <c r="M1" s="108">
        <v>2026</v>
      </c>
      <c r="N1" s="108">
        <v>2027</v>
      </c>
      <c r="O1" s="108">
        <v>2028</v>
      </c>
      <c r="P1" s="108">
        <v>2029</v>
      </c>
      <c r="Q1" s="108">
        <v>2030</v>
      </c>
      <c r="R1" s="108">
        <v>2035</v>
      </c>
      <c r="S1" s="131" t="s">
        <v>11</v>
      </c>
      <c r="T1" s="107" t="s">
        <v>12</v>
      </c>
      <c r="U1" s="132" t="s">
        <v>13</v>
      </c>
    </row>
    <row r="2" spans="1:21" x14ac:dyDescent="0.3">
      <c r="A2" s="109" t="s">
        <v>14</v>
      </c>
      <c r="B2" s="110"/>
      <c r="C2" s="110"/>
      <c r="D2" s="110">
        <v>1467</v>
      </c>
      <c r="E2" s="110">
        <v>1476</v>
      </c>
      <c r="F2" s="110">
        <v>1625</v>
      </c>
      <c r="G2" s="111">
        <f>G21*G22</f>
        <v>1718.4083999999998</v>
      </c>
      <c r="H2" s="111">
        <v>1834</v>
      </c>
      <c r="I2" s="111">
        <v>1913</v>
      </c>
      <c r="J2" s="111">
        <v>2077</v>
      </c>
      <c r="K2" s="111">
        <v>2198</v>
      </c>
      <c r="L2" s="111">
        <v>2320</v>
      </c>
      <c r="M2" s="113">
        <v>2442</v>
      </c>
      <c r="N2" s="113">
        <v>2564</v>
      </c>
      <c r="O2" s="113">
        <v>2686</v>
      </c>
      <c r="P2" s="113">
        <v>2808</v>
      </c>
      <c r="Q2" s="120">
        <v>2930</v>
      </c>
      <c r="R2" s="120">
        <v>3420</v>
      </c>
      <c r="S2" s="132">
        <f t="shared" ref="S2:S16" si="0">(L2/G2)^0.2-1</f>
        <v>6.1872367587381349E-2</v>
      </c>
      <c r="T2" s="132">
        <f t="shared" ref="T2:T16" si="1">(Q2/L2)^0.2-1</f>
        <v>4.7794047966130959E-2</v>
      </c>
      <c r="U2" s="132">
        <f t="shared" ref="U2:U16" si="2">(R2/Q2)^0.2-1</f>
        <v>3.1410853452886967E-2</v>
      </c>
    </row>
    <row r="3" spans="1:21" x14ac:dyDescent="0.3">
      <c r="A3" s="109" t="s">
        <v>15</v>
      </c>
      <c r="B3" s="110"/>
      <c r="C3" s="110"/>
      <c r="D3" s="112">
        <v>500</v>
      </c>
      <c r="E3" s="112">
        <v>502</v>
      </c>
      <c r="F3" s="112">
        <v>554</v>
      </c>
      <c r="G3" s="113">
        <f t="shared" ref="G3:R3" si="3">SUM(G4:G7)*0.9</f>
        <v>586.35</v>
      </c>
      <c r="H3" s="113">
        <f t="shared" si="3"/>
        <v>614.70000000000005</v>
      </c>
      <c r="I3" s="113">
        <f t="shared" si="3"/>
        <v>637.23724558617903</v>
      </c>
      <c r="J3" s="113">
        <f t="shared" si="3"/>
        <v>680.862793054392</v>
      </c>
      <c r="K3" s="113">
        <f t="shared" si="3"/>
        <v>709.73348542121073</v>
      </c>
      <c r="L3" s="113">
        <f t="shared" si="3"/>
        <v>745.24111675126926</v>
      </c>
      <c r="M3" s="113">
        <f t="shared" si="3"/>
        <v>772.83683677602266</v>
      </c>
      <c r="N3" s="113">
        <f t="shared" si="3"/>
        <v>803.00424803516194</v>
      </c>
      <c r="O3" s="113">
        <f t="shared" si="3"/>
        <v>831.65386476272045</v>
      </c>
      <c r="P3" s="113">
        <f t="shared" si="3"/>
        <v>865.73822982059971</v>
      </c>
      <c r="Q3" s="113">
        <f t="shared" si="3"/>
        <v>902.10209195170353</v>
      </c>
      <c r="R3" s="113">
        <f t="shared" si="3"/>
        <v>1055.9763127815913</v>
      </c>
      <c r="S3" s="132">
        <f t="shared" si="0"/>
        <v>4.9126786588363336E-2</v>
      </c>
      <c r="T3" s="132">
        <f t="shared" si="1"/>
        <v>3.8943131764809014E-2</v>
      </c>
      <c r="U3" s="132">
        <f t="shared" si="2"/>
        <v>3.2000000000000028E-2</v>
      </c>
    </row>
    <row r="4" spans="1:21" x14ac:dyDescent="0.3">
      <c r="A4" s="114" t="s">
        <v>16</v>
      </c>
      <c r="B4" s="115"/>
      <c r="C4" s="115"/>
      <c r="D4" s="115"/>
      <c r="E4" s="115"/>
      <c r="F4" s="115"/>
      <c r="G4" s="116">
        <v>275</v>
      </c>
      <c r="H4" s="115">
        <v>289</v>
      </c>
      <c r="I4" s="119">
        <v>299.595841832448</v>
      </c>
      <c r="J4" s="119">
        <v>320.10630745521303</v>
      </c>
      <c r="K4" s="119">
        <v>333.67980687608599</v>
      </c>
      <c r="L4" s="119">
        <v>350.373650140096</v>
      </c>
      <c r="M4" s="119">
        <v>363.77085704940703</v>
      </c>
      <c r="N4" s="119">
        <v>378.37713955126401</v>
      </c>
      <c r="O4" s="119">
        <v>392.26983392943902</v>
      </c>
      <c r="P4" s="119">
        <v>408.71766458134601</v>
      </c>
      <c r="Q4" s="119">
        <v>426.23719631371802</v>
      </c>
      <c r="R4" s="119">
        <f t="shared" ref="R4:R7" si="4">Q4*(1+0.032)^5</f>
        <v>498.94173503127229</v>
      </c>
      <c r="S4" s="133">
        <f t="shared" si="0"/>
        <v>4.9638492299875603E-2</v>
      </c>
      <c r="T4" s="133">
        <f t="shared" si="1"/>
        <v>3.9977591890506758E-2</v>
      </c>
      <c r="U4" s="132">
        <f t="shared" si="2"/>
        <v>3.2000000000000028E-2</v>
      </c>
    </row>
    <row r="5" spans="1:21" x14ac:dyDescent="0.3">
      <c r="A5" s="114" t="s">
        <v>17</v>
      </c>
      <c r="B5" s="115"/>
      <c r="C5" s="115"/>
      <c r="D5" s="115"/>
      <c r="E5" s="115"/>
      <c r="F5" s="115"/>
      <c r="G5" s="116">
        <v>123</v>
      </c>
      <c r="H5" s="115">
        <v>129</v>
      </c>
      <c r="I5" s="119">
        <v>133.72963182140401</v>
      </c>
      <c r="J5" s="119">
        <v>142.884822358901</v>
      </c>
      <c r="K5" s="119">
        <v>148.94358161596901</v>
      </c>
      <c r="L5" s="119">
        <v>156.39515871305301</v>
      </c>
      <c r="M5" s="119">
        <v>161.375226849043</v>
      </c>
      <c r="N5" s="119">
        <v>166.894986166481</v>
      </c>
      <c r="O5" s="119">
        <v>172.096223449473</v>
      </c>
      <c r="P5" s="119">
        <v>178.43798868855899</v>
      </c>
      <c r="Q5" s="119">
        <v>185.25812569020599</v>
      </c>
      <c r="R5" s="119">
        <f t="shared" si="4"/>
        <v>216.85815189268604</v>
      </c>
      <c r="S5" s="133">
        <f t="shared" si="0"/>
        <v>4.9212941476382666E-2</v>
      </c>
      <c r="T5" s="133">
        <f t="shared" si="1"/>
        <v>3.4453068377539697E-2</v>
      </c>
      <c r="U5" s="132">
        <f t="shared" si="2"/>
        <v>3.2000000000000028E-2</v>
      </c>
    </row>
    <row r="6" spans="1:21" x14ac:dyDescent="0.3">
      <c r="A6" s="114" t="s">
        <v>18</v>
      </c>
      <c r="B6" s="115"/>
      <c r="C6" s="115"/>
      <c r="D6" s="115"/>
      <c r="E6" s="115"/>
      <c r="F6" s="115"/>
      <c r="G6" s="116">
        <v>164</v>
      </c>
      <c r="H6" s="115">
        <v>172</v>
      </c>
      <c r="I6" s="119">
        <v>178.306175761872</v>
      </c>
      <c r="J6" s="119">
        <v>190.513096478535</v>
      </c>
      <c r="K6" s="119">
        <v>198.59144215462501</v>
      </c>
      <c r="L6" s="119">
        <v>208.52687828407099</v>
      </c>
      <c r="M6" s="119">
        <v>216.500302465391</v>
      </c>
      <c r="N6" s="119">
        <v>225.193314888641</v>
      </c>
      <c r="O6" s="119">
        <v>233.461631265964</v>
      </c>
      <c r="P6" s="119">
        <v>243.25065158474601</v>
      </c>
      <c r="Q6" s="119">
        <v>253.67750092027501</v>
      </c>
      <c r="R6" s="119">
        <f t="shared" si="4"/>
        <v>296.94802223314468</v>
      </c>
      <c r="S6" s="133">
        <f t="shared" si="0"/>
        <v>4.921294147638311E-2</v>
      </c>
      <c r="T6" s="133">
        <f t="shared" si="1"/>
        <v>3.9977591890506758E-2</v>
      </c>
      <c r="U6" s="132">
        <f t="shared" si="2"/>
        <v>3.2000000000000028E-2</v>
      </c>
    </row>
    <row r="7" spans="1:21" x14ac:dyDescent="0.3">
      <c r="A7" s="114" t="s">
        <v>19</v>
      </c>
      <c r="B7" s="115"/>
      <c r="C7" s="115"/>
      <c r="D7" s="115"/>
      <c r="E7" s="115"/>
      <c r="F7" s="115"/>
      <c r="G7" s="117">
        <v>89.5</v>
      </c>
      <c r="H7" s="115">
        <v>93</v>
      </c>
      <c r="I7" s="119">
        <v>96.409734568919205</v>
      </c>
      <c r="J7" s="119">
        <v>103.00998821223099</v>
      </c>
      <c r="K7" s="119">
        <v>107.37793093244299</v>
      </c>
      <c r="L7" s="119">
        <v>112.74999814196801</v>
      </c>
      <c r="M7" s="119">
        <v>117.061210053962</v>
      </c>
      <c r="N7" s="119">
        <v>121.761501654905</v>
      </c>
      <c r="O7" s="119">
        <v>126.23216109147999</v>
      </c>
      <c r="P7" s="119">
        <v>131.52506161268201</v>
      </c>
      <c r="Q7" s="119">
        <v>137.162834799916</v>
      </c>
      <c r="R7" s="119">
        <f t="shared" si="4"/>
        <v>160.55910504466527</v>
      </c>
      <c r="S7" s="133">
        <f t="shared" si="0"/>
        <v>4.7270093233461541E-2</v>
      </c>
      <c r="T7" s="133">
        <f t="shared" si="1"/>
        <v>3.9977591890507647E-2</v>
      </c>
      <c r="U7" s="132">
        <f t="shared" si="2"/>
        <v>3.2000000000000028E-2</v>
      </c>
    </row>
    <row r="8" spans="1:21" x14ac:dyDescent="0.3">
      <c r="A8" s="109" t="s">
        <v>20</v>
      </c>
      <c r="B8" s="113"/>
      <c r="C8" s="113"/>
      <c r="D8" s="118">
        <v>170</v>
      </c>
      <c r="E8" s="118">
        <v>175</v>
      </c>
      <c r="F8" s="118">
        <v>194</v>
      </c>
      <c r="G8" s="118">
        <v>207</v>
      </c>
      <c r="H8" s="113">
        <v>222.059603559713</v>
      </c>
      <c r="I8" s="113">
        <v>241.30313009059299</v>
      </c>
      <c r="J8" s="113">
        <v>268.096047785162</v>
      </c>
      <c r="K8" s="113">
        <v>287.75727274241098</v>
      </c>
      <c r="L8" s="113">
        <v>315.88409475465301</v>
      </c>
      <c r="M8" s="113">
        <v>343</v>
      </c>
      <c r="N8" s="113">
        <v>369</v>
      </c>
      <c r="O8" s="113">
        <v>395</v>
      </c>
      <c r="P8" s="113">
        <v>421</v>
      </c>
      <c r="Q8" s="113">
        <v>447.4</v>
      </c>
      <c r="R8" s="113">
        <v>544.72059626975602</v>
      </c>
      <c r="S8" s="132">
        <f t="shared" si="0"/>
        <v>8.8206918566581249E-2</v>
      </c>
      <c r="T8" s="132">
        <f t="shared" si="1"/>
        <v>7.2095922190361206E-2</v>
      </c>
      <c r="U8" s="132">
        <f t="shared" si="2"/>
        <v>4.0149017920402486E-2</v>
      </c>
    </row>
    <row r="9" spans="1:21" x14ac:dyDescent="0.3">
      <c r="A9" s="114" t="s">
        <v>21</v>
      </c>
      <c r="B9" s="119"/>
      <c r="C9" s="119"/>
      <c r="D9" s="116"/>
      <c r="E9" s="116"/>
      <c r="F9" s="116"/>
      <c r="G9" s="116"/>
      <c r="H9" s="119">
        <f>H8*H46</f>
        <v>0</v>
      </c>
      <c r="I9" s="119">
        <f>I8*I76</f>
        <v>108.58640854076684</v>
      </c>
      <c r="J9" s="119">
        <f t="shared" ref="J9:R9" si="5">J8*J76</f>
        <v>117.96226102547128</v>
      </c>
      <c r="K9" s="119">
        <f t="shared" si="5"/>
        <v>120.8580545518126</v>
      </c>
      <c r="L9" s="119">
        <f t="shared" si="5"/>
        <v>131.36280315848839</v>
      </c>
      <c r="M9" s="119">
        <f t="shared" si="5"/>
        <v>138.32291666666666</v>
      </c>
      <c r="N9" s="119">
        <f t="shared" si="5"/>
        <v>144.85537190082647</v>
      </c>
      <c r="O9" s="119">
        <f t="shared" si="5"/>
        <v>151.41666666666669</v>
      </c>
      <c r="P9" s="119">
        <f t="shared" si="5"/>
        <v>158.00119904076737</v>
      </c>
      <c r="Q9" s="119">
        <f t="shared" si="5"/>
        <v>164.93776775648251</v>
      </c>
      <c r="R9" s="119">
        <f t="shared" si="5"/>
        <v>169.65219037296683</v>
      </c>
      <c r="S9" s="132" t="e">
        <f t="shared" si="0"/>
        <v>#DIV/0!</v>
      </c>
      <c r="T9" s="132">
        <f t="shared" si="1"/>
        <v>4.6573035299942722E-2</v>
      </c>
      <c r="U9" s="132">
        <f t="shared" si="2"/>
        <v>5.6523475008516399E-3</v>
      </c>
    </row>
    <row r="10" spans="1:21" x14ac:dyDescent="0.3">
      <c r="A10" s="114" t="s">
        <v>22</v>
      </c>
      <c r="B10" s="119"/>
      <c r="C10" s="119"/>
      <c r="D10" s="116"/>
      <c r="E10" s="116"/>
      <c r="F10" s="116"/>
      <c r="G10" s="116"/>
      <c r="H10" s="119">
        <f>H8*H47</f>
        <v>448782.45879417995</v>
      </c>
      <c r="I10" s="119">
        <f>I8*I77</f>
        <v>132.71672154982616</v>
      </c>
      <c r="J10" s="119">
        <f t="shared" ref="J10:R10" si="6">J8*J77</f>
        <v>150.13378675969074</v>
      </c>
      <c r="K10" s="119">
        <f t="shared" si="6"/>
        <v>166.89921819059836</v>
      </c>
      <c r="L10" s="119">
        <f t="shared" si="6"/>
        <v>184.52129159616462</v>
      </c>
      <c r="M10" s="119">
        <f t="shared" si="6"/>
        <v>204.67708333333334</v>
      </c>
      <c r="N10" s="119">
        <f t="shared" si="6"/>
        <v>224.14462809917353</v>
      </c>
      <c r="O10" s="119">
        <f t="shared" si="6"/>
        <v>243.58333333333334</v>
      </c>
      <c r="P10" s="119">
        <f t="shared" si="6"/>
        <v>262.9988009592326</v>
      </c>
      <c r="Q10" s="119">
        <f t="shared" si="6"/>
        <v>282.46223224351746</v>
      </c>
      <c r="R10" s="119">
        <f t="shared" si="6"/>
        <v>375.06840589678916</v>
      </c>
      <c r="S10" s="132" t="e">
        <f t="shared" si="0"/>
        <v>#DIV/0!</v>
      </c>
      <c r="T10" s="132">
        <f t="shared" si="1"/>
        <v>8.8886918077255128E-2</v>
      </c>
      <c r="U10" s="132">
        <f t="shared" si="2"/>
        <v>5.8351718055578816E-2</v>
      </c>
    </row>
    <row r="11" spans="1:21" x14ac:dyDescent="0.3">
      <c r="A11" s="109" t="s">
        <v>23</v>
      </c>
      <c r="B11" s="113"/>
      <c r="C11" s="113"/>
      <c r="D11" s="110">
        <v>300</v>
      </c>
      <c r="E11" s="110">
        <v>289</v>
      </c>
      <c r="F11" s="110">
        <v>319</v>
      </c>
      <c r="G11" s="110">
        <v>331</v>
      </c>
      <c r="H11" s="120">
        <v>363.09745987466499</v>
      </c>
      <c r="I11" s="113">
        <v>387.06991888001301</v>
      </c>
      <c r="J11" s="113">
        <v>440.08219164734101</v>
      </c>
      <c r="K11" s="113">
        <v>464.682239022197</v>
      </c>
      <c r="L11" s="113">
        <v>490.69373942470401</v>
      </c>
      <c r="M11" s="113">
        <v>516</v>
      </c>
      <c r="N11" s="113">
        <v>544</v>
      </c>
      <c r="O11" s="113">
        <v>572</v>
      </c>
      <c r="P11" s="113">
        <v>594</v>
      </c>
      <c r="Q11" s="113">
        <v>616</v>
      </c>
      <c r="R11" s="113">
        <v>722.87627363798094</v>
      </c>
      <c r="S11" s="132">
        <f t="shared" si="0"/>
        <v>8.1923377000559627E-2</v>
      </c>
      <c r="T11" s="132">
        <f t="shared" si="1"/>
        <v>4.6535678819122017E-2</v>
      </c>
      <c r="U11" s="132">
        <f t="shared" si="2"/>
        <v>3.2515670492075488E-2</v>
      </c>
    </row>
    <row r="12" spans="1:21" x14ac:dyDescent="0.3">
      <c r="A12" s="109" t="s">
        <v>24</v>
      </c>
      <c r="B12" s="113"/>
      <c r="C12" s="113"/>
      <c r="D12" s="110">
        <v>96</v>
      </c>
      <c r="E12" s="110">
        <v>98</v>
      </c>
      <c r="F12" s="110">
        <v>115</v>
      </c>
      <c r="G12" s="110">
        <v>136</v>
      </c>
      <c r="H12" s="120">
        <v>157.042152067004</v>
      </c>
      <c r="I12" s="120">
        <v>169.404646430947</v>
      </c>
      <c r="J12" s="120">
        <v>189.184758248397</v>
      </c>
      <c r="K12" s="120">
        <v>205.39565050871701</v>
      </c>
      <c r="L12" s="120">
        <v>221.83446136491801</v>
      </c>
      <c r="M12" s="113">
        <v>236.96334548400199</v>
      </c>
      <c r="N12" s="113">
        <v>250.19821182440299</v>
      </c>
      <c r="O12" s="113">
        <v>264.369275493283</v>
      </c>
      <c r="P12" s="113">
        <v>278.70276171807097</v>
      </c>
      <c r="Q12" s="113">
        <v>293.44125681528499</v>
      </c>
      <c r="R12" s="113">
        <v>343.49439953010398</v>
      </c>
      <c r="S12" s="132">
        <f t="shared" si="0"/>
        <v>0.10280320862806702</v>
      </c>
      <c r="T12" s="132">
        <f t="shared" si="1"/>
        <v>5.7543967155910369E-2</v>
      </c>
      <c r="U12" s="132">
        <f t="shared" si="2"/>
        <v>3.200000000000025E-2</v>
      </c>
    </row>
    <row r="13" spans="1:21" x14ac:dyDescent="0.3">
      <c r="A13" s="109" t="s">
        <v>25</v>
      </c>
      <c r="B13" s="113"/>
      <c r="C13" s="113"/>
      <c r="D13" s="110">
        <v>119</v>
      </c>
      <c r="E13" s="110">
        <v>121</v>
      </c>
      <c r="F13" s="110">
        <v>132</v>
      </c>
      <c r="G13" s="110">
        <v>138</v>
      </c>
      <c r="H13" s="113">
        <v>144.03866176846199</v>
      </c>
      <c r="I13" s="113">
        <v>145.76678878941999</v>
      </c>
      <c r="J13" s="113">
        <v>158.83426227271801</v>
      </c>
      <c r="K13" s="113">
        <v>178.95858658185301</v>
      </c>
      <c r="L13" s="113">
        <v>190.14382402707301</v>
      </c>
      <c r="M13" s="113">
        <v>199</v>
      </c>
      <c r="N13" s="113">
        <v>208</v>
      </c>
      <c r="O13" s="113">
        <v>217</v>
      </c>
      <c r="P13" s="113">
        <v>226</v>
      </c>
      <c r="Q13" s="113">
        <v>235</v>
      </c>
      <c r="R13" s="113">
        <v>264</v>
      </c>
      <c r="S13" s="132">
        <f t="shared" si="0"/>
        <v>6.6204785580777026E-2</v>
      </c>
      <c r="T13" s="132">
        <f t="shared" si="1"/>
        <v>4.3270981497618877E-2</v>
      </c>
      <c r="U13" s="132">
        <f t="shared" si="2"/>
        <v>2.3545640603321205E-2</v>
      </c>
    </row>
    <row r="14" spans="1:21" x14ac:dyDescent="0.3">
      <c r="A14" s="109" t="s">
        <v>26</v>
      </c>
      <c r="B14" s="113"/>
      <c r="C14" s="113"/>
      <c r="D14" s="110">
        <v>128</v>
      </c>
      <c r="E14" s="112">
        <v>127</v>
      </c>
      <c r="F14" s="110">
        <v>134</v>
      </c>
      <c r="G14" s="112">
        <v>123</v>
      </c>
      <c r="H14" s="120">
        <v>126.033829047404</v>
      </c>
      <c r="I14" s="120">
        <v>129.02330629333801</v>
      </c>
      <c r="J14" s="120">
        <v>141.63564788650001</v>
      </c>
      <c r="K14" s="120">
        <v>154.55514295705501</v>
      </c>
      <c r="L14" s="120">
        <v>163.56457980823501</v>
      </c>
      <c r="M14" s="111">
        <v>177.08626974483599</v>
      </c>
      <c r="N14" s="111">
        <v>190.393703572692</v>
      </c>
      <c r="O14" s="111">
        <v>202.62587835516399</v>
      </c>
      <c r="P14" s="111">
        <v>215</v>
      </c>
      <c r="Q14" s="113">
        <v>227</v>
      </c>
      <c r="R14" s="113">
        <v>256</v>
      </c>
      <c r="S14" s="132">
        <f t="shared" si="0"/>
        <v>5.8660794668049077E-2</v>
      </c>
      <c r="T14" s="132">
        <f t="shared" si="1"/>
        <v>6.7744440858610533E-2</v>
      </c>
      <c r="U14" s="132">
        <f t="shared" si="2"/>
        <v>2.4336909204674129E-2</v>
      </c>
    </row>
    <row r="15" spans="1:21" x14ac:dyDescent="0.3">
      <c r="A15" s="109" t="s">
        <v>27</v>
      </c>
      <c r="B15" s="113"/>
      <c r="C15" s="113"/>
      <c r="D15" s="110">
        <v>63</v>
      </c>
      <c r="E15" s="110">
        <v>64</v>
      </c>
      <c r="F15" s="110">
        <v>72</v>
      </c>
      <c r="G15" s="110">
        <v>79</v>
      </c>
      <c r="H15" s="120">
        <v>85.022821182772802</v>
      </c>
      <c r="I15" s="113">
        <v>86.672144685600799</v>
      </c>
      <c r="J15" s="113">
        <v>92.063171126225299</v>
      </c>
      <c r="K15" s="113">
        <v>98.6305846502256</v>
      </c>
      <c r="L15" s="113">
        <v>106.31697687535301</v>
      </c>
      <c r="M15" s="111">
        <v>115.390846496557</v>
      </c>
      <c r="N15" s="111">
        <v>124.05661336293301</v>
      </c>
      <c r="O15" s="111">
        <v>131.68463774664099</v>
      </c>
      <c r="P15" s="111">
        <v>139.351380859036</v>
      </c>
      <c r="Q15" s="113">
        <v>144.530768282156</v>
      </c>
      <c r="R15" s="113">
        <v>169.18380872378299</v>
      </c>
      <c r="S15" s="132">
        <f t="shared" si="0"/>
        <v>6.1194781226862727E-2</v>
      </c>
      <c r="T15" s="132">
        <f t="shared" si="1"/>
        <v>6.3338499813596849E-2</v>
      </c>
      <c r="U15" s="132">
        <f t="shared" si="2"/>
        <v>3.1999999999999806E-2</v>
      </c>
    </row>
    <row r="16" spans="1:21" x14ac:dyDescent="0.3">
      <c r="A16" s="109" t="s">
        <v>28</v>
      </c>
      <c r="B16" s="113"/>
      <c r="C16" s="113"/>
      <c r="D16" s="110">
        <v>44</v>
      </c>
      <c r="E16" s="110">
        <v>46</v>
      </c>
      <c r="F16" s="110">
        <v>49</v>
      </c>
      <c r="G16" s="110">
        <v>55</v>
      </c>
      <c r="H16" s="113">
        <v>57.015303616682999</v>
      </c>
      <c r="I16" s="113">
        <v>60</v>
      </c>
      <c r="J16" s="113">
        <v>63</v>
      </c>
      <c r="K16" s="113">
        <v>66</v>
      </c>
      <c r="L16" s="113">
        <v>69</v>
      </c>
      <c r="M16" s="111">
        <v>73</v>
      </c>
      <c r="N16" s="111">
        <v>79</v>
      </c>
      <c r="O16" s="111">
        <v>85</v>
      </c>
      <c r="P16" s="111">
        <v>90</v>
      </c>
      <c r="Q16" s="113">
        <v>94</v>
      </c>
      <c r="R16" s="113">
        <v>96</v>
      </c>
      <c r="S16" s="132">
        <f t="shared" si="0"/>
        <v>4.6398913996584357E-2</v>
      </c>
      <c r="T16" s="132">
        <f t="shared" si="1"/>
        <v>6.3789630349909698E-2</v>
      </c>
      <c r="U16" s="132">
        <f t="shared" si="2"/>
        <v>4.2195592159059991E-3</v>
      </c>
    </row>
    <row r="17" spans="1:21" x14ac:dyDescent="0.3">
      <c r="A17" s="114" t="s">
        <v>29</v>
      </c>
      <c r="B17" s="113"/>
      <c r="C17" s="113"/>
      <c r="D17" s="110"/>
      <c r="E17" s="110"/>
      <c r="F17" s="110"/>
      <c r="G17" s="110"/>
      <c r="H17" s="113"/>
      <c r="I17" s="119">
        <f>I16*I80</f>
        <v>42</v>
      </c>
      <c r="J17" s="119">
        <f t="shared" ref="J17:R17" si="7">J16*J80</f>
        <v>44.73</v>
      </c>
      <c r="K17" s="119">
        <f t="shared" si="7"/>
        <v>47.519999999999996</v>
      </c>
      <c r="L17" s="119">
        <f t="shared" si="7"/>
        <v>50.37</v>
      </c>
      <c r="M17" s="119">
        <f t="shared" si="7"/>
        <v>54.019999999999996</v>
      </c>
      <c r="N17" s="119">
        <f t="shared" si="7"/>
        <v>59.25</v>
      </c>
      <c r="O17" s="119">
        <f t="shared" si="7"/>
        <v>64.599999999999994</v>
      </c>
      <c r="P17" s="119">
        <f t="shared" si="7"/>
        <v>68.400000000000006</v>
      </c>
      <c r="Q17" s="119">
        <f t="shared" si="7"/>
        <v>71.44</v>
      </c>
      <c r="R17" s="119">
        <f t="shared" si="7"/>
        <v>72.960000000000008</v>
      </c>
      <c r="S17" s="132"/>
      <c r="T17" s="132"/>
      <c r="U17" s="132"/>
    </row>
    <row r="18" spans="1:21" x14ac:dyDescent="0.3">
      <c r="A18" s="114" t="s">
        <v>30</v>
      </c>
      <c r="B18" s="113"/>
      <c r="C18" s="113"/>
      <c r="D18" s="110"/>
      <c r="E18" s="110"/>
      <c r="F18" s="110"/>
      <c r="G18" s="110"/>
      <c r="H18" s="113"/>
      <c r="I18" s="119">
        <f>I16*I81</f>
        <v>18</v>
      </c>
      <c r="J18" s="119">
        <f t="shared" ref="J18:R18" si="8">J16*J81</f>
        <v>18.27</v>
      </c>
      <c r="K18" s="119">
        <f t="shared" si="8"/>
        <v>18.48</v>
      </c>
      <c r="L18" s="119">
        <f t="shared" si="8"/>
        <v>18.630000000000003</v>
      </c>
      <c r="M18" s="119">
        <f t="shared" si="8"/>
        <v>18.98</v>
      </c>
      <c r="N18" s="119">
        <f t="shared" si="8"/>
        <v>19.75</v>
      </c>
      <c r="O18" s="119">
        <f t="shared" si="8"/>
        <v>20.399999999999999</v>
      </c>
      <c r="P18" s="119">
        <f t="shared" si="8"/>
        <v>21.599999999999998</v>
      </c>
      <c r="Q18" s="119">
        <f t="shared" si="8"/>
        <v>22.56</v>
      </c>
      <c r="R18" s="119">
        <f t="shared" si="8"/>
        <v>23.04</v>
      </c>
      <c r="S18" s="132"/>
      <c r="T18" s="132"/>
      <c r="U18" s="132"/>
    </row>
    <row r="19" spans="1:21" x14ac:dyDescent="0.3">
      <c r="A19" s="109" t="s">
        <v>31</v>
      </c>
      <c r="B19" s="113"/>
      <c r="C19" s="113"/>
      <c r="D19" s="110">
        <v>49</v>
      </c>
      <c r="E19" s="110">
        <v>55</v>
      </c>
      <c r="F19" s="110">
        <v>59</v>
      </c>
      <c r="G19" s="110">
        <v>63</v>
      </c>
      <c r="H19" s="113">
        <v>71.0190623997279</v>
      </c>
      <c r="I19" s="113">
        <v>73.868305129773404</v>
      </c>
      <c r="J19" s="113">
        <v>78.911289536764599</v>
      </c>
      <c r="K19" s="113">
        <v>81.344812082660297</v>
      </c>
      <c r="L19" s="113">
        <v>83.826847151720301</v>
      </c>
      <c r="M19" s="111">
        <v>89</v>
      </c>
      <c r="N19" s="111">
        <v>94</v>
      </c>
      <c r="O19" s="111">
        <v>99</v>
      </c>
      <c r="P19" s="111">
        <v>104</v>
      </c>
      <c r="Q19" s="113">
        <v>108</v>
      </c>
      <c r="R19" s="113">
        <v>126</v>
      </c>
      <c r="S19" s="132">
        <f>(L19/G19)^0.2-1</f>
        <v>5.8786795718353435E-2</v>
      </c>
      <c r="T19" s="132">
        <f>(Q19/L19)^0.2-1</f>
        <v>5.1981553894601129E-2</v>
      </c>
      <c r="U19" s="132">
        <f>(R19/Q19)^0.2-1</f>
        <v>3.1310306477545069E-2</v>
      </c>
    </row>
    <row r="20" spans="1:21" x14ac:dyDescent="0.3">
      <c r="A20" s="109" t="s">
        <v>32</v>
      </c>
      <c r="B20" s="113"/>
      <c r="C20" s="113"/>
      <c r="D20" s="110">
        <v>25</v>
      </c>
      <c r="E20" s="110">
        <v>26</v>
      </c>
      <c r="F20" s="110">
        <v>27</v>
      </c>
      <c r="G20" s="110">
        <v>28</v>
      </c>
      <c r="H20" s="113">
        <v>29.007786050593101</v>
      </c>
      <c r="I20" s="113">
        <v>28.562411316845701</v>
      </c>
      <c r="J20" s="113">
        <v>30.350495975678701</v>
      </c>
      <c r="K20" s="113">
        <v>31.521114682030898</v>
      </c>
      <c r="L20" s="113">
        <v>32.7129159616469</v>
      </c>
      <c r="M20" s="111">
        <v>33.999088699878499</v>
      </c>
      <c r="N20" s="111">
        <v>35</v>
      </c>
      <c r="O20" s="111">
        <v>36</v>
      </c>
      <c r="P20" s="111">
        <v>37</v>
      </c>
      <c r="Q20" s="113">
        <v>38</v>
      </c>
      <c r="R20" s="113">
        <v>44.859343222215102</v>
      </c>
      <c r="S20" s="132">
        <f>(L20/G20)^0.2-1</f>
        <v>3.1602165981382546E-2</v>
      </c>
      <c r="T20" s="132">
        <f>(Q20/L20)^0.2-1</f>
        <v>3.0416650251128052E-2</v>
      </c>
      <c r="U20" s="132">
        <f>(R20/Q20)^0.2-1</f>
        <v>3.3746049401512046E-2</v>
      </c>
    </row>
    <row r="21" spans="1:21" x14ac:dyDescent="0.3">
      <c r="A21" s="109" t="s">
        <v>33</v>
      </c>
      <c r="B21" s="110"/>
      <c r="C21" s="110"/>
      <c r="D21" s="110">
        <v>1494</v>
      </c>
      <c r="E21" s="110">
        <v>1499</v>
      </c>
      <c r="F21" s="110">
        <v>1659</v>
      </c>
      <c r="G21" s="121">
        <f>G3+SUM(G8:G20)</f>
        <v>1746.35</v>
      </c>
      <c r="H21" s="113">
        <f>H3+SUM(H8:H20)</f>
        <v>450651.49547374708</v>
      </c>
      <c r="I21" s="113">
        <f>I3+I8+SUM(I11:I16)+SUM(I19:I20)</f>
        <v>1958.9078972027098</v>
      </c>
      <c r="J21" s="113">
        <f t="shared" ref="J21:R21" si="9">J3+J8+SUM(J11:J16)+SUM(J19:J20)</f>
        <v>2143.0206575331781</v>
      </c>
      <c r="K21" s="113">
        <f t="shared" si="9"/>
        <v>2278.5788886483606</v>
      </c>
      <c r="L21" s="113">
        <f t="shared" si="9"/>
        <v>2419.2185561195729</v>
      </c>
      <c r="M21" s="113">
        <f t="shared" si="9"/>
        <v>2556.2763872012965</v>
      </c>
      <c r="N21" s="113">
        <f t="shared" si="9"/>
        <v>2696.6527767951898</v>
      </c>
      <c r="O21" s="113">
        <f t="shared" si="9"/>
        <v>2834.3336563578082</v>
      </c>
      <c r="P21" s="113">
        <f t="shared" si="9"/>
        <v>2970.7923723977069</v>
      </c>
      <c r="Q21" s="113">
        <f t="shared" si="9"/>
        <v>3105.4741170491443</v>
      </c>
      <c r="R21" s="113">
        <f t="shared" si="9"/>
        <v>3623.1107341654306</v>
      </c>
      <c r="S21" s="110" t="s">
        <v>34</v>
      </c>
      <c r="T21" s="110" t="s">
        <v>34</v>
      </c>
      <c r="U21" s="110" t="s">
        <v>34</v>
      </c>
    </row>
    <row r="22" spans="1:21" x14ac:dyDescent="0.3">
      <c r="A22" s="122" t="s">
        <v>35</v>
      </c>
      <c r="B22" s="123"/>
      <c r="C22" s="123"/>
      <c r="D22" s="123">
        <v>0.98</v>
      </c>
      <c r="E22" s="123">
        <v>0.98</v>
      </c>
      <c r="F22" s="123">
        <v>0.98</v>
      </c>
      <c r="G22" s="123">
        <v>0.98399999999999999</v>
      </c>
      <c r="H22" s="124">
        <f t="shared" ref="H22:R22" si="10">H2/H21</f>
        <v>4.0696636279260734E-3</v>
      </c>
      <c r="I22" s="124">
        <f t="shared" si="10"/>
        <v>0.97656454534270576</v>
      </c>
      <c r="J22" s="124">
        <f t="shared" si="10"/>
        <v>0.96919271062502299</v>
      </c>
      <c r="K22" s="124">
        <f t="shared" si="10"/>
        <v>0.9646363401987984</v>
      </c>
      <c r="L22" s="124">
        <f t="shared" si="10"/>
        <v>0.95898735322255491</v>
      </c>
      <c r="M22" s="124">
        <f t="shared" si="10"/>
        <v>0.95529576231527513</v>
      </c>
      <c r="N22" s="124">
        <f t="shared" si="10"/>
        <v>0.95080835844470879</v>
      </c>
      <c r="O22" s="124">
        <f t="shared" si="10"/>
        <v>0.94766542180908198</v>
      </c>
      <c r="P22" s="124">
        <f t="shared" si="10"/>
        <v>0.94520237297286502</v>
      </c>
      <c r="Q22" s="124">
        <f t="shared" si="10"/>
        <v>0.94349522474336966</v>
      </c>
      <c r="R22" s="124">
        <f t="shared" si="10"/>
        <v>0.94394023559641038</v>
      </c>
      <c r="S22" s="110" t="s">
        <v>34</v>
      </c>
      <c r="T22" s="110" t="s">
        <v>34</v>
      </c>
      <c r="U22" s="110" t="s">
        <v>34</v>
      </c>
    </row>
    <row r="25" spans="1:21" x14ac:dyDescent="0.3">
      <c r="A25" s="99" t="s">
        <v>15</v>
      </c>
      <c r="B25" s="99"/>
      <c r="C25" s="99"/>
      <c r="D25" s="99"/>
      <c r="E25" s="99"/>
      <c r="F25" s="99"/>
      <c r="G25" s="99"/>
      <c r="H25" s="99">
        <v>2021</v>
      </c>
      <c r="I25" s="99">
        <v>2022</v>
      </c>
      <c r="J25" s="99">
        <v>2023</v>
      </c>
      <c r="K25" s="99">
        <v>2024</v>
      </c>
      <c r="L25" s="99">
        <v>2025</v>
      </c>
      <c r="M25" s="99">
        <v>2026</v>
      </c>
      <c r="N25" s="99">
        <v>2027</v>
      </c>
      <c r="O25" s="99">
        <v>2028</v>
      </c>
      <c r="P25" s="99">
        <v>2029</v>
      </c>
      <c r="Q25" s="99">
        <v>2030</v>
      </c>
      <c r="R25" s="99">
        <v>2035</v>
      </c>
    </row>
    <row r="26" spans="1:21" x14ac:dyDescent="0.3">
      <c r="A26" s="125" t="s">
        <v>36</v>
      </c>
      <c r="B26" s="99"/>
      <c r="C26" s="99"/>
      <c r="D26" s="99"/>
      <c r="E26" s="99"/>
      <c r="F26" s="99"/>
      <c r="G26" s="99"/>
      <c r="H26" s="99">
        <v>0.27</v>
      </c>
      <c r="I26" s="99">
        <f>H26</f>
        <v>0.27</v>
      </c>
      <c r="J26" s="99">
        <f>I26</f>
        <v>0.27</v>
      </c>
      <c r="K26" s="99">
        <v>0.255</v>
      </c>
      <c r="L26" s="99">
        <f>K26</f>
        <v>0.255</v>
      </c>
      <c r="M26" s="99">
        <f t="shared" ref="M26:R26" si="11">L26</f>
        <v>0.255</v>
      </c>
      <c r="N26" s="99">
        <f t="shared" si="11"/>
        <v>0.255</v>
      </c>
      <c r="O26" s="99">
        <f t="shared" si="11"/>
        <v>0.255</v>
      </c>
      <c r="P26" s="99">
        <f t="shared" si="11"/>
        <v>0.255</v>
      </c>
      <c r="Q26" s="99">
        <f t="shared" si="11"/>
        <v>0.255</v>
      </c>
      <c r="R26" s="99">
        <f t="shared" si="11"/>
        <v>0.255</v>
      </c>
    </row>
    <row r="27" spans="1:21" x14ac:dyDescent="0.3">
      <c r="A27" s="125" t="s">
        <v>37</v>
      </c>
      <c r="B27" s="99"/>
      <c r="C27" s="99"/>
      <c r="D27" s="99"/>
      <c r="E27" s="99"/>
      <c r="F27" s="99"/>
      <c r="G27" s="99"/>
      <c r="H27" s="99">
        <v>0.13</v>
      </c>
      <c r="I27" s="99">
        <v>0.13</v>
      </c>
      <c r="J27" s="99">
        <v>0.13</v>
      </c>
      <c r="K27" s="99">
        <v>0.14000000000000001</v>
      </c>
      <c r="L27" s="99">
        <f>K27</f>
        <v>0.14000000000000001</v>
      </c>
      <c r="M27" s="99">
        <f t="shared" ref="M27:R27" si="12">L27</f>
        <v>0.14000000000000001</v>
      </c>
      <c r="N27" s="99">
        <f t="shared" si="12"/>
        <v>0.14000000000000001</v>
      </c>
      <c r="O27" s="99">
        <f t="shared" si="12"/>
        <v>0.14000000000000001</v>
      </c>
      <c r="P27" s="99">
        <f t="shared" si="12"/>
        <v>0.14000000000000001</v>
      </c>
      <c r="Q27" s="99">
        <f t="shared" si="12"/>
        <v>0.14000000000000001</v>
      </c>
      <c r="R27" s="99">
        <f t="shared" si="12"/>
        <v>0.14000000000000001</v>
      </c>
    </row>
    <row r="28" spans="1:21" x14ac:dyDescent="0.3">
      <c r="A28" s="125" t="s">
        <v>26</v>
      </c>
      <c r="B28" s="99"/>
      <c r="C28" s="99"/>
      <c r="D28" s="99"/>
      <c r="E28" s="99"/>
      <c r="F28" s="99"/>
      <c r="G28" s="99"/>
      <c r="H28" s="99">
        <v>0.12</v>
      </c>
      <c r="I28" s="99">
        <v>0.12</v>
      </c>
      <c r="J28" s="99">
        <v>0.12</v>
      </c>
      <c r="K28" s="99">
        <v>0.12</v>
      </c>
      <c r="L28" s="99">
        <v>0.12</v>
      </c>
      <c r="M28" s="99">
        <v>0.12</v>
      </c>
      <c r="N28" s="99">
        <v>0.12</v>
      </c>
      <c r="O28" s="99">
        <v>0.12</v>
      </c>
      <c r="P28" s="99">
        <v>0.12</v>
      </c>
      <c r="Q28" s="99">
        <v>0.12</v>
      </c>
      <c r="R28" s="99">
        <v>0.12</v>
      </c>
    </row>
    <row r="29" spans="1:21" x14ac:dyDescent="0.3">
      <c r="A29" s="126" t="s">
        <v>38</v>
      </c>
      <c r="B29" s="99"/>
      <c r="C29" s="99"/>
      <c r="D29" s="99"/>
      <c r="E29" s="99"/>
      <c r="F29" s="99"/>
      <c r="G29" s="99"/>
      <c r="H29" s="99"/>
      <c r="I29" s="99"/>
      <c r="J29" s="99"/>
      <c r="K29" s="99">
        <v>0.03</v>
      </c>
      <c r="L29" s="99">
        <f>K29</f>
        <v>0.03</v>
      </c>
      <c r="M29" s="99">
        <f t="shared" ref="M29:R29" si="13">L29</f>
        <v>0.03</v>
      </c>
      <c r="N29" s="99">
        <f t="shared" si="13"/>
        <v>0.03</v>
      </c>
      <c r="O29" s="99">
        <f t="shared" si="13"/>
        <v>0.03</v>
      </c>
      <c r="P29" s="99">
        <f t="shared" si="13"/>
        <v>0.03</v>
      </c>
      <c r="Q29" s="99">
        <f t="shared" si="13"/>
        <v>0.03</v>
      </c>
      <c r="R29" s="99">
        <f t="shared" si="13"/>
        <v>0.03</v>
      </c>
    </row>
    <row r="30" spans="1:21" x14ac:dyDescent="0.3">
      <c r="A30" s="125" t="s">
        <v>39</v>
      </c>
      <c r="B30" s="99"/>
      <c r="C30" s="99"/>
      <c r="D30" s="99"/>
      <c r="E30" s="99"/>
      <c r="F30" s="99"/>
      <c r="G30" s="99"/>
      <c r="H30" s="99">
        <v>0.36</v>
      </c>
      <c r="I30" s="99">
        <f>H30</f>
        <v>0.36</v>
      </c>
      <c r="J30" s="99">
        <f>I30</f>
        <v>0.36</v>
      </c>
      <c r="K30" s="99">
        <v>0.245</v>
      </c>
      <c r="L30" s="99">
        <f>K30</f>
        <v>0.245</v>
      </c>
      <c r="M30" s="99">
        <f t="shared" ref="M30:R30" si="14">L30</f>
        <v>0.245</v>
      </c>
      <c r="N30" s="99">
        <f t="shared" si="14"/>
        <v>0.245</v>
      </c>
      <c r="O30" s="99">
        <f t="shared" si="14"/>
        <v>0.245</v>
      </c>
      <c r="P30" s="99">
        <f t="shared" si="14"/>
        <v>0.245</v>
      </c>
      <c r="Q30" s="99">
        <f t="shared" si="14"/>
        <v>0.245</v>
      </c>
      <c r="R30" s="99">
        <f t="shared" si="14"/>
        <v>0.245</v>
      </c>
    </row>
    <row r="31" spans="1:21" x14ac:dyDescent="0.3">
      <c r="A31" s="125" t="s">
        <v>25</v>
      </c>
      <c r="B31" s="99"/>
      <c r="C31" s="99"/>
      <c r="D31" s="99"/>
      <c r="E31" s="99"/>
      <c r="F31" s="99"/>
      <c r="G31" s="99"/>
      <c r="H31" s="99"/>
      <c r="I31" s="99"/>
      <c r="J31" s="99"/>
      <c r="K31" s="99">
        <v>0.09</v>
      </c>
      <c r="L31" s="99">
        <f>K31</f>
        <v>0.09</v>
      </c>
      <c r="M31" s="99">
        <f t="shared" ref="M31:R31" si="15">L31</f>
        <v>0.09</v>
      </c>
      <c r="N31" s="99">
        <f t="shared" si="15"/>
        <v>0.09</v>
      </c>
      <c r="O31" s="99">
        <f t="shared" si="15"/>
        <v>0.09</v>
      </c>
      <c r="P31" s="99">
        <f t="shared" si="15"/>
        <v>0.09</v>
      </c>
      <c r="Q31" s="99">
        <f t="shared" si="15"/>
        <v>0.09</v>
      </c>
      <c r="R31" s="99">
        <f t="shared" si="15"/>
        <v>0.09</v>
      </c>
    </row>
    <row r="32" spans="1:21" x14ac:dyDescent="0.3">
      <c r="A32" s="125" t="s">
        <v>40</v>
      </c>
      <c r="B32" s="99"/>
      <c r="C32" s="99"/>
      <c r="D32" s="99"/>
      <c r="E32" s="99"/>
      <c r="F32" s="99"/>
      <c r="G32" s="99"/>
      <c r="H32" s="99">
        <v>0.12</v>
      </c>
      <c r="I32" s="99">
        <v>0.12</v>
      </c>
      <c r="J32" s="99">
        <v>0.12</v>
      </c>
      <c r="K32" s="99">
        <v>0.12</v>
      </c>
      <c r="L32" s="99">
        <v>0.12</v>
      </c>
      <c r="M32" s="99">
        <v>0.12</v>
      </c>
      <c r="N32" s="99">
        <v>0.12</v>
      </c>
      <c r="O32" s="99">
        <v>0.12</v>
      </c>
      <c r="P32" s="99">
        <v>0.12</v>
      </c>
      <c r="Q32" s="99">
        <v>0.12</v>
      </c>
      <c r="R32" s="99">
        <v>0.12</v>
      </c>
    </row>
    <row r="33" spans="1:22" x14ac:dyDescent="0.3">
      <c r="A33" s="127"/>
      <c r="M33" s="130"/>
      <c r="N33" s="130"/>
      <c r="O33" s="130"/>
      <c r="P33" s="130"/>
      <c r="Q33" s="130"/>
      <c r="R33" s="130"/>
      <c r="S33" s="130"/>
      <c r="T33" s="130"/>
      <c r="U33" s="130"/>
      <c r="V33" s="130"/>
    </row>
    <row r="34" spans="1:22" x14ac:dyDescent="0.3">
      <c r="A34" s="125" t="s">
        <v>20</v>
      </c>
      <c r="B34" s="99"/>
      <c r="C34" s="99"/>
      <c r="D34" s="99"/>
      <c r="E34" s="99"/>
      <c r="F34" s="99"/>
      <c r="G34" s="99"/>
      <c r="H34" s="99">
        <v>2021</v>
      </c>
      <c r="I34" s="99">
        <v>2022</v>
      </c>
      <c r="J34" s="99">
        <v>2023</v>
      </c>
      <c r="K34" s="99">
        <v>2024</v>
      </c>
      <c r="L34" s="99">
        <v>2025</v>
      </c>
      <c r="M34" s="99">
        <v>2026</v>
      </c>
      <c r="N34" s="99">
        <v>2027</v>
      </c>
      <c r="O34" s="99">
        <v>2028</v>
      </c>
      <c r="P34" s="99">
        <v>2029</v>
      </c>
      <c r="Q34" s="99">
        <v>2030</v>
      </c>
      <c r="R34" s="99">
        <v>2035</v>
      </c>
      <c r="S34" s="134"/>
      <c r="T34" s="134"/>
      <c r="U34" s="134"/>
    </row>
    <row r="35" spans="1:22" x14ac:dyDescent="0.3">
      <c r="A35" s="125" t="s">
        <v>36</v>
      </c>
      <c r="B35" s="99"/>
      <c r="C35" s="99"/>
      <c r="D35" s="99"/>
      <c r="E35" s="99"/>
      <c r="F35" s="99"/>
      <c r="G35" s="99"/>
      <c r="H35" s="99">
        <v>0.49</v>
      </c>
      <c r="I35" s="99">
        <v>0.47</v>
      </c>
      <c r="J35" s="99">
        <v>0.45</v>
      </c>
      <c r="K35" s="99">
        <v>0.44</v>
      </c>
      <c r="L35" s="99">
        <v>0.43</v>
      </c>
      <c r="M35" s="99">
        <v>0.42</v>
      </c>
      <c r="N35" s="99">
        <v>0.41</v>
      </c>
      <c r="O35" s="99">
        <v>0.4</v>
      </c>
      <c r="P35" s="99">
        <v>0.39</v>
      </c>
      <c r="Q35" s="99">
        <v>0.38</v>
      </c>
      <c r="R35" s="99">
        <v>0.36</v>
      </c>
      <c r="V35" s="134"/>
    </row>
    <row r="36" spans="1:22" x14ac:dyDescent="0.3">
      <c r="A36" s="128" t="s">
        <v>41</v>
      </c>
      <c r="B36" s="99"/>
      <c r="C36" s="99"/>
      <c r="D36" s="99"/>
      <c r="E36" s="99"/>
      <c r="F36" s="99"/>
      <c r="G36" s="99"/>
      <c r="H36" s="129">
        <v>0.51</v>
      </c>
      <c r="I36" s="99">
        <v>0.53</v>
      </c>
      <c r="J36" s="129">
        <v>0.55000000000000004</v>
      </c>
      <c r="K36" s="99">
        <v>0.56000000000000005</v>
      </c>
      <c r="L36" s="129">
        <v>0.56999999999999995</v>
      </c>
      <c r="M36" s="99">
        <v>0.57999999999999996</v>
      </c>
      <c r="N36" s="129">
        <v>0.59</v>
      </c>
      <c r="O36" s="99">
        <v>0.6</v>
      </c>
      <c r="P36" s="129">
        <v>0.61</v>
      </c>
      <c r="Q36" s="99">
        <v>0.62</v>
      </c>
      <c r="R36" s="129">
        <v>0.64</v>
      </c>
    </row>
    <row r="37" spans="1:22" x14ac:dyDescent="0.3">
      <c r="A37" s="127"/>
      <c r="V37" s="134"/>
    </row>
    <row r="38" spans="1:22" x14ac:dyDescent="0.3">
      <c r="A38" s="125" t="s">
        <v>42</v>
      </c>
      <c r="B38" s="99"/>
      <c r="C38" s="99"/>
      <c r="D38" s="99"/>
      <c r="E38" s="99"/>
      <c r="F38" s="99"/>
      <c r="G38" s="99"/>
      <c r="H38" s="99">
        <v>2021</v>
      </c>
      <c r="I38" s="99">
        <v>2022</v>
      </c>
      <c r="J38" s="99">
        <v>2023</v>
      </c>
      <c r="K38" s="99">
        <v>2024</v>
      </c>
      <c r="L38" s="99">
        <v>2025</v>
      </c>
      <c r="M38" s="99">
        <v>2026</v>
      </c>
      <c r="N38" s="99">
        <v>2027</v>
      </c>
      <c r="O38" s="99">
        <v>2028</v>
      </c>
      <c r="P38" s="99">
        <v>2029</v>
      </c>
      <c r="Q38" s="99">
        <v>2030</v>
      </c>
      <c r="R38" s="99">
        <v>2035</v>
      </c>
    </row>
    <row r="39" spans="1:22" x14ac:dyDescent="0.3">
      <c r="A39" s="125" t="s">
        <v>38</v>
      </c>
      <c r="B39" s="99"/>
      <c r="C39" s="99"/>
      <c r="D39" s="99"/>
      <c r="E39" s="99"/>
      <c r="F39" s="99"/>
      <c r="G39" s="99"/>
      <c r="H39" s="99">
        <v>0.64</v>
      </c>
      <c r="I39" s="99">
        <f>H39</f>
        <v>0.64</v>
      </c>
      <c r="J39" s="99">
        <f t="shared" ref="J39:R39" si="16">I39</f>
        <v>0.64</v>
      </c>
      <c r="K39" s="99">
        <f t="shared" si="16"/>
        <v>0.64</v>
      </c>
      <c r="L39" s="99">
        <f t="shared" si="16"/>
        <v>0.64</v>
      </c>
      <c r="M39" s="99">
        <v>0.65</v>
      </c>
      <c r="N39" s="99">
        <v>0.66</v>
      </c>
      <c r="O39" s="99">
        <f t="shared" si="16"/>
        <v>0.66</v>
      </c>
      <c r="P39" s="99">
        <f t="shared" si="16"/>
        <v>0.66</v>
      </c>
      <c r="Q39" s="99">
        <f t="shared" si="16"/>
        <v>0.66</v>
      </c>
      <c r="R39" s="99">
        <f t="shared" si="16"/>
        <v>0.66</v>
      </c>
      <c r="V39" s="134"/>
    </row>
    <row r="40" spans="1:22" x14ac:dyDescent="0.3">
      <c r="A40" s="125" t="s">
        <v>41</v>
      </c>
      <c r="B40" s="99"/>
      <c r="C40" s="99"/>
      <c r="D40" s="99"/>
      <c r="E40" s="99"/>
      <c r="F40" s="99"/>
      <c r="G40" s="99"/>
      <c r="H40" s="99">
        <v>0.16</v>
      </c>
      <c r="I40" s="99">
        <v>0.16</v>
      </c>
      <c r="J40" s="99">
        <v>0.16</v>
      </c>
      <c r="K40" s="99">
        <v>0.16</v>
      </c>
      <c r="L40" s="99">
        <v>0.16</v>
      </c>
      <c r="M40" s="99">
        <v>0.15</v>
      </c>
      <c r="N40" s="99">
        <v>0.14000000000000001</v>
      </c>
      <c r="O40" s="99">
        <f>N40</f>
        <v>0.14000000000000001</v>
      </c>
      <c r="P40" s="99">
        <f>O40</f>
        <v>0.14000000000000001</v>
      </c>
      <c r="Q40" s="99">
        <f>P40</f>
        <v>0.14000000000000001</v>
      </c>
      <c r="R40" s="99">
        <f>Q40</f>
        <v>0.14000000000000001</v>
      </c>
    </row>
    <row r="41" spans="1:22" x14ac:dyDescent="0.3">
      <c r="A41" s="125" t="s">
        <v>40</v>
      </c>
      <c r="B41" s="99"/>
      <c r="C41" s="99"/>
      <c r="D41" s="99"/>
      <c r="E41" s="99"/>
      <c r="F41" s="99"/>
      <c r="G41" s="99"/>
      <c r="H41" s="99">
        <v>0.2</v>
      </c>
      <c r="I41" s="99">
        <f>H41</f>
        <v>0.2</v>
      </c>
      <c r="J41" s="99">
        <f t="shared" ref="J41:R41" si="17">I41</f>
        <v>0.2</v>
      </c>
      <c r="K41" s="99">
        <f t="shared" si="17"/>
        <v>0.2</v>
      </c>
      <c r="L41" s="99">
        <f t="shared" si="17"/>
        <v>0.2</v>
      </c>
      <c r="M41" s="99">
        <f t="shared" si="17"/>
        <v>0.2</v>
      </c>
      <c r="N41" s="99">
        <f t="shared" si="17"/>
        <v>0.2</v>
      </c>
      <c r="O41" s="99">
        <f t="shared" si="17"/>
        <v>0.2</v>
      </c>
      <c r="P41" s="99">
        <f t="shared" si="17"/>
        <v>0.2</v>
      </c>
      <c r="Q41" s="99">
        <f t="shared" si="17"/>
        <v>0.2</v>
      </c>
      <c r="R41" s="99">
        <f t="shared" si="17"/>
        <v>0.2</v>
      </c>
      <c r="V41" s="134"/>
    </row>
    <row r="42" spans="1:22" x14ac:dyDescent="0.3">
      <c r="A42" s="127"/>
    </row>
    <row r="43" spans="1:22" ht="15" customHeight="1" x14ac:dyDescent="0.3">
      <c r="A43" s="125" t="s">
        <v>43</v>
      </c>
      <c r="B43" s="99"/>
      <c r="C43" s="99"/>
      <c r="D43" s="99"/>
      <c r="E43" s="99"/>
      <c r="F43" s="99"/>
      <c r="G43" s="99"/>
      <c r="H43" s="99">
        <v>2021</v>
      </c>
      <c r="I43" s="99">
        <v>2022</v>
      </c>
      <c r="J43" s="99">
        <v>2023</v>
      </c>
      <c r="K43" s="99">
        <v>2024</v>
      </c>
      <c r="L43" s="99">
        <v>2025</v>
      </c>
      <c r="M43" s="99">
        <v>2026</v>
      </c>
      <c r="N43" s="99">
        <v>2027</v>
      </c>
      <c r="O43" s="99">
        <v>2028</v>
      </c>
      <c r="P43" s="99">
        <v>2029</v>
      </c>
      <c r="Q43" s="99">
        <v>2030</v>
      </c>
      <c r="R43" s="99">
        <v>2035</v>
      </c>
    </row>
    <row r="44" spans="1:22" x14ac:dyDescent="0.3">
      <c r="A44" s="125" t="s">
        <v>39</v>
      </c>
      <c r="B44" s="99"/>
      <c r="C44" s="99"/>
      <c r="D44" s="99"/>
      <c r="E44" s="99"/>
      <c r="F44" s="99"/>
      <c r="G44" s="99"/>
      <c r="H44" s="99">
        <v>0.14000000000000001</v>
      </c>
      <c r="I44" s="99">
        <f>H44</f>
        <v>0.14000000000000001</v>
      </c>
      <c r="J44" s="99">
        <f t="shared" ref="J44:R44" si="18">I44</f>
        <v>0.14000000000000001</v>
      </c>
      <c r="K44" s="99">
        <f t="shared" si="18"/>
        <v>0.14000000000000001</v>
      </c>
      <c r="L44" s="99">
        <f t="shared" si="18"/>
        <v>0.14000000000000001</v>
      </c>
      <c r="M44" s="99">
        <f t="shared" si="18"/>
        <v>0.14000000000000001</v>
      </c>
      <c r="N44" s="99">
        <f t="shared" si="18"/>
        <v>0.14000000000000001</v>
      </c>
      <c r="O44" s="99">
        <f t="shared" si="18"/>
        <v>0.14000000000000001</v>
      </c>
      <c r="P44" s="99">
        <f t="shared" si="18"/>
        <v>0.14000000000000001</v>
      </c>
      <c r="Q44" s="99">
        <f t="shared" si="18"/>
        <v>0.14000000000000001</v>
      </c>
      <c r="R44" s="99">
        <f t="shared" si="18"/>
        <v>0.14000000000000001</v>
      </c>
    </row>
    <row r="45" spans="1:22" x14ac:dyDescent="0.3">
      <c r="A45" s="125" t="s">
        <v>37</v>
      </c>
      <c r="B45" s="99"/>
      <c r="C45" s="99"/>
      <c r="D45" s="99"/>
      <c r="E45" s="99"/>
      <c r="F45" s="99"/>
      <c r="G45" s="99"/>
      <c r="H45" s="99">
        <v>0.86</v>
      </c>
      <c r="I45" s="99">
        <f>H45</f>
        <v>0.86</v>
      </c>
      <c r="J45" s="99">
        <f t="shared" ref="J45:R45" si="19">I45</f>
        <v>0.86</v>
      </c>
      <c r="K45" s="99">
        <f t="shared" si="19"/>
        <v>0.86</v>
      </c>
      <c r="L45" s="99">
        <f t="shared" si="19"/>
        <v>0.86</v>
      </c>
      <c r="M45" s="99">
        <f t="shared" si="19"/>
        <v>0.86</v>
      </c>
      <c r="N45" s="99">
        <f t="shared" si="19"/>
        <v>0.86</v>
      </c>
      <c r="O45" s="99">
        <f t="shared" si="19"/>
        <v>0.86</v>
      </c>
      <c r="P45" s="99">
        <f t="shared" si="19"/>
        <v>0.86</v>
      </c>
      <c r="Q45" s="99">
        <f t="shared" si="19"/>
        <v>0.86</v>
      </c>
      <c r="R45" s="99">
        <f t="shared" si="19"/>
        <v>0.86</v>
      </c>
    </row>
    <row r="46" spans="1:22" x14ac:dyDescent="0.3">
      <c r="A46" s="127"/>
    </row>
    <row r="47" spans="1:22" x14ac:dyDescent="0.3">
      <c r="A47" s="125" t="s">
        <v>44</v>
      </c>
      <c r="B47" s="99"/>
      <c r="C47" s="99"/>
      <c r="D47" s="99"/>
      <c r="E47" s="99"/>
      <c r="F47" s="99"/>
      <c r="G47" s="99"/>
      <c r="H47" s="99">
        <v>2021</v>
      </c>
      <c r="I47" s="99">
        <v>2022</v>
      </c>
      <c r="J47" s="99">
        <v>2023</v>
      </c>
      <c r="K47" s="99">
        <v>2024</v>
      </c>
      <c r="L47" s="99">
        <v>2025</v>
      </c>
      <c r="M47" s="99">
        <v>2026</v>
      </c>
      <c r="N47" s="99">
        <v>2027</v>
      </c>
      <c r="O47" s="99">
        <v>2028</v>
      </c>
      <c r="P47" s="99">
        <v>2029</v>
      </c>
      <c r="Q47" s="99">
        <v>2030</v>
      </c>
      <c r="R47" s="99">
        <v>2035</v>
      </c>
    </row>
    <row r="48" spans="1:22" x14ac:dyDescent="0.3">
      <c r="A48" s="125" t="s">
        <v>36</v>
      </c>
      <c r="B48" s="99"/>
      <c r="C48" s="99"/>
      <c r="D48" s="99"/>
      <c r="E48" s="99"/>
      <c r="F48" s="99"/>
      <c r="G48" s="99"/>
      <c r="H48" s="99">
        <v>0.69</v>
      </c>
      <c r="I48" s="99">
        <v>0.69</v>
      </c>
      <c r="J48" s="99">
        <v>0.69</v>
      </c>
      <c r="K48" s="99"/>
      <c r="L48" s="99"/>
      <c r="M48" s="99"/>
      <c r="N48" s="99"/>
      <c r="O48" s="99"/>
      <c r="P48" s="99"/>
      <c r="Q48" s="99"/>
      <c r="R48" s="99"/>
    </row>
    <row r="49" spans="1:18" x14ac:dyDescent="0.3">
      <c r="A49" s="125" t="s">
        <v>39</v>
      </c>
      <c r="B49" s="99"/>
      <c r="C49" s="99"/>
      <c r="D49" s="99"/>
      <c r="E49" s="99"/>
      <c r="F49" s="99"/>
      <c r="G49" s="99"/>
      <c r="H49" s="99">
        <v>0.31</v>
      </c>
      <c r="I49" s="99">
        <v>0.31</v>
      </c>
      <c r="J49" s="99">
        <v>0.31</v>
      </c>
      <c r="K49" s="99">
        <v>0.19</v>
      </c>
      <c r="L49" s="99">
        <v>0.19</v>
      </c>
      <c r="M49" s="99">
        <v>0.19</v>
      </c>
      <c r="N49" s="99">
        <v>0.19</v>
      </c>
      <c r="O49" s="99">
        <v>0.19</v>
      </c>
      <c r="P49" s="99">
        <v>0.19</v>
      </c>
      <c r="Q49" s="99">
        <v>0.19</v>
      </c>
      <c r="R49" s="99">
        <v>0.19</v>
      </c>
    </row>
    <row r="50" spans="1:18" x14ac:dyDescent="0.3">
      <c r="A50" s="125" t="s">
        <v>25</v>
      </c>
      <c r="B50" s="99"/>
      <c r="C50" s="99"/>
      <c r="D50" s="99"/>
      <c r="E50" s="99"/>
      <c r="F50" s="99"/>
      <c r="G50" s="99"/>
      <c r="H50" s="99"/>
      <c r="I50" s="99"/>
      <c r="J50" s="99"/>
      <c r="K50" s="99">
        <v>0.81</v>
      </c>
      <c r="L50" s="99">
        <v>0.81</v>
      </c>
      <c r="M50" s="99">
        <v>0.81</v>
      </c>
      <c r="N50" s="99">
        <v>0.81</v>
      </c>
      <c r="O50" s="99">
        <v>0.81</v>
      </c>
      <c r="P50" s="99">
        <v>0.81</v>
      </c>
      <c r="Q50" s="99">
        <v>0.81</v>
      </c>
      <c r="R50" s="99">
        <v>0.81</v>
      </c>
    </row>
    <row r="51" spans="1:18" x14ac:dyDescent="0.3">
      <c r="A51" s="127"/>
    </row>
    <row r="52" spans="1:18" x14ac:dyDescent="0.3">
      <c r="A52" s="125" t="s">
        <v>45</v>
      </c>
      <c r="B52" s="99"/>
      <c r="C52" s="99"/>
      <c r="D52" s="99"/>
      <c r="E52" s="99"/>
      <c r="F52" s="99"/>
      <c r="G52" s="99"/>
      <c r="H52" s="99">
        <v>2021</v>
      </c>
      <c r="I52" s="99">
        <v>2022</v>
      </c>
      <c r="J52" s="99">
        <v>2023</v>
      </c>
      <c r="K52" s="99">
        <v>2024</v>
      </c>
      <c r="L52" s="99">
        <v>2025</v>
      </c>
      <c r="M52" s="99">
        <v>2026</v>
      </c>
      <c r="N52" s="99">
        <v>2027</v>
      </c>
      <c r="O52" s="99">
        <v>2028</v>
      </c>
      <c r="P52" s="99">
        <v>2029</v>
      </c>
      <c r="Q52" s="99">
        <v>2030</v>
      </c>
      <c r="R52" s="99">
        <v>2035</v>
      </c>
    </row>
    <row r="53" spans="1:18" x14ac:dyDescent="0.3">
      <c r="A53" s="125" t="s">
        <v>40</v>
      </c>
      <c r="B53" s="99"/>
      <c r="C53" s="99"/>
      <c r="D53" s="99"/>
      <c r="E53" s="99"/>
      <c r="F53" s="99"/>
      <c r="G53" s="99"/>
      <c r="H53" s="99">
        <v>0.3</v>
      </c>
      <c r="I53" s="99">
        <f>H53</f>
        <v>0.3</v>
      </c>
      <c r="J53" s="99">
        <v>0.3</v>
      </c>
      <c r="K53" s="99">
        <f t="shared" ref="K53:R53" si="20">J53</f>
        <v>0.3</v>
      </c>
      <c r="L53" s="99">
        <f t="shared" si="20"/>
        <v>0.3</v>
      </c>
      <c r="M53" s="99">
        <f t="shared" si="20"/>
        <v>0.3</v>
      </c>
      <c r="N53" s="99">
        <f t="shared" si="20"/>
        <v>0.3</v>
      </c>
      <c r="O53" s="99">
        <v>0.55000000000000004</v>
      </c>
      <c r="P53" s="99">
        <f t="shared" si="20"/>
        <v>0.55000000000000004</v>
      </c>
      <c r="Q53" s="99">
        <f t="shared" si="20"/>
        <v>0.55000000000000004</v>
      </c>
      <c r="R53" s="99">
        <f t="shared" si="20"/>
        <v>0.55000000000000004</v>
      </c>
    </row>
    <row r="54" spans="1:18" x14ac:dyDescent="0.3">
      <c r="A54" s="125" t="s">
        <v>26</v>
      </c>
      <c r="B54" s="99"/>
      <c r="C54" s="99"/>
      <c r="D54" s="99"/>
      <c r="E54" s="99"/>
      <c r="F54" s="99"/>
      <c r="G54" s="99"/>
      <c r="H54" s="99">
        <v>0.7</v>
      </c>
      <c r="I54" s="99">
        <v>0.7</v>
      </c>
      <c r="J54" s="99">
        <v>0.4</v>
      </c>
      <c r="K54" s="99">
        <f>J54</f>
        <v>0.4</v>
      </c>
      <c r="L54" s="99">
        <f>K54</f>
        <v>0.4</v>
      </c>
      <c r="M54" s="99">
        <v>0.35</v>
      </c>
      <c r="N54" s="99">
        <f t="shared" ref="N54:R54" si="21">M54</f>
        <v>0.35</v>
      </c>
      <c r="O54" s="99">
        <v>0.25</v>
      </c>
      <c r="P54" s="99">
        <f t="shared" si="21"/>
        <v>0.25</v>
      </c>
      <c r="Q54" s="99">
        <f t="shared" si="21"/>
        <v>0.25</v>
      </c>
      <c r="R54" s="99">
        <f t="shared" si="21"/>
        <v>0.25</v>
      </c>
    </row>
    <row r="55" spans="1:18" x14ac:dyDescent="0.3">
      <c r="A55" s="125" t="s">
        <v>46</v>
      </c>
      <c r="B55" s="99"/>
      <c r="C55" s="99"/>
      <c r="D55" s="99"/>
      <c r="E55" s="99"/>
      <c r="F55" s="99"/>
      <c r="G55" s="99"/>
      <c r="H55" s="99"/>
      <c r="I55" s="99"/>
      <c r="J55" s="99">
        <v>0.3</v>
      </c>
      <c r="K55" s="99">
        <f>J55</f>
        <v>0.3</v>
      </c>
      <c r="L55" s="99">
        <f t="shared" ref="L55:R55" si="22">K55</f>
        <v>0.3</v>
      </c>
      <c r="M55" s="99">
        <v>0.35</v>
      </c>
      <c r="N55" s="99">
        <f t="shared" si="22"/>
        <v>0.35</v>
      </c>
      <c r="O55" s="99">
        <v>0.2</v>
      </c>
      <c r="P55" s="99">
        <f t="shared" si="22"/>
        <v>0.2</v>
      </c>
      <c r="Q55" s="99">
        <f t="shared" si="22"/>
        <v>0.2</v>
      </c>
      <c r="R55" s="99">
        <f t="shared" si="22"/>
        <v>0.2</v>
      </c>
    </row>
    <row r="56" spans="1:18" x14ac:dyDescent="0.3">
      <c r="A56" s="127"/>
    </row>
    <row r="57" spans="1:18" x14ac:dyDescent="0.3">
      <c r="A57" s="125" t="s">
        <v>27</v>
      </c>
      <c r="B57" s="99"/>
      <c r="C57" s="99"/>
      <c r="D57" s="99"/>
      <c r="E57" s="99"/>
      <c r="F57" s="99"/>
      <c r="G57" s="99"/>
      <c r="H57" s="99">
        <v>2021</v>
      </c>
      <c r="I57" s="99">
        <v>2022</v>
      </c>
      <c r="J57" s="99">
        <v>2023</v>
      </c>
      <c r="K57" s="99">
        <v>2024</v>
      </c>
      <c r="L57" s="99">
        <v>2025</v>
      </c>
      <c r="M57" s="99">
        <v>2026</v>
      </c>
      <c r="N57" s="99">
        <v>2027</v>
      </c>
      <c r="O57" s="99">
        <v>2028</v>
      </c>
      <c r="P57" s="99">
        <v>2029</v>
      </c>
      <c r="Q57" s="99">
        <v>2030</v>
      </c>
      <c r="R57" s="99">
        <v>2035</v>
      </c>
    </row>
    <row r="58" spans="1:18" x14ac:dyDescent="0.3">
      <c r="A58" s="125" t="s">
        <v>37</v>
      </c>
      <c r="B58" s="99"/>
      <c r="C58" s="99"/>
      <c r="D58" s="99"/>
      <c r="E58" s="99"/>
      <c r="F58" s="99"/>
      <c r="G58" s="99"/>
      <c r="H58" s="99">
        <v>1</v>
      </c>
      <c r="I58" s="99">
        <v>1</v>
      </c>
      <c r="J58" s="99">
        <v>1</v>
      </c>
      <c r="K58" s="99">
        <v>1</v>
      </c>
      <c r="L58" s="99">
        <v>1</v>
      </c>
      <c r="M58" s="99">
        <v>1</v>
      </c>
      <c r="N58" s="99">
        <v>1</v>
      </c>
      <c r="O58" s="99">
        <v>1</v>
      </c>
      <c r="P58" s="99">
        <v>1</v>
      </c>
      <c r="Q58" s="99">
        <v>1</v>
      </c>
      <c r="R58" s="99">
        <v>1</v>
      </c>
    </row>
    <row r="59" spans="1:18" x14ac:dyDescent="0.3">
      <c r="A59" s="127"/>
    </row>
    <row r="60" spans="1:18" x14ac:dyDescent="0.3">
      <c r="A60" s="125" t="s">
        <v>28</v>
      </c>
      <c r="B60" s="99"/>
      <c r="C60" s="99"/>
      <c r="D60" s="99"/>
      <c r="E60" s="99"/>
      <c r="F60" s="99"/>
      <c r="G60" s="99"/>
      <c r="H60" s="99">
        <v>2021</v>
      </c>
      <c r="I60" s="99">
        <v>2022</v>
      </c>
      <c r="J60" s="99">
        <v>2023</v>
      </c>
      <c r="K60" s="99">
        <v>2024</v>
      </c>
      <c r="L60" s="99">
        <v>2025</v>
      </c>
      <c r="M60" s="99">
        <v>2026</v>
      </c>
      <c r="N60" s="99">
        <v>2027</v>
      </c>
      <c r="O60" s="99">
        <v>2028</v>
      </c>
      <c r="P60" s="99">
        <v>2029</v>
      </c>
      <c r="Q60" s="99">
        <v>2030</v>
      </c>
      <c r="R60" s="99">
        <v>2035</v>
      </c>
    </row>
    <row r="61" spans="1:18" x14ac:dyDescent="0.3">
      <c r="A61" s="125" t="s">
        <v>37</v>
      </c>
      <c r="B61" s="99"/>
      <c r="C61" s="99"/>
      <c r="D61" s="99"/>
      <c r="E61" s="99"/>
      <c r="F61" s="99"/>
      <c r="G61" s="99"/>
      <c r="H61" s="99">
        <v>0.21</v>
      </c>
      <c r="I61" s="99">
        <v>0.21</v>
      </c>
      <c r="J61" s="99"/>
      <c r="K61" s="99"/>
      <c r="L61" s="99"/>
      <c r="M61" s="99"/>
      <c r="N61" s="99"/>
      <c r="O61" s="99"/>
      <c r="P61" s="99"/>
      <c r="Q61" s="99"/>
      <c r="R61" s="99"/>
    </row>
    <row r="62" spans="1:18" x14ac:dyDescent="0.3">
      <c r="A62" s="125" t="s">
        <v>26</v>
      </c>
      <c r="B62" s="99"/>
      <c r="C62" s="99"/>
      <c r="D62" s="99"/>
      <c r="E62" s="99"/>
      <c r="F62" s="99"/>
      <c r="G62" s="99"/>
      <c r="H62" s="99">
        <v>0.79</v>
      </c>
      <c r="I62" s="99">
        <v>0.79</v>
      </c>
      <c r="J62" s="99"/>
      <c r="K62" s="99"/>
      <c r="L62" s="99"/>
      <c r="M62" s="99"/>
      <c r="N62" s="99"/>
      <c r="O62" s="99"/>
      <c r="P62" s="99"/>
      <c r="Q62" s="99"/>
      <c r="R62" s="99"/>
    </row>
    <row r="63" spans="1:18" x14ac:dyDescent="0.3">
      <c r="A63" s="125" t="s">
        <v>46</v>
      </c>
      <c r="B63" s="99"/>
      <c r="C63" s="99"/>
      <c r="D63" s="99"/>
      <c r="E63" s="99"/>
      <c r="F63" s="99"/>
      <c r="G63" s="99"/>
      <c r="H63" s="99"/>
      <c r="I63" s="99"/>
      <c r="J63" s="99">
        <v>1</v>
      </c>
      <c r="K63" s="99">
        <v>1</v>
      </c>
      <c r="L63" s="99">
        <v>1</v>
      </c>
      <c r="M63" s="99">
        <v>1</v>
      </c>
      <c r="N63" s="99">
        <v>1</v>
      </c>
      <c r="O63" s="99">
        <v>1</v>
      </c>
      <c r="P63" s="99">
        <v>1</v>
      </c>
      <c r="Q63" s="99">
        <v>1</v>
      </c>
      <c r="R63" s="99">
        <v>1</v>
      </c>
    </row>
    <row r="64" spans="1:18" x14ac:dyDescent="0.3">
      <c r="A64" s="127"/>
    </row>
    <row r="65" spans="1:18" x14ac:dyDescent="0.3">
      <c r="A65" s="125" t="s">
        <v>31</v>
      </c>
      <c r="B65" s="99"/>
      <c r="C65" s="99"/>
      <c r="D65" s="99"/>
      <c r="E65" s="99"/>
      <c r="F65" s="99"/>
      <c r="G65" s="99"/>
      <c r="H65" s="99">
        <v>2021</v>
      </c>
      <c r="I65" s="99">
        <v>2022</v>
      </c>
      <c r="J65" s="99">
        <v>2023</v>
      </c>
      <c r="K65" s="99">
        <v>2024</v>
      </c>
      <c r="L65" s="99">
        <v>2025</v>
      </c>
      <c r="M65" s="99">
        <v>2026</v>
      </c>
      <c r="N65" s="99">
        <v>2027</v>
      </c>
      <c r="O65" s="99">
        <v>2028</v>
      </c>
      <c r="P65" s="99">
        <v>2029</v>
      </c>
      <c r="Q65" s="99">
        <v>2030</v>
      </c>
      <c r="R65" s="99">
        <v>2035</v>
      </c>
    </row>
    <row r="66" spans="1:18" x14ac:dyDescent="0.3">
      <c r="A66" s="125" t="s">
        <v>46</v>
      </c>
      <c r="B66" s="99"/>
      <c r="C66" s="99"/>
      <c r="D66" s="99"/>
      <c r="E66" s="99"/>
      <c r="F66" s="99"/>
      <c r="G66" s="99"/>
      <c r="H66" s="99">
        <v>1</v>
      </c>
      <c r="I66" s="99">
        <v>1</v>
      </c>
      <c r="J66" s="99">
        <v>1</v>
      </c>
      <c r="K66" s="99">
        <v>1</v>
      </c>
      <c r="L66" s="99">
        <v>1</v>
      </c>
      <c r="M66" s="99">
        <v>1</v>
      </c>
      <c r="N66" s="99">
        <v>1</v>
      </c>
      <c r="O66" s="99">
        <v>1</v>
      </c>
      <c r="P66" s="99">
        <v>1</v>
      </c>
      <c r="Q66" s="99">
        <v>1</v>
      </c>
      <c r="R66" s="99">
        <v>1</v>
      </c>
    </row>
    <row r="67" spans="1:18" x14ac:dyDescent="0.3">
      <c r="A67" s="127"/>
    </row>
    <row r="68" spans="1:18" x14ac:dyDescent="0.3">
      <c r="A68" s="125" t="s">
        <v>32</v>
      </c>
      <c r="B68" s="99"/>
      <c r="C68" s="99"/>
      <c r="D68" s="99"/>
      <c r="E68" s="99"/>
      <c r="F68" s="99"/>
      <c r="G68" s="99"/>
      <c r="H68" s="99">
        <v>2021</v>
      </c>
      <c r="I68" s="99">
        <v>2022</v>
      </c>
      <c r="J68" s="99">
        <v>2023</v>
      </c>
      <c r="K68" s="99">
        <v>2024</v>
      </c>
      <c r="L68" s="99">
        <v>2025</v>
      </c>
      <c r="M68" s="99">
        <v>2026</v>
      </c>
      <c r="N68" s="99">
        <v>2027</v>
      </c>
      <c r="O68" s="99">
        <v>2028</v>
      </c>
      <c r="P68" s="99">
        <v>2029</v>
      </c>
      <c r="Q68" s="99">
        <v>2030</v>
      </c>
      <c r="R68" s="99">
        <v>2035</v>
      </c>
    </row>
    <row r="69" spans="1:18" x14ac:dyDescent="0.3">
      <c r="A69" s="125" t="s">
        <v>46</v>
      </c>
      <c r="B69" s="99"/>
      <c r="C69" s="99"/>
      <c r="D69" s="99"/>
      <c r="E69" s="99"/>
      <c r="F69" s="99"/>
      <c r="G69" s="99"/>
      <c r="H69" s="99">
        <v>0.3</v>
      </c>
      <c r="I69" s="99">
        <v>0.3</v>
      </c>
      <c r="J69" s="99">
        <v>1</v>
      </c>
      <c r="K69" s="99">
        <v>1</v>
      </c>
      <c r="L69" s="99">
        <v>1</v>
      </c>
      <c r="M69" s="99">
        <v>1</v>
      </c>
      <c r="N69" s="99">
        <v>1</v>
      </c>
      <c r="O69" s="99">
        <v>1</v>
      </c>
      <c r="P69" s="99">
        <v>1</v>
      </c>
      <c r="Q69" s="99">
        <v>1</v>
      </c>
      <c r="R69" s="99">
        <v>1</v>
      </c>
    </row>
    <row r="70" spans="1:18" x14ac:dyDescent="0.3">
      <c r="A70" s="125" t="s">
        <v>47</v>
      </c>
      <c r="B70" s="99"/>
      <c r="C70" s="99"/>
      <c r="D70" s="99"/>
      <c r="E70" s="99"/>
      <c r="F70" s="99"/>
      <c r="G70" s="99"/>
      <c r="H70" s="99">
        <v>0.7</v>
      </c>
      <c r="I70" s="99">
        <v>0.7</v>
      </c>
      <c r="J70" s="99"/>
      <c r="K70" s="99"/>
      <c r="L70" s="99"/>
      <c r="M70" s="99"/>
      <c r="N70" s="99"/>
      <c r="O70" s="99"/>
      <c r="P70" s="99"/>
      <c r="Q70" s="99"/>
      <c r="R70" s="99"/>
    </row>
    <row r="72" spans="1:18" x14ac:dyDescent="0.3">
      <c r="L72" s="135">
        <v>2025</v>
      </c>
      <c r="M72" s="135">
        <v>2026</v>
      </c>
      <c r="N72" s="135">
        <v>2027</v>
      </c>
      <c r="O72" s="135">
        <v>2028</v>
      </c>
      <c r="P72" s="135">
        <v>2029</v>
      </c>
      <c r="Q72" s="135">
        <v>2030</v>
      </c>
      <c r="R72" s="135">
        <v>2035</v>
      </c>
    </row>
    <row r="73" spans="1:18" x14ac:dyDescent="0.3">
      <c r="A73" t="s">
        <v>21</v>
      </c>
      <c r="L73" s="136">
        <v>1285</v>
      </c>
      <c r="M73" s="136">
        <v>1355</v>
      </c>
      <c r="N73" s="136">
        <v>1425</v>
      </c>
      <c r="O73" s="136">
        <v>1495</v>
      </c>
      <c r="P73" s="136">
        <v>1565</v>
      </c>
      <c r="Q73" s="138">
        <v>1635</v>
      </c>
      <c r="R73" s="10">
        <v>1869</v>
      </c>
    </row>
    <row r="74" spans="1:18" x14ac:dyDescent="0.3">
      <c r="A74" t="s">
        <v>22</v>
      </c>
      <c r="L74" s="137">
        <v>1805</v>
      </c>
      <c r="M74" s="137">
        <v>2005</v>
      </c>
      <c r="N74" s="137">
        <v>2205</v>
      </c>
      <c r="O74" s="137">
        <v>2405</v>
      </c>
      <c r="P74" s="137">
        <v>2605</v>
      </c>
      <c r="Q74" s="137">
        <v>2800</v>
      </c>
      <c r="R74" s="137">
        <v>4132</v>
      </c>
    </row>
    <row r="76" spans="1:18" x14ac:dyDescent="0.3">
      <c r="A76" t="s">
        <v>21</v>
      </c>
      <c r="H76">
        <v>0.46</v>
      </c>
      <c r="I76">
        <v>0.45</v>
      </c>
      <c r="J76">
        <v>0.44</v>
      </c>
      <c r="K76">
        <v>0.42</v>
      </c>
      <c r="L76">
        <f t="shared" ref="L76:R76" si="23">L73/(L73+L74)</f>
        <v>0.41585760517799353</v>
      </c>
      <c r="M76">
        <f t="shared" si="23"/>
        <v>0.40327380952380953</v>
      </c>
      <c r="N76">
        <f t="shared" si="23"/>
        <v>0.3925619834710744</v>
      </c>
      <c r="O76">
        <f t="shared" si="23"/>
        <v>0.38333333333333336</v>
      </c>
      <c r="P76">
        <f t="shared" si="23"/>
        <v>0.37529976019184652</v>
      </c>
      <c r="Q76">
        <f t="shared" si="23"/>
        <v>0.3686583990980834</v>
      </c>
      <c r="R76">
        <f t="shared" si="23"/>
        <v>0.31144809198466922</v>
      </c>
    </row>
    <row r="77" spans="1:18" x14ac:dyDescent="0.3">
      <c r="A77" t="s">
        <v>22</v>
      </c>
      <c r="H77">
        <v>0.54</v>
      </c>
      <c r="I77">
        <v>0.55000000000000004</v>
      </c>
      <c r="J77">
        <v>0.56000000000000005</v>
      </c>
      <c r="K77">
        <v>0.57999999999999996</v>
      </c>
      <c r="L77">
        <f t="shared" ref="L77:R77" si="24">L74/(L73+L74)</f>
        <v>0.58414239482200647</v>
      </c>
      <c r="M77">
        <f t="shared" si="24"/>
        <v>0.59672619047619047</v>
      </c>
      <c r="N77">
        <f t="shared" si="24"/>
        <v>0.6074380165289256</v>
      </c>
      <c r="O77">
        <f t="shared" si="24"/>
        <v>0.6166666666666667</v>
      </c>
      <c r="P77">
        <f t="shared" si="24"/>
        <v>0.62470023980815348</v>
      </c>
      <c r="Q77">
        <f t="shared" si="24"/>
        <v>0.6313416009019166</v>
      </c>
      <c r="R77">
        <f t="shared" si="24"/>
        <v>0.68855190801533073</v>
      </c>
    </row>
    <row r="80" spans="1:18" x14ac:dyDescent="0.3">
      <c r="A80" s="99" t="s">
        <v>29</v>
      </c>
      <c r="B80" s="99"/>
      <c r="C80" s="99"/>
      <c r="D80" s="99"/>
      <c r="E80" s="99"/>
      <c r="F80" s="99"/>
      <c r="G80" s="99"/>
      <c r="H80" s="99"/>
      <c r="I80" s="99">
        <v>0.7</v>
      </c>
      <c r="J80" s="99">
        <f t="shared" ref="J80:R80" si="25">1-J81</f>
        <v>0.71</v>
      </c>
      <c r="K80" s="99">
        <f t="shared" si="25"/>
        <v>0.72</v>
      </c>
      <c r="L80" s="99">
        <f t="shared" si="25"/>
        <v>0.73</v>
      </c>
      <c r="M80" s="99">
        <f t="shared" si="25"/>
        <v>0.74</v>
      </c>
      <c r="N80" s="99">
        <f t="shared" si="25"/>
        <v>0.75</v>
      </c>
      <c r="O80" s="99">
        <f t="shared" si="25"/>
        <v>0.76</v>
      </c>
      <c r="P80" s="99">
        <f t="shared" si="25"/>
        <v>0.76</v>
      </c>
      <c r="Q80" s="99">
        <f t="shared" si="25"/>
        <v>0.76</v>
      </c>
      <c r="R80" s="99">
        <f t="shared" si="25"/>
        <v>0.76</v>
      </c>
    </row>
    <row r="81" spans="1:18" x14ac:dyDescent="0.3">
      <c r="A81" s="99" t="s">
        <v>30</v>
      </c>
      <c r="B81" s="99"/>
      <c r="C81" s="99"/>
      <c r="D81" s="99"/>
      <c r="E81" s="99"/>
      <c r="F81" s="99"/>
      <c r="G81" s="99"/>
      <c r="H81" s="99"/>
      <c r="I81" s="99">
        <v>0.3</v>
      </c>
      <c r="J81" s="99">
        <v>0.28999999999999998</v>
      </c>
      <c r="K81" s="99">
        <v>0.28000000000000003</v>
      </c>
      <c r="L81" s="99">
        <v>0.27</v>
      </c>
      <c r="M81" s="99">
        <v>0.26</v>
      </c>
      <c r="N81" s="99">
        <v>0.25</v>
      </c>
      <c r="O81" s="99">
        <v>0.24</v>
      </c>
      <c r="P81" s="99">
        <v>0.24</v>
      </c>
      <c r="Q81" s="99">
        <v>0.24</v>
      </c>
      <c r="R81" s="99">
        <v>0.24</v>
      </c>
    </row>
    <row r="83" spans="1:18" x14ac:dyDescent="0.3">
      <c r="A83" s="99" t="s">
        <v>29</v>
      </c>
      <c r="H83" s="99"/>
      <c r="I83" s="99">
        <f>I16*I80</f>
        <v>42</v>
      </c>
      <c r="J83" s="99">
        <f t="shared" ref="J83:R83" si="26">J16*J80</f>
        <v>44.73</v>
      </c>
      <c r="K83" s="99">
        <f t="shared" si="26"/>
        <v>47.519999999999996</v>
      </c>
      <c r="L83" s="99">
        <f t="shared" si="26"/>
        <v>50.37</v>
      </c>
      <c r="M83" s="99">
        <f t="shared" si="26"/>
        <v>54.019999999999996</v>
      </c>
      <c r="N83" s="99">
        <f t="shared" si="26"/>
        <v>59.25</v>
      </c>
      <c r="O83" s="99">
        <f t="shared" si="26"/>
        <v>64.599999999999994</v>
      </c>
      <c r="P83" s="99">
        <f t="shared" si="26"/>
        <v>68.400000000000006</v>
      </c>
      <c r="Q83" s="99">
        <f t="shared" si="26"/>
        <v>71.44</v>
      </c>
      <c r="R83" s="99">
        <f t="shared" si="26"/>
        <v>72.960000000000008</v>
      </c>
    </row>
    <row r="84" spans="1:18" x14ac:dyDescent="0.3">
      <c r="A84" s="99" t="s">
        <v>30</v>
      </c>
      <c r="H84" s="99"/>
      <c r="I84" s="99">
        <f>I16*I81</f>
        <v>18</v>
      </c>
      <c r="J84" s="99">
        <f t="shared" ref="J84:R84" si="27">J16*J81</f>
        <v>18.27</v>
      </c>
      <c r="K84" s="99">
        <f t="shared" si="27"/>
        <v>18.48</v>
      </c>
      <c r="L84" s="99">
        <f t="shared" si="27"/>
        <v>18.630000000000003</v>
      </c>
      <c r="M84" s="99">
        <f t="shared" si="27"/>
        <v>18.98</v>
      </c>
      <c r="N84" s="99">
        <f t="shared" si="27"/>
        <v>19.75</v>
      </c>
      <c r="O84" s="99">
        <f t="shared" si="27"/>
        <v>20.399999999999999</v>
      </c>
      <c r="P84" s="99">
        <f t="shared" si="27"/>
        <v>21.599999999999998</v>
      </c>
      <c r="Q84" s="99">
        <f t="shared" si="27"/>
        <v>22.56</v>
      </c>
      <c r="R84" s="99">
        <f t="shared" si="27"/>
        <v>23.04</v>
      </c>
    </row>
  </sheetData>
  <phoneticPr fontId="2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1"/>
  <sheetViews>
    <sheetView zoomScale="90" zoomScaleNormal="90" workbookViewId="0">
      <selection activeCell="N20" sqref="N20"/>
    </sheetView>
  </sheetViews>
  <sheetFormatPr defaultColWidth="9" defaultRowHeight="14" x14ac:dyDescent="0.3"/>
  <cols>
    <col min="1" max="1" width="25.75" customWidth="1"/>
    <col min="2" max="2" width="0" hidden="1" customWidth="1"/>
    <col min="15" max="15" width="19.4140625" customWidth="1"/>
    <col min="16" max="16" width="0" hidden="1" customWidth="1"/>
  </cols>
  <sheetData>
    <row r="1" spans="1:26" x14ac:dyDescent="0.3">
      <c r="A1" s="3" t="s">
        <v>48</v>
      </c>
      <c r="B1" s="4">
        <v>2021</v>
      </c>
      <c r="C1" s="4">
        <v>2022</v>
      </c>
      <c r="D1" s="4">
        <v>2023</v>
      </c>
      <c r="E1" s="4">
        <v>2024</v>
      </c>
      <c r="F1" s="4">
        <v>2025</v>
      </c>
      <c r="G1" s="4">
        <v>2026</v>
      </c>
      <c r="H1" s="4">
        <v>2027</v>
      </c>
      <c r="I1" s="4">
        <v>2028</v>
      </c>
      <c r="J1" s="4">
        <v>2029</v>
      </c>
      <c r="K1" s="4">
        <v>2030</v>
      </c>
      <c r="L1" s="4">
        <v>2035</v>
      </c>
      <c r="O1" s="3" t="s">
        <v>49</v>
      </c>
      <c r="P1" s="4">
        <v>2021</v>
      </c>
      <c r="Q1" s="4">
        <v>2022</v>
      </c>
      <c r="R1" s="4">
        <v>2023</v>
      </c>
      <c r="S1" s="4">
        <v>2024</v>
      </c>
      <c r="T1" s="4">
        <v>2025</v>
      </c>
      <c r="U1" s="4">
        <v>2026</v>
      </c>
      <c r="V1" s="4">
        <v>2027</v>
      </c>
      <c r="W1" s="4">
        <v>2028</v>
      </c>
      <c r="X1" s="4">
        <v>2029</v>
      </c>
      <c r="Y1" s="4">
        <v>2030</v>
      </c>
      <c r="Z1" s="4">
        <v>2035</v>
      </c>
    </row>
    <row r="2" spans="1:26" x14ac:dyDescent="0.3">
      <c r="A2" s="5" t="s">
        <v>50</v>
      </c>
      <c r="B2" s="27">
        <f t="shared" ref="B2:L2" si="0">SUM(B3:B10)*B11</f>
        <v>1834</v>
      </c>
      <c r="C2" s="147">
        <f t="shared" si="0"/>
        <v>1913</v>
      </c>
      <c r="D2" s="147">
        <f t="shared" si="0"/>
        <v>2077</v>
      </c>
      <c r="E2" s="147">
        <f t="shared" si="0"/>
        <v>2198</v>
      </c>
      <c r="F2" s="147">
        <f t="shared" si="0"/>
        <v>2320</v>
      </c>
      <c r="G2" s="147">
        <f t="shared" si="0"/>
        <v>2451.4367266674863</v>
      </c>
      <c r="H2" s="147">
        <f t="shared" si="0"/>
        <v>2576.1009701081643</v>
      </c>
      <c r="I2" s="147">
        <f t="shared" si="0"/>
        <v>2694.908131086157</v>
      </c>
      <c r="J2" s="147">
        <f t="shared" si="0"/>
        <v>2815.3172066954762</v>
      </c>
      <c r="K2" s="147">
        <f t="shared" si="0"/>
        <v>2935.301504640664</v>
      </c>
      <c r="L2" s="147">
        <f t="shared" si="0"/>
        <v>3420</v>
      </c>
      <c r="O2" s="5" t="s">
        <v>51</v>
      </c>
      <c r="P2" s="147">
        <f t="shared" ref="P2:Z2" si="1">SUM(P3:P10)*P11</f>
        <v>1650.6000000000001</v>
      </c>
      <c r="Q2" s="147">
        <f t="shared" si="1"/>
        <v>1721.7</v>
      </c>
      <c r="R2" s="147">
        <f t="shared" si="1"/>
        <v>1869.3000000000002</v>
      </c>
      <c r="S2" s="147">
        <f t="shared" si="1"/>
        <v>1978.2000000000003</v>
      </c>
      <c r="T2" s="147">
        <f t="shared" si="1"/>
        <v>2088</v>
      </c>
      <c r="U2" s="147">
        <f t="shared" si="1"/>
        <v>2206.2930540007378</v>
      </c>
      <c r="V2" s="147">
        <f t="shared" si="1"/>
        <v>2318.490873097348</v>
      </c>
      <c r="W2" s="147">
        <f t="shared" si="1"/>
        <v>2425.4173179775412</v>
      </c>
      <c r="X2" s="147">
        <f t="shared" si="1"/>
        <v>2533.785486025929</v>
      </c>
      <c r="Y2" s="147">
        <f t="shared" si="1"/>
        <v>2641.7713541765975</v>
      </c>
      <c r="Z2" s="147">
        <f t="shared" si="1"/>
        <v>3078</v>
      </c>
    </row>
    <row r="3" spans="1:26" x14ac:dyDescent="0.3">
      <c r="A3" s="5" t="s">
        <v>52</v>
      </c>
      <c r="B3" s="27">
        <f>负荷!H21</f>
        <v>450651.49547374708</v>
      </c>
      <c r="C3" s="147">
        <f>负荷!I21</f>
        <v>1958.9078972027098</v>
      </c>
      <c r="D3" s="147">
        <f>负荷!J21</f>
        <v>2143.0206575331781</v>
      </c>
      <c r="E3" s="147">
        <f>负荷!K21</f>
        <v>2278.5788886483606</v>
      </c>
      <c r="F3" s="147">
        <f>负荷!L21</f>
        <v>2419.2185561195729</v>
      </c>
      <c r="G3" s="147">
        <f>负荷!M21</f>
        <v>2556.2763872012965</v>
      </c>
      <c r="H3" s="147">
        <f>负荷!N21</f>
        <v>2696.6527767951898</v>
      </c>
      <c r="I3" s="147">
        <f>负荷!O21</f>
        <v>2834.3336563578082</v>
      </c>
      <c r="J3" s="147">
        <f>负荷!P21</f>
        <v>2970.7923723977069</v>
      </c>
      <c r="K3" s="147">
        <f>负荷!Q21</f>
        <v>3105.4741170491443</v>
      </c>
      <c r="L3" s="147">
        <f>负荷!R21</f>
        <v>3623.1107341654306</v>
      </c>
      <c r="O3" s="5" t="str">
        <f t="shared" ref="O3:O36" si="2">A3</f>
        <v>全社会负荷（峰荷）</v>
      </c>
      <c r="P3" s="148">
        <f t="shared" ref="P3:Z3" si="3">B3*0.9</f>
        <v>405586.34592637239</v>
      </c>
      <c r="Q3" s="168">
        <f t="shared" si="3"/>
        <v>1763.0171074824389</v>
      </c>
      <c r="R3" s="168">
        <f t="shared" si="3"/>
        <v>1928.7185917798604</v>
      </c>
      <c r="S3" s="168">
        <f t="shared" si="3"/>
        <v>2050.7209997835248</v>
      </c>
      <c r="T3" s="168">
        <f t="shared" si="3"/>
        <v>2177.2967005076157</v>
      </c>
      <c r="U3" s="168">
        <f t="shared" si="3"/>
        <v>2300.6487484811669</v>
      </c>
      <c r="V3" s="168">
        <f t="shared" si="3"/>
        <v>2426.9874991156707</v>
      </c>
      <c r="W3" s="168">
        <f t="shared" si="3"/>
        <v>2550.9002907220274</v>
      </c>
      <c r="X3" s="168">
        <f t="shared" si="3"/>
        <v>2673.7131351579364</v>
      </c>
      <c r="Y3" s="168">
        <f t="shared" si="3"/>
        <v>2794.92670534423</v>
      </c>
      <c r="Z3" s="168">
        <f t="shared" si="3"/>
        <v>3260.7996607488876</v>
      </c>
    </row>
    <row r="4" spans="1:26" hidden="1" x14ac:dyDescent="0.3">
      <c r="A4" s="104"/>
      <c r="B4" s="105"/>
      <c r="C4" s="158"/>
      <c r="D4" s="158"/>
      <c r="E4" s="158"/>
      <c r="F4" s="158"/>
      <c r="G4" s="158"/>
      <c r="H4" s="158"/>
      <c r="I4" s="158"/>
      <c r="J4" s="158"/>
      <c r="K4" s="158"/>
      <c r="L4" s="158"/>
      <c r="O4" s="5">
        <f t="shared" si="2"/>
        <v>0</v>
      </c>
      <c r="P4" s="5">
        <f t="shared" ref="P4:Z4" si="4">B4*0.9</f>
        <v>0</v>
      </c>
      <c r="Q4" s="168">
        <f t="shared" si="4"/>
        <v>0</v>
      </c>
      <c r="R4" s="168">
        <f t="shared" si="4"/>
        <v>0</v>
      </c>
      <c r="S4" s="168">
        <f t="shared" si="4"/>
        <v>0</v>
      </c>
      <c r="T4" s="168">
        <f t="shared" si="4"/>
        <v>0</v>
      </c>
      <c r="U4" s="168">
        <f t="shared" si="4"/>
        <v>0</v>
      </c>
      <c r="V4" s="168">
        <f t="shared" si="4"/>
        <v>0</v>
      </c>
      <c r="W4" s="168">
        <f t="shared" si="4"/>
        <v>0</v>
      </c>
      <c r="X4" s="168">
        <f t="shared" si="4"/>
        <v>0</v>
      </c>
      <c r="Y4" s="168">
        <f t="shared" si="4"/>
        <v>0</v>
      </c>
      <c r="Z4" s="168">
        <f t="shared" si="4"/>
        <v>0</v>
      </c>
    </row>
    <row r="5" spans="1:26" hidden="1" x14ac:dyDescent="0.3">
      <c r="A5" s="104"/>
      <c r="B5" s="105"/>
      <c r="C5" s="158"/>
      <c r="D5" s="158"/>
      <c r="E5" s="158"/>
      <c r="F5" s="158"/>
      <c r="G5" s="158"/>
      <c r="H5" s="158"/>
      <c r="I5" s="158"/>
      <c r="J5" s="158"/>
      <c r="K5" s="158"/>
      <c r="L5" s="158"/>
      <c r="O5" s="5">
        <f t="shared" si="2"/>
        <v>0</v>
      </c>
      <c r="P5" s="5">
        <f t="shared" ref="P5:Z5" si="5">B5*0.9</f>
        <v>0</v>
      </c>
      <c r="Q5" s="168">
        <f t="shared" si="5"/>
        <v>0</v>
      </c>
      <c r="R5" s="168">
        <f t="shared" si="5"/>
        <v>0</v>
      </c>
      <c r="S5" s="168">
        <f t="shared" si="5"/>
        <v>0</v>
      </c>
      <c r="T5" s="168">
        <f t="shared" si="5"/>
        <v>0</v>
      </c>
      <c r="U5" s="168">
        <f t="shared" si="5"/>
        <v>0</v>
      </c>
      <c r="V5" s="168">
        <f t="shared" si="5"/>
        <v>0</v>
      </c>
      <c r="W5" s="168">
        <f t="shared" si="5"/>
        <v>0</v>
      </c>
      <c r="X5" s="168">
        <f t="shared" si="5"/>
        <v>0</v>
      </c>
      <c r="Y5" s="168">
        <f t="shared" si="5"/>
        <v>0</v>
      </c>
      <c r="Z5" s="168">
        <f t="shared" si="5"/>
        <v>0</v>
      </c>
    </row>
    <row r="6" spans="1:26" hidden="1" x14ac:dyDescent="0.3">
      <c r="A6" s="9"/>
      <c r="B6" s="9"/>
      <c r="C6" s="151"/>
      <c r="D6" s="151"/>
      <c r="E6" s="151"/>
      <c r="F6" s="151"/>
      <c r="G6" s="151"/>
      <c r="H6" s="151"/>
      <c r="I6" s="151"/>
      <c r="J6" s="151"/>
      <c r="K6" s="151"/>
      <c r="L6" s="151"/>
      <c r="O6" s="5">
        <f t="shared" si="2"/>
        <v>0</v>
      </c>
      <c r="P6" s="5">
        <f t="shared" ref="P6:Z6" si="6">B6*0.9</f>
        <v>0</v>
      </c>
      <c r="Q6" s="168">
        <f t="shared" si="6"/>
        <v>0</v>
      </c>
      <c r="R6" s="168">
        <f t="shared" si="6"/>
        <v>0</v>
      </c>
      <c r="S6" s="168">
        <f t="shared" si="6"/>
        <v>0</v>
      </c>
      <c r="T6" s="168">
        <f t="shared" si="6"/>
        <v>0</v>
      </c>
      <c r="U6" s="168">
        <f t="shared" si="6"/>
        <v>0</v>
      </c>
      <c r="V6" s="168">
        <f t="shared" si="6"/>
        <v>0</v>
      </c>
      <c r="W6" s="168">
        <f t="shared" si="6"/>
        <v>0</v>
      </c>
      <c r="X6" s="168">
        <f t="shared" si="6"/>
        <v>0</v>
      </c>
      <c r="Y6" s="168">
        <f t="shared" si="6"/>
        <v>0</v>
      </c>
      <c r="Z6" s="168">
        <f t="shared" si="6"/>
        <v>0</v>
      </c>
    </row>
    <row r="7" spans="1:26" hidden="1" x14ac:dyDescent="0.3">
      <c r="A7" s="11"/>
      <c r="B7" s="12"/>
      <c r="C7" s="150"/>
      <c r="D7" s="150"/>
      <c r="E7" s="150"/>
      <c r="F7" s="150"/>
      <c r="G7" s="150"/>
      <c r="H7" s="150"/>
      <c r="I7" s="150"/>
      <c r="J7" s="150"/>
      <c r="K7" s="150"/>
      <c r="L7" s="150"/>
      <c r="O7" s="5">
        <f t="shared" si="2"/>
        <v>0</v>
      </c>
      <c r="P7" s="5">
        <f t="shared" ref="P7:Z7" si="7">B7*0.9</f>
        <v>0</v>
      </c>
      <c r="Q7" s="168">
        <f t="shared" si="7"/>
        <v>0</v>
      </c>
      <c r="R7" s="168">
        <f t="shared" si="7"/>
        <v>0</v>
      </c>
      <c r="S7" s="168">
        <f t="shared" si="7"/>
        <v>0</v>
      </c>
      <c r="T7" s="168">
        <f t="shared" si="7"/>
        <v>0</v>
      </c>
      <c r="U7" s="168">
        <f t="shared" si="7"/>
        <v>0</v>
      </c>
      <c r="V7" s="168">
        <f t="shared" si="7"/>
        <v>0</v>
      </c>
      <c r="W7" s="168">
        <f t="shared" si="7"/>
        <v>0</v>
      </c>
      <c r="X7" s="168">
        <f t="shared" si="7"/>
        <v>0</v>
      </c>
      <c r="Y7" s="168">
        <f t="shared" si="7"/>
        <v>0</v>
      </c>
      <c r="Z7" s="168">
        <f t="shared" si="7"/>
        <v>0</v>
      </c>
    </row>
    <row r="8" spans="1:26" hidden="1" x14ac:dyDescent="0.3">
      <c r="A8" s="11"/>
      <c r="B8" s="12"/>
      <c r="C8" s="150"/>
      <c r="D8" s="150"/>
      <c r="E8" s="150"/>
      <c r="F8" s="150"/>
      <c r="G8" s="150"/>
      <c r="H8" s="150"/>
      <c r="I8" s="150"/>
      <c r="J8" s="150"/>
      <c r="K8" s="150"/>
      <c r="L8" s="150"/>
      <c r="O8" s="5">
        <f t="shared" si="2"/>
        <v>0</v>
      </c>
      <c r="P8" s="5">
        <f t="shared" ref="P8:Z8" si="8">B8*0.9</f>
        <v>0</v>
      </c>
      <c r="Q8" s="168">
        <f t="shared" si="8"/>
        <v>0</v>
      </c>
      <c r="R8" s="168">
        <f t="shared" si="8"/>
        <v>0</v>
      </c>
      <c r="S8" s="168">
        <f t="shared" si="8"/>
        <v>0</v>
      </c>
      <c r="T8" s="168">
        <f t="shared" si="8"/>
        <v>0</v>
      </c>
      <c r="U8" s="168">
        <f t="shared" si="8"/>
        <v>0</v>
      </c>
      <c r="V8" s="168">
        <f t="shared" si="8"/>
        <v>0</v>
      </c>
      <c r="W8" s="168">
        <f t="shared" si="8"/>
        <v>0</v>
      </c>
      <c r="X8" s="168">
        <f t="shared" si="8"/>
        <v>0</v>
      </c>
      <c r="Y8" s="168">
        <f t="shared" si="8"/>
        <v>0</v>
      </c>
      <c r="Z8" s="168">
        <f t="shared" si="8"/>
        <v>0</v>
      </c>
    </row>
    <row r="9" spans="1:26" hidden="1" x14ac:dyDescent="0.3">
      <c r="A9" s="11"/>
      <c r="B9" s="12"/>
      <c r="C9" s="150"/>
      <c r="D9" s="150"/>
      <c r="E9" s="150"/>
      <c r="F9" s="150"/>
      <c r="G9" s="150"/>
      <c r="H9" s="150"/>
      <c r="I9" s="150"/>
      <c r="J9" s="150"/>
      <c r="K9" s="150"/>
      <c r="L9" s="150"/>
      <c r="O9" s="5">
        <f t="shared" si="2"/>
        <v>0</v>
      </c>
      <c r="P9" s="5">
        <f t="shared" ref="P9:Z9" si="9">B9*0.9</f>
        <v>0</v>
      </c>
      <c r="Q9" s="168">
        <f t="shared" si="9"/>
        <v>0</v>
      </c>
      <c r="R9" s="168">
        <f t="shared" si="9"/>
        <v>0</v>
      </c>
      <c r="S9" s="168">
        <f t="shared" si="9"/>
        <v>0</v>
      </c>
      <c r="T9" s="168">
        <f t="shared" si="9"/>
        <v>0</v>
      </c>
      <c r="U9" s="168">
        <f t="shared" si="9"/>
        <v>0</v>
      </c>
      <c r="V9" s="168">
        <f t="shared" si="9"/>
        <v>0</v>
      </c>
      <c r="W9" s="168">
        <f t="shared" si="9"/>
        <v>0</v>
      </c>
      <c r="X9" s="168">
        <f t="shared" si="9"/>
        <v>0</v>
      </c>
      <c r="Y9" s="168">
        <f t="shared" si="9"/>
        <v>0</v>
      </c>
      <c r="Z9" s="168">
        <f t="shared" si="9"/>
        <v>0</v>
      </c>
    </row>
    <row r="10" spans="1:26" hidden="1" x14ac:dyDescent="0.3">
      <c r="A10" s="11"/>
      <c r="B10" s="12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O10" s="5">
        <f t="shared" si="2"/>
        <v>0</v>
      </c>
      <c r="P10" s="5">
        <f t="shared" ref="P10:Z10" si="10">B10*0.9</f>
        <v>0</v>
      </c>
      <c r="Q10" s="168">
        <f t="shared" si="10"/>
        <v>0</v>
      </c>
      <c r="R10" s="168">
        <f t="shared" si="10"/>
        <v>0</v>
      </c>
      <c r="S10" s="168">
        <f t="shared" si="10"/>
        <v>0</v>
      </c>
      <c r="T10" s="168">
        <f t="shared" si="10"/>
        <v>0</v>
      </c>
      <c r="U10" s="168">
        <f t="shared" si="10"/>
        <v>0</v>
      </c>
      <c r="V10" s="168">
        <f t="shared" si="10"/>
        <v>0</v>
      </c>
      <c r="W10" s="168">
        <f t="shared" si="10"/>
        <v>0</v>
      </c>
      <c r="X10" s="168">
        <f t="shared" si="10"/>
        <v>0</v>
      </c>
      <c r="Y10" s="168">
        <f t="shared" si="10"/>
        <v>0</v>
      </c>
      <c r="Z10" s="168">
        <f t="shared" si="10"/>
        <v>0</v>
      </c>
    </row>
    <row r="11" spans="1:26" x14ac:dyDescent="0.3">
      <c r="A11" s="5" t="s">
        <v>35</v>
      </c>
      <c r="B11" s="105">
        <f>负荷!H22</f>
        <v>4.0696636279260734E-3</v>
      </c>
      <c r="C11" s="174">
        <f>负荷!I22</f>
        <v>0.97656454534270576</v>
      </c>
      <c r="D11" s="174">
        <f>负荷!J22</f>
        <v>0.96919271062502299</v>
      </c>
      <c r="E11" s="174">
        <f>负荷!K22</f>
        <v>0.9646363401987984</v>
      </c>
      <c r="F11" s="174">
        <f>负荷!L22</f>
        <v>0.95898735322255491</v>
      </c>
      <c r="G11" s="175">
        <f>负荷!L22</f>
        <v>0.95898735322255491</v>
      </c>
      <c r="H11" s="175">
        <f>负荷!M22</f>
        <v>0.95529576231527513</v>
      </c>
      <c r="I11" s="175">
        <f>负荷!N22</f>
        <v>0.95080835844470879</v>
      </c>
      <c r="J11" s="175">
        <f>负荷!O22</f>
        <v>0.94766542180908198</v>
      </c>
      <c r="K11" s="175">
        <f>负荷!P22</f>
        <v>0.94520237297286502</v>
      </c>
      <c r="L11" s="174">
        <f>负荷!R22</f>
        <v>0.94394023559641038</v>
      </c>
      <c r="O11" s="5" t="str">
        <f t="shared" si="2"/>
        <v>同时率</v>
      </c>
      <c r="P11" s="146">
        <f t="shared" ref="P11:Z11" si="11">B11</f>
        <v>4.0696636279260734E-3</v>
      </c>
      <c r="Q11" s="176">
        <f t="shared" si="11"/>
        <v>0.97656454534270576</v>
      </c>
      <c r="R11" s="176">
        <f t="shared" si="11"/>
        <v>0.96919271062502299</v>
      </c>
      <c r="S11" s="176">
        <f t="shared" si="11"/>
        <v>0.9646363401987984</v>
      </c>
      <c r="T11" s="176">
        <f t="shared" si="11"/>
        <v>0.95898735322255491</v>
      </c>
      <c r="U11" s="176">
        <f t="shared" si="11"/>
        <v>0.95898735322255491</v>
      </c>
      <c r="V11" s="176">
        <f t="shared" si="11"/>
        <v>0.95529576231527513</v>
      </c>
      <c r="W11" s="176">
        <f t="shared" si="11"/>
        <v>0.95080835844470879</v>
      </c>
      <c r="X11" s="176">
        <f t="shared" si="11"/>
        <v>0.94766542180908198</v>
      </c>
      <c r="Y11" s="176">
        <f t="shared" si="11"/>
        <v>0.94520237297286502</v>
      </c>
      <c r="Z11" s="176">
        <f t="shared" si="11"/>
        <v>0.94394023559641038</v>
      </c>
    </row>
    <row r="12" spans="1:26" x14ac:dyDescent="0.3">
      <c r="A12" s="17" t="s">
        <v>53</v>
      </c>
      <c r="B12" s="101">
        <v>0</v>
      </c>
      <c r="C12" s="159">
        <v>0</v>
      </c>
      <c r="D12" s="159">
        <v>0</v>
      </c>
      <c r="E12" s="159">
        <v>0</v>
      </c>
      <c r="F12" s="159">
        <v>15</v>
      </c>
      <c r="G12" s="159">
        <v>17</v>
      </c>
      <c r="H12" s="159">
        <v>19</v>
      </c>
      <c r="I12" s="159">
        <v>20</v>
      </c>
      <c r="J12" s="159">
        <v>21</v>
      </c>
      <c r="K12" s="159">
        <v>22</v>
      </c>
      <c r="L12" s="159">
        <v>23</v>
      </c>
      <c r="O12" s="17" t="str">
        <f t="shared" si="2"/>
        <v>转供嘉兴负荷</v>
      </c>
      <c r="P12" s="17">
        <f t="shared" ref="P12:Z12" si="12">B12*0.9</f>
        <v>0</v>
      </c>
      <c r="Q12" s="169">
        <f t="shared" si="12"/>
        <v>0</v>
      </c>
      <c r="R12" s="169">
        <f t="shared" si="12"/>
        <v>0</v>
      </c>
      <c r="S12" s="169">
        <f t="shared" si="12"/>
        <v>0</v>
      </c>
      <c r="T12" s="169">
        <f t="shared" si="12"/>
        <v>13.5</v>
      </c>
      <c r="U12" s="169">
        <f t="shared" si="12"/>
        <v>15.3</v>
      </c>
      <c r="V12" s="169">
        <f t="shared" si="12"/>
        <v>17.100000000000001</v>
      </c>
      <c r="W12" s="169">
        <f t="shared" si="12"/>
        <v>18</v>
      </c>
      <c r="X12" s="169">
        <f t="shared" si="12"/>
        <v>18.900000000000002</v>
      </c>
      <c r="Y12" s="169">
        <f t="shared" si="12"/>
        <v>19.8</v>
      </c>
      <c r="Z12" s="169">
        <f t="shared" si="12"/>
        <v>20.7</v>
      </c>
    </row>
    <row r="13" spans="1:26" hidden="1" x14ac:dyDescent="0.3">
      <c r="A13" s="17" t="s">
        <v>54</v>
      </c>
      <c r="B13" s="21"/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O13" s="17" t="str">
        <f t="shared" si="2"/>
        <v>转供XX</v>
      </c>
      <c r="P13" s="17">
        <f t="shared" ref="P13:Z13" si="13">B13*0.9</f>
        <v>0</v>
      </c>
      <c r="Q13" s="169">
        <f t="shared" si="13"/>
        <v>0</v>
      </c>
      <c r="R13" s="169">
        <f t="shared" si="13"/>
        <v>0</v>
      </c>
      <c r="S13" s="169">
        <f t="shared" si="13"/>
        <v>0</v>
      </c>
      <c r="T13" s="169">
        <f t="shared" si="13"/>
        <v>0</v>
      </c>
      <c r="U13" s="169">
        <f t="shared" si="13"/>
        <v>0</v>
      </c>
      <c r="V13" s="169">
        <f t="shared" si="13"/>
        <v>0</v>
      </c>
      <c r="W13" s="169">
        <f t="shared" si="13"/>
        <v>0</v>
      </c>
      <c r="X13" s="169">
        <f t="shared" si="13"/>
        <v>0</v>
      </c>
      <c r="Y13" s="169">
        <f t="shared" si="13"/>
        <v>0</v>
      </c>
      <c r="Z13" s="169">
        <f t="shared" si="13"/>
        <v>0</v>
      </c>
    </row>
    <row r="14" spans="1:26" hidden="1" x14ac:dyDescent="0.3">
      <c r="A14" s="17" t="s">
        <v>54</v>
      </c>
      <c r="B14" s="21"/>
      <c r="C14" s="160"/>
      <c r="D14" s="160"/>
      <c r="E14" s="160"/>
      <c r="F14" s="160"/>
      <c r="G14" s="160"/>
      <c r="H14" s="160"/>
      <c r="I14" s="160"/>
      <c r="J14" s="160"/>
      <c r="K14" s="160"/>
      <c r="L14" s="160"/>
      <c r="O14" s="17" t="str">
        <f t="shared" si="2"/>
        <v>转供XX</v>
      </c>
      <c r="P14" s="17">
        <f t="shared" ref="P14:Z14" si="14">B14*0.9</f>
        <v>0</v>
      </c>
      <c r="Q14" s="169">
        <f t="shared" si="14"/>
        <v>0</v>
      </c>
      <c r="R14" s="169">
        <f t="shared" si="14"/>
        <v>0</v>
      </c>
      <c r="S14" s="169">
        <f t="shared" si="14"/>
        <v>0</v>
      </c>
      <c r="T14" s="169">
        <f t="shared" si="14"/>
        <v>0</v>
      </c>
      <c r="U14" s="169">
        <f t="shared" si="14"/>
        <v>0</v>
      </c>
      <c r="V14" s="169">
        <f t="shared" si="14"/>
        <v>0</v>
      </c>
      <c r="W14" s="169">
        <f t="shared" si="14"/>
        <v>0</v>
      </c>
      <c r="X14" s="169">
        <f t="shared" si="14"/>
        <v>0</v>
      </c>
      <c r="Y14" s="169">
        <f t="shared" si="14"/>
        <v>0</v>
      </c>
      <c r="Z14" s="169">
        <f t="shared" si="14"/>
        <v>0</v>
      </c>
    </row>
    <row r="15" spans="1:26" x14ac:dyDescent="0.3">
      <c r="A15" s="22" t="s">
        <v>55</v>
      </c>
      <c r="B15" s="106">
        <v>53</v>
      </c>
      <c r="C15" s="161">
        <v>54</v>
      </c>
      <c r="D15" s="161">
        <v>56</v>
      </c>
      <c r="E15" s="161">
        <v>58</v>
      </c>
      <c r="F15" s="161">
        <v>59</v>
      </c>
      <c r="G15" s="161">
        <v>60</v>
      </c>
      <c r="H15" s="161">
        <v>61</v>
      </c>
      <c r="I15" s="161">
        <v>61</v>
      </c>
      <c r="J15" s="161">
        <v>61</v>
      </c>
      <c r="K15" s="161">
        <v>61</v>
      </c>
      <c r="L15" s="161">
        <v>65</v>
      </c>
      <c r="O15" s="22" t="str">
        <f t="shared" si="2"/>
        <v>由绍兴古越变转供负荷</v>
      </c>
      <c r="P15" s="22">
        <f t="shared" ref="P15:Z15" si="15">B15*0.9</f>
        <v>47.7</v>
      </c>
      <c r="Q15" s="170">
        <f t="shared" si="15"/>
        <v>48.6</v>
      </c>
      <c r="R15" s="170">
        <f t="shared" si="15"/>
        <v>50.4</v>
      </c>
      <c r="S15" s="170">
        <f t="shared" si="15"/>
        <v>52.2</v>
      </c>
      <c r="T15" s="170">
        <f t="shared" si="15"/>
        <v>53.1</v>
      </c>
      <c r="U15" s="170">
        <f t="shared" si="15"/>
        <v>54</v>
      </c>
      <c r="V15" s="170">
        <f t="shared" si="15"/>
        <v>54.9</v>
      </c>
      <c r="W15" s="170">
        <f t="shared" si="15"/>
        <v>54.9</v>
      </c>
      <c r="X15" s="170">
        <f t="shared" si="15"/>
        <v>54.9</v>
      </c>
      <c r="Y15" s="170">
        <f t="shared" si="15"/>
        <v>54.9</v>
      </c>
      <c r="Z15" s="170">
        <f t="shared" si="15"/>
        <v>58.5</v>
      </c>
    </row>
    <row r="16" spans="1:26" x14ac:dyDescent="0.3">
      <c r="A16" s="22" t="s">
        <v>56</v>
      </c>
      <c r="B16" s="106">
        <v>64</v>
      </c>
      <c r="C16" s="161">
        <v>69</v>
      </c>
      <c r="D16" s="161">
        <v>70</v>
      </c>
      <c r="E16" s="161">
        <v>75</v>
      </c>
      <c r="F16" s="161">
        <v>80</v>
      </c>
      <c r="G16" s="161">
        <v>82</v>
      </c>
      <c r="H16" s="161">
        <v>84</v>
      </c>
      <c r="I16" s="161">
        <v>85</v>
      </c>
      <c r="J16" s="161">
        <v>86</v>
      </c>
      <c r="K16" s="161">
        <v>87</v>
      </c>
      <c r="L16" s="161">
        <v>95</v>
      </c>
      <c r="O16" s="22" t="str">
        <f t="shared" si="2"/>
        <v>由金华芝堰变转供负荷</v>
      </c>
      <c r="P16" s="22">
        <f t="shared" ref="P16:Z16" si="16">B16*0.9</f>
        <v>57.6</v>
      </c>
      <c r="Q16" s="170">
        <f t="shared" si="16"/>
        <v>62.1</v>
      </c>
      <c r="R16" s="170">
        <f t="shared" si="16"/>
        <v>63</v>
      </c>
      <c r="S16" s="170">
        <f t="shared" si="16"/>
        <v>67.5</v>
      </c>
      <c r="T16" s="170">
        <f t="shared" si="16"/>
        <v>72</v>
      </c>
      <c r="U16" s="170">
        <f t="shared" si="16"/>
        <v>73.8</v>
      </c>
      <c r="V16" s="170">
        <f t="shared" si="16"/>
        <v>75.600000000000009</v>
      </c>
      <c r="W16" s="170">
        <f t="shared" si="16"/>
        <v>76.5</v>
      </c>
      <c r="X16" s="170">
        <f t="shared" si="16"/>
        <v>77.400000000000006</v>
      </c>
      <c r="Y16" s="170">
        <f t="shared" si="16"/>
        <v>78.3</v>
      </c>
      <c r="Z16" s="170">
        <f t="shared" si="16"/>
        <v>85.5</v>
      </c>
    </row>
    <row r="17" spans="1:26" hidden="1" x14ac:dyDescent="0.3">
      <c r="A17" s="22" t="s">
        <v>57</v>
      </c>
      <c r="B17" s="26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O17" s="22" t="str">
        <f t="shared" si="2"/>
        <v>由XX转供</v>
      </c>
      <c r="P17" s="22">
        <f t="shared" ref="P17:Z17" si="17">B17*0.9</f>
        <v>0</v>
      </c>
      <c r="Q17" s="170">
        <f t="shared" si="17"/>
        <v>0</v>
      </c>
      <c r="R17" s="170">
        <f t="shared" si="17"/>
        <v>0</v>
      </c>
      <c r="S17" s="170">
        <f t="shared" si="17"/>
        <v>0</v>
      </c>
      <c r="T17" s="170">
        <f t="shared" si="17"/>
        <v>0</v>
      </c>
      <c r="U17" s="170">
        <f t="shared" si="17"/>
        <v>0</v>
      </c>
      <c r="V17" s="170">
        <f t="shared" si="17"/>
        <v>0</v>
      </c>
      <c r="W17" s="170">
        <f t="shared" si="17"/>
        <v>0</v>
      </c>
      <c r="X17" s="170">
        <f t="shared" si="17"/>
        <v>0</v>
      </c>
      <c r="Y17" s="170">
        <f t="shared" si="17"/>
        <v>0</v>
      </c>
      <c r="Z17" s="170">
        <f t="shared" si="17"/>
        <v>0</v>
      </c>
    </row>
    <row r="18" spans="1:26" x14ac:dyDescent="0.3">
      <c r="A18" s="3" t="s">
        <v>58</v>
      </c>
      <c r="B18" s="27">
        <f t="shared" ref="B18:L18" si="18">SUM(B3:B10)*B11+SUM(B12:B14)-SUM(B15:B17)</f>
        <v>1717</v>
      </c>
      <c r="C18" s="147">
        <f t="shared" si="18"/>
        <v>1790</v>
      </c>
      <c r="D18" s="147">
        <f t="shared" si="18"/>
        <v>1951</v>
      </c>
      <c r="E18" s="147">
        <f t="shared" si="18"/>
        <v>2065</v>
      </c>
      <c r="F18" s="147">
        <f t="shared" si="18"/>
        <v>2196</v>
      </c>
      <c r="G18" s="147">
        <f t="shared" si="18"/>
        <v>2326.4367266674863</v>
      </c>
      <c r="H18" s="147">
        <f t="shared" si="18"/>
        <v>2450.1009701081643</v>
      </c>
      <c r="I18" s="147">
        <f t="shared" si="18"/>
        <v>2568.908131086157</v>
      </c>
      <c r="J18" s="147">
        <f t="shared" si="18"/>
        <v>2689.3172066954762</v>
      </c>
      <c r="K18" s="147">
        <f t="shared" si="18"/>
        <v>2809.301504640664</v>
      </c>
      <c r="L18" s="147">
        <f t="shared" si="18"/>
        <v>3283</v>
      </c>
      <c r="O18" s="5" t="str">
        <f t="shared" si="2"/>
        <v>负荷小计</v>
      </c>
      <c r="P18" s="147">
        <f t="shared" ref="P18:Z18" si="19">SUM(P3:P10)*P11+SUM(P12:P14)-SUM(P15:P17)</f>
        <v>1545.3000000000002</v>
      </c>
      <c r="Q18" s="147">
        <f t="shared" si="19"/>
        <v>1611</v>
      </c>
      <c r="R18" s="147">
        <f t="shared" si="19"/>
        <v>1755.9</v>
      </c>
      <c r="S18" s="147">
        <f t="shared" si="19"/>
        <v>1858.5000000000002</v>
      </c>
      <c r="T18" s="147">
        <f t="shared" si="19"/>
        <v>1976.4</v>
      </c>
      <c r="U18" s="147">
        <f t="shared" si="19"/>
        <v>2093.7930540007378</v>
      </c>
      <c r="V18" s="147">
        <f t="shared" si="19"/>
        <v>2205.0908730973479</v>
      </c>
      <c r="W18" s="147">
        <f t="shared" si="19"/>
        <v>2312.0173179775411</v>
      </c>
      <c r="X18" s="147">
        <f t="shared" si="19"/>
        <v>2420.3854860259289</v>
      </c>
      <c r="Y18" s="147">
        <f t="shared" si="19"/>
        <v>2528.3713541765978</v>
      </c>
      <c r="Z18" s="147">
        <f t="shared" si="19"/>
        <v>2954.7</v>
      </c>
    </row>
    <row r="19" spans="1:26" ht="24" x14ac:dyDescent="0.3">
      <c r="A19" s="28" t="s">
        <v>59</v>
      </c>
      <c r="B19" s="27">
        <f t="shared" ref="B19:L19" si="20">SUM(B20:B36)</f>
        <v>618</v>
      </c>
      <c r="C19" s="147">
        <f t="shared" si="20"/>
        <v>618</v>
      </c>
      <c r="D19" s="147">
        <f t="shared" si="20"/>
        <v>618</v>
      </c>
      <c r="E19" s="147">
        <f t="shared" si="20"/>
        <v>618</v>
      </c>
      <c r="F19" s="147">
        <f t="shared" si="20"/>
        <v>618</v>
      </c>
      <c r="G19" s="147">
        <f t="shared" si="20"/>
        <v>618</v>
      </c>
      <c r="H19" s="147">
        <f t="shared" si="20"/>
        <v>618</v>
      </c>
      <c r="I19" s="147">
        <f t="shared" si="20"/>
        <v>618</v>
      </c>
      <c r="J19" s="147">
        <f t="shared" si="20"/>
        <v>618</v>
      </c>
      <c r="K19" s="147">
        <f t="shared" si="20"/>
        <v>618</v>
      </c>
      <c r="L19" s="147">
        <f t="shared" si="20"/>
        <v>618</v>
      </c>
      <c r="O19" s="5" t="str">
        <f t="shared" si="2"/>
        <v>220kV及以下统调电厂装机容量</v>
      </c>
      <c r="P19" s="5">
        <f t="shared" ref="P19:Z19" si="21">SUM(P20:P36)</f>
        <v>618</v>
      </c>
      <c r="Q19" s="168">
        <f t="shared" si="21"/>
        <v>618</v>
      </c>
      <c r="R19" s="168">
        <f t="shared" si="21"/>
        <v>618</v>
      </c>
      <c r="S19" s="168">
        <f t="shared" si="21"/>
        <v>618</v>
      </c>
      <c r="T19" s="168">
        <f t="shared" si="21"/>
        <v>655.04</v>
      </c>
      <c r="U19" s="168">
        <f t="shared" si="21"/>
        <v>655.04</v>
      </c>
      <c r="V19" s="168">
        <f t="shared" si="21"/>
        <v>655.04</v>
      </c>
      <c r="W19" s="168">
        <f t="shared" si="21"/>
        <v>655.04</v>
      </c>
      <c r="X19" s="168">
        <f t="shared" si="21"/>
        <v>655.04</v>
      </c>
      <c r="Y19" s="168">
        <f t="shared" si="21"/>
        <v>655.04</v>
      </c>
      <c r="Z19" s="168">
        <f t="shared" si="21"/>
        <v>655.04</v>
      </c>
    </row>
    <row r="20" spans="1:26" x14ac:dyDescent="0.3">
      <c r="A20" s="29" t="s">
        <v>60</v>
      </c>
      <c r="B20" s="30">
        <v>0</v>
      </c>
      <c r="C20" s="163">
        <v>0</v>
      </c>
      <c r="D20" s="163">
        <v>0</v>
      </c>
      <c r="E20" s="163">
        <v>0</v>
      </c>
      <c r="F20" s="163">
        <v>0</v>
      </c>
      <c r="G20" s="163">
        <v>0</v>
      </c>
      <c r="H20" s="163">
        <v>0</v>
      </c>
      <c r="I20" s="163">
        <v>0</v>
      </c>
      <c r="J20" s="163">
        <v>0</v>
      </c>
      <c r="K20" s="163">
        <v>0</v>
      </c>
      <c r="L20" s="163">
        <v>0</v>
      </c>
      <c r="O20" s="57" t="str">
        <f t="shared" si="2"/>
        <v>半山煤电厂</v>
      </c>
      <c r="P20" s="57">
        <f t="shared" ref="P20:Z20" si="22">B20</f>
        <v>0</v>
      </c>
      <c r="Q20" s="171">
        <f t="shared" si="22"/>
        <v>0</v>
      </c>
      <c r="R20" s="171">
        <f t="shared" si="22"/>
        <v>0</v>
      </c>
      <c r="S20" s="171">
        <f t="shared" si="22"/>
        <v>0</v>
      </c>
      <c r="T20" s="171">
        <f t="shared" si="22"/>
        <v>0</v>
      </c>
      <c r="U20" s="171">
        <f t="shared" si="22"/>
        <v>0</v>
      </c>
      <c r="V20" s="171">
        <f t="shared" si="22"/>
        <v>0</v>
      </c>
      <c r="W20" s="171">
        <f t="shared" si="22"/>
        <v>0</v>
      </c>
      <c r="X20" s="171">
        <f t="shared" si="22"/>
        <v>0</v>
      </c>
      <c r="Y20" s="171">
        <f t="shared" si="22"/>
        <v>0</v>
      </c>
      <c r="Z20" s="171">
        <f t="shared" si="22"/>
        <v>0</v>
      </c>
    </row>
    <row r="21" spans="1:26" hidden="1" x14ac:dyDescent="0.3">
      <c r="A21" s="31" t="s">
        <v>61</v>
      </c>
      <c r="B21" s="30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O21" s="57" t="str">
        <f t="shared" si="2"/>
        <v>XX燃煤电厂</v>
      </c>
      <c r="P21" s="57">
        <f t="shared" ref="P21:Z21" si="23">B21</f>
        <v>0</v>
      </c>
      <c r="Q21" s="171">
        <f t="shared" si="23"/>
        <v>0</v>
      </c>
      <c r="R21" s="171">
        <f t="shared" si="23"/>
        <v>0</v>
      </c>
      <c r="S21" s="171">
        <f t="shared" si="23"/>
        <v>0</v>
      </c>
      <c r="T21" s="171">
        <f t="shared" si="23"/>
        <v>0</v>
      </c>
      <c r="U21" s="171">
        <f t="shared" si="23"/>
        <v>0</v>
      </c>
      <c r="V21" s="171">
        <f t="shared" si="23"/>
        <v>0</v>
      </c>
      <c r="W21" s="171">
        <f t="shared" si="23"/>
        <v>0</v>
      </c>
      <c r="X21" s="171">
        <f t="shared" si="23"/>
        <v>0</v>
      </c>
      <c r="Y21" s="171">
        <f t="shared" si="23"/>
        <v>0</v>
      </c>
      <c r="Z21" s="171">
        <f t="shared" si="23"/>
        <v>0</v>
      </c>
    </row>
    <row r="22" spans="1:26" hidden="1" x14ac:dyDescent="0.3">
      <c r="A22" s="31" t="s">
        <v>61</v>
      </c>
      <c r="B22" s="30"/>
      <c r="C22" s="163"/>
      <c r="D22" s="163"/>
      <c r="E22" s="163"/>
      <c r="F22" s="163"/>
      <c r="G22" s="163"/>
      <c r="H22" s="163"/>
      <c r="I22" s="163"/>
      <c r="J22" s="163"/>
      <c r="K22" s="163"/>
      <c r="L22" s="163"/>
      <c r="O22" s="57" t="str">
        <f t="shared" si="2"/>
        <v>XX燃煤电厂</v>
      </c>
      <c r="P22" s="57">
        <f t="shared" ref="P22:Z22" si="24">B22</f>
        <v>0</v>
      </c>
      <c r="Q22" s="171">
        <f t="shared" si="24"/>
        <v>0</v>
      </c>
      <c r="R22" s="171">
        <f t="shared" si="24"/>
        <v>0</v>
      </c>
      <c r="S22" s="171">
        <f t="shared" si="24"/>
        <v>0</v>
      </c>
      <c r="T22" s="171">
        <f t="shared" si="24"/>
        <v>0</v>
      </c>
      <c r="U22" s="171">
        <f t="shared" si="24"/>
        <v>0</v>
      </c>
      <c r="V22" s="171">
        <f t="shared" si="24"/>
        <v>0</v>
      </c>
      <c r="W22" s="171">
        <f t="shared" si="24"/>
        <v>0</v>
      </c>
      <c r="X22" s="171">
        <f t="shared" si="24"/>
        <v>0</v>
      </c>
      <c r="Y22" s="171">
        <f t="shared" si="24"/>
        <v>0</v>
      </c>
      <c r="Z22" s="171">
        <f t="shared" si="24"/>
        <v>0</v>
      </c>
    </row>
    <row r="23" spans="1:26" x14ac:dyDescent="0.3">
      <c r="A23" s="58" t="s">
        <v>62</v>
      </c>
      <c r="B23" s="103">
        <v>117</v>
      </c>
      <c r="C23" s="164">
        <v>117</v>
      </c>
      <c r="D23" s="164">
        <v>117</v>
      </c>
      <c r="E23" s="164">
        <v>117</v>
      </c>
      <c r="F23" s="164">
        <v>117</v>
      </c>
      <c r="G23" s="164">
        <v>117</v>
      </c>
      <c r="H23" s="164">
        <v>117</v>
      </c>
      <c r="I23" s="164">
        <v>117</v>
      </c>
      <c r="J23" s="164">
        <v>117</v>
      </c>
      <c r="K23" s="164">
        <v>117</v>
      </c>
      <c r="L23" s="164">
        <v>117</v>
      </c>
      <c r="O23" s="58" t="str">
        <f t="shared" si="2"/>
        <v>半山天然气电厂</v>
      </c>
      <c r="P23" s="58">
        <f t="shared" ref="P23:Z23" si="25">B23</f>
        <v>117</v>
      </c>
      <c r="Q23" s="172">
        <f t="shared" si="25"/>
        <v>117</v>
      </c>
      <c r="R23" s="172">
        <f t="shared" si="25"/>
        <v>117</v>
      </c>
      <c r="S23" s="172">
        <f t="shared" si="25"/>
        <v>117</v>
      </c>
      <c r="T23" s="172">
        <f t="shared" si="25"/>
        <v>117</v>
      </c>
      <c r="U23" s="172">
        <f t="shared" si="25"/>
        <v>117</v>
      </c>
      <c r="V23" s="172">
        <f t="shared" si="25"/>
        <v>117</v>
      </c>
      <c r="W23" s="172">
        <f t="shared" si="25"/>
        <v>117</v>
      </c>
      <c r="X23" s="172">
        <f t="shared" si="25"/>
        <v>117</v>
      </c>
      <c r="Y23" s="172">
        <f t="shared" si="25"/>
        <v>117</v>
      </c>
      <c r="Z23" s="172">
        <f t="shared" si="25"/>
        <v>117</v>
      </c>
    </row>
    <row r="24" spans="1:26" x14ac:dyDescent="0.3">
      <c r="A24" s="58" t="s">
        <v>63</v>
      </c>
      <c r="B24" s="103">
        <v>125</v>
      </c>
      <c r="C24" s="164">
        <v>125</v>
      </c>
      <c r="D24" s="164">
        <v>125</v>
      </c>
      <c r="E24" s="164">
        <v>125</v>
      </c>
      <c r="F24" s="164">
        <v>125</v>
      </c>
      <c r="G24" s="164">
        <v>125</v>
      </c>
      <c r="H24" s="164">
        <v>125</v>
      </c>
      <c r="I24" s="164">
        <v>125</v>
      </c>
      <c r="J24" s="164">
        <v>125</v>
      </c>
      <c r="K24" s="164">
        <v>125</v>
      </c>
      <c r="L24" s="164">
        <v>125</v>
      </c>
      <c r="O24" s="58" t="str">
        <f t="shared" si="2"/>
        <v>半山天然气热电联产</v>
      </c>
      <c r="P24" s="58">
        <f t="shared" ref="P24:Z24" si="26">B24</f>
        <v>125</v>
      </c>
      <c r="Q24" s="172">
        <f t="shared" si="26"/>
        <v>125</v>
      </c>
      <c r="R24" s="172">
        <f t="shared" si="26"/>
        <v>125</v>
      </c>
      <c r="S24" s="172">
        <f t="shared" si="26"/>
        <v>125</v>
      </c>
      <c r="T24" s="172">
        <f t="shared" si="26"/>
        <v>125</v>
      </c>
      <c r="U24" s="172">
        <f t="shared" si="26"/>
        <v>125</v>
      </c>
      <c r="V24" s="172">
        <f t="shared" si="26"/>
        <v>125</v>
      </c>
      <c r="W24" s="172">
        <f t="shared" si="26"/>
        <v>125</v>
      </c>
      <c r="X24" s="172">
        <f t="shared" si="26"/>
        <v>125</v>
      </c>
      <c r="Y24" s="172">
        <f t="shared" si="26"/>
        <v>125</v>
      </c>
      <c r="Z24" s="172">
        <f t="shared" si="26"/>
        <v>125</v>
      </c>
    </row>
    <row r="25" spans="1:26" x14ac:dyDescent="0.3">
      <c r="A25" s="58" t="s">
        <v>64</v>
      </c>
      <c r="B25" s="103">
        <v>123</v>
      </c>
      <c r="C25" s="164">
        <v>123</v>
      </c>
      <c r="D25" s="164">
        <v>123</v>
      </c>
      <c r="E25" s="164">
        <v>123</v>
      </c>
      <c r="F25" s="164">
        <v>123</v>
      </c>
      <c r="G25" s="164">
        <v>123</v>
      </c>
      <c r="H25" s="164">
        <v>123</v>
      </c>
      <c r="I25" s="164">
        <v>123</v>
      </c>
      <c r="J25" s="164">
        <v>123</v>
      </c>
      <c r="K25" s="164">
        <v>123</v>
      </c>
      <c r="L25" s="164">
        <v>123</v>
      </c>
      <c r="O25" s="58" t="str">
        <f t="shared" si="2"/>
        <v>萧山天然气电厂</v>
      </c>
      <c r="P25" s="58">
        <f t="shared" ref="P25:Z25" si="27">B25</f>
        <v>123</v>
      </c>
      <c r="Q25" s="172">
        <f t="shared" si="27"/>
        <v>123</v>
      </c>
      <c r="R25" s="172">
        <f t="shared" si="27"/>
        <v>123</v>
      </c>
      <c r="S25" s="172">
        <f t="shared" si="27"/>
        <v>123</v>
      </c>
      <c r="T25" s="172">
        <f t="shared" si="27"/>
        <v>123</v>
      </c>
      <c r="U25" s="172">
        <f t="shared" si="27"/>
        <v>123</v>
      </c>
      <c r="V25" s="172">
        <f t="shared" si="27"/>
        <v>123</v>
      </c>
      <c r="W25" s="172">
        <f t="shared" si="27"/>
        <v>123</v>
      </c>
      <c r="X25" s="172">
        <f t="shared" si="27"/>
        <v>123</v>
      </c>
      <c r="Y25" s="172">
        <f t="shared" si="27"/>
        <v>123</v>
      </c>
      <c r="Z25" s="172">
        <f t="shared" si="27"/>
        <v>123</v>
      </c>
    </row>
    <row r="26" spans="1:26" x14ac:dyDescent="0.3">
      <c r="A26" s="58" t="s">
        <v>65</v>
      </c>
      <c r="B26" s="103">
        <v>11</v>
      </c>
      <c r="C26" s="164">
        <v>11</v>
      </c>
      <c r="D26" s="164">
        <v>11</v>
      </c>
      <c r="E26" s="164">
        <v>11</v>
      </c>
      <c r="F26" s="164">
        <v>11</v>
      </c>
      <c r="G26" s="164">
        <v>11</v>
      </c>
      <c r="H26" s="164">
        <v>11</v>
      </c>
      <c r="I26" s="164">
        <v>11</v>
      </c>
      <c r="J26" s="164">
        <v>11</v>
      </c>
      <c r="K26" s="164">
        <v>11</v>
      </c>
      <c r="L26" s="164">
        <v>11</v>
      </c>
      <c r="O26" s="58" t="str">
        <f t="shared" si="2"/>
        <v>蓝天天然气电厂</v>
      </c>
      <c r="P26" s="58">
        <f t="shared" ref="P26:Z26" si="28">B26</f>
        <v>11</v>
      </c>
      <c r="Q26" s="172">
        <f t="shared" si="28"/>
        <v>11</v>
      </c>
      <c r="R26" s="172">
        <f t="shared" si="28"/>
        <v>11</v>
      </c>
      <c r="S26" s="172">
        <f t="shared" si="28"/>
        <v>11</v>
      </c>
      <c r="T26" s="172">
        <f t="shared" si="28"/>
        <v>11</v>
      </c>
      <c r="U26" s="172">
        <f t="shared" si="28"/>
        <v>11</v>
      </c>
      <c r="V26" s="172">
        <f t="shared" si="28"/>
        <v>11</v>
      </c>
      <c r="W26" s="172">
        <f t="shared" si="28"/>
        <v>11</v>
      </c>
      <c r="X26" s="172">
        <f t="shared" si="28"/>
        <v>11</v>
      </c>
      <c r="Y26" s="172">
        <f t="shared" si="28"/>
        <v>11</v>
      </c>
      <c r="Z26" s="172">
        <f t="shared" si="28"/>
        <v>11</v>
      </c>
    </row>
    <row r="27" spans="1:26" x14ac:dyDescent="0.3">
      <c r="A27" s="58" t="s">
        <v>66</v>
      </c>
      <c r="B27" s="103">
        <v>25</v>
      </c>
      <c r="C27" s="164">
        <v>25</v>
      </c>
      <c r="D27" s="164">
        <v>25</v>
      </c>
      <c r="E27" s="164">
        <v>25</v>
      </c>
      <c r="F27" s="164">
        <v>25</v>
      </c>
      <c r="G27" s="164">
        <v>25</v>
      </c>
      <c r="H27" s="164">
        <v>25</v>
      </c>
      <c r="I27" s="164">
        <v>25</v>
      </c>
      <c r="J27" s="164">
        <v>25</v>
      </c>
      <c r="K27" s="164">
        <v>25</v>
      </c>
      <c r="L27" s="164">
        <v>25</v>
      </c>
      <c r="O27" s="58" t="str">
        <f t="shared" si="2"/>
        <v>下沙热电厂</v>
      </c>
      <c r="P27" s="58">
        <f t="shared" ref="P27:Z27" si="29">B27</f>
        <v>25</v>
      </c>
      <c r="Q27" s="172">
        <f t="shared" si="29"/>
        <v>25</v>
      </c>
      <c r="R27" s="172">
        <f t="shared" si="29"/>
        <v>25</v>
      </c>
      <c r="S27" s="172">
        <f t="shared" si="29"/>
        <v>25</v>
      </c>
      <c r="T27" s="172">
        <f t="shared" si="29"/>
        <v>25</v>
      </c>
      <c r="U27" s="172">
        <f t="shared" si="29"/>
        <v>25</v>
      </c>
      <c r="V27" s="172">
        <f t="shared" si="29"/>
        <v>25</v>
      </c>
      <c r="W27" s="172">
        <f t="shared" si="29"/>
        <v>25</v>
      </c>
      <c r="X27" s="172">
        <f t="shared" si="29"/>
        <v>25</v>
      </c>
      <c r="Y27" s="172">
        <f t="shared" si="29"/>
        <v>25</v>
      </c>
      <c r="Z27" s="172">
        <f t="shared" si="29"/>
        <v>25</v>
      </c>
    </row>
    <row r="28" spans="1:26" x14ac:dyDescent="0.3">
      <c r="A28" s="58" t="s">
        <v>67</v>
      </c>
      <c r="B28" s="103">
        <v>96</v>
      </c>
      <c r="C28" s="164">
        <v>96</v>
      </c>
      <c r="D28" s="164">
        <v>96</v>
      </c>
      <c r="E28" s="164">
        <v>96</v>
      </c>
      <c r="F28" s="164">
        <v>96</v>
      </c>
      <c r="G28" s="164">
        <v>96</v>
      </c>
      <c r="H28" s="164">
        <v>96</v>
      </c>
      <c r="I28" s="164">
        <v>96</v>
      </c>
      <c r="J28" s="164">
        <v>96</v>
      </c>
      <c r="K28" s="164">
        <v>96</v>
      </c>
      <c r="L28" s="164">
        <v>96</v>
      </c>
      <c r="O28" s="58" t="str">
        <f t="shared" si="2"/>
        <v>江东热电厂</v>
      </c>
      <c r="P28" s="58">
        <f t="shared" ref="P28:Z28" si="30">B28</f>
        <v>96</v>
      </c>
      <c r="Q28" s="172">
        <f t="shared" si="30"/>
        <v>96</v>
      </c>
      <c r="R28" s="172">
        <f t="shared" si="30"/>
        <v>96</v>
      </c>
      <c r="S28" s="172">
        <f t="shared" si="30"/>
        <v>96</v>
      </c>
      <c r="T28" s="172">
        <f t="shared" si="30"/>
        <v>96</v>
      </c>
      <c r="U28" s="172">
        <f t="shared" si="30"/>
        <v>96</v>
      </c>
      <c r="V28" s="172">
        <f t="shared" si="30"/>
        <v>96</v>
      </c>
      <c r="W28" s="172">
        <f t="shared" si="30"/>
        <v>96</v>
      </c>
      <c r="X28" s="172">
        <f t="shared" si="30"/>
        <v>96</v>
      </c>
      <c r="Y28" s="172">
        <f t="shared" si="30"/>
        <v>96</v>
      </c>
      <c r="Z28" s="172">
        <f t="shared" si="30"/>
        <v>96</v>
      </c>
    </row>
    <row r="29" spans="1:26" x14ac:dyDescent="0.3">
      <c r="A29" s="35" t="s">
        <v>191</v>
      </c>
      <c r="B29" s="103"/>
      <c r="C29" s="164"/>
      <c r="D29" s="164"/>
      <c r="E29" s="164"/>
      <c r="F29" s="165">
        <v>0</v>
      </c>
      <c r="G29" s="166">
        <f>F29</f>
        <v>0</v>
      </c>
      <c r="H29" s="166">
        <f t="shared" ref="H29:L29" si="31">G29</f>
        <v>0</v>
      </c>
      <c r="I29" s="166">
        <f t="shared" si="31"/>
        <v>0</v>
      </c>
      <c r="J29" s="166">
        <f t="shared" si="31"/>
        <v>0</v>
      </c>
      <c r="K29" s="166">
        <f t="shared" si="31"/>
        <v>0</v>
      </c>
      <c r="L29" s="166">
        <f t="shared" si="31"/>
        <v>0</v>
      </c>
      <c r="O29" s="35" t="s">
        <v>191</v>
      </c>
      <c r="P29" s="103"/>
      <c r="Q29" s="164"/>
      <c r="R29" s="164"/>
      <c r="S29" s="164"/>
      <c r="T29" s="165">
        <v>37.04</v>
      </c>
      <c r="U29" s="166">
        <f>T29</f>
        <v>37.04</v>
      </c>
      <c r="V29" s="166">
        <f t="shared" ref="V29:Z29" si="32">U29</f>
        <v>37.04</v>
      </c>
      <c r="W29" s="166">
        <f t="shared" si="32"/>
        <v>37.04</v>
      </c>
      <c r="X29" s="166">
        <f t="shared" si="32"/>
        <v>37.04</v>
      </c>
      <c r="Y29" s="166">
        <f t="shared" si="32"/>
        <v>37.04</v>
      </c>
      <c r="Z29" s="166">
        <f t="shared" si="32"/>
        <v>37.04</v>
      </c>
    </row>
    <row r="30" spans="1:26" hidden="1" x14ac:dyDescent="0.3">
      <c r="A30" s="37" t="s">
        <v>68</v>
      </c>
      <c r="B30" s="38"/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O30" s="59" t="str">
        <f t="shared" si="2"/>
        <v>XX水电站</v>
      </c>
      <c r="P30" s="59">
        <f t="shared" ref="P30:Z30" si="33">B30</f>
        <v>0</v>
      </c>
      <c r="Q30" s="173">
        <f t="shared" si="33"/>
        <v>0</v>
      </c>
      <c r="R30" s="173">
        <f t="shared" si="33"/>
        <v>0</v>
      </c>
      <c r="S30" s="173">
        <f t="shared" si="33"/>
        <v>0</v>
      </c>
      <c r="T30" s="173">
        <f t="shared" si="33"/>
        <v>0</v>
      </c>
      <c r="U30" s="173">
        <f t="shared" si="33"/>
        <v>0</v>
      </c>
      <c r="V30" s="173">
        <f t="shared" si="33"/>
        <v>0</v>
      </c>
      <c r="W30" s="173">
        <f t="shared" si="33"/>
        <v>0</v>
      </c>
      <c r="X30" s="173">
        <f t="shared" si="33"/>
        <v>0</v>
      </c>
      <c r="Y30" s="173">
        <f t="shared" si="33"/>
        <v>0</v>
      </c>
      <c r="Z30" s="173">
        <f t="shared" si="33"/>
        <v>0</v>
      </c>
    </row>
    <row r="31" spans="1:26" hidden="1" x14ac:dyDescent="0.3">
      <c r="A31" s="37" t="s">
        <v>68</v>
      </c>
      <c r="B31" s="38"/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O31" s="59" t="str">
        <f t="shared" si="2"/>
        <v>XX水电站</v>
      </c>
      <c r="P31" s="59">
        <f t="shared" ref="P31:Z31" si="34">B31</f>
        <v>0</v>
      </c>
      <c r="Q31" s="173">
        <f t="shared" si="34"/>
        <v>0</v>
      </c>
      <c r="R31" s="173">
        <f t="shared" si="34"/>
        <v>0</v>
      </c>
      <c r="S31" s="173">
        <f t="shared" si="34"/>
        <v>0</v>
      </c>
      <c r="T31" s="173">
        <f t="shared" si="34"/>
        <v>0</v>
      </c>
      <c r="U31" s="173">
        <f t="shared" si="34"/>
        <v>0</v>
      </c>
      <c r="V31" s="173">
        <f t="shared" si="34"/>
        <v>0</v>
      </c>
      <c r="W31" s="173">
        <f t="shared" si="34"/>
        <v>0</v>
      </c>
      <c r="X31" s="173">
        <f t="shared" si="34"/>
        <v>0</v>
      </c>
      <c r="Y31" s="173">
        <f t="shared" si="34"/>
        <v>0</v>
      </c>
      <c r="Z31" s="173">
        <f t="shared" si="34"/>
        <v>0</v>
      </c>
    </row>
    <row r="32" spans="1:26" hidden="1" x14ac:dyDescent="0.3">
      <c r="A32" s="37" t="s">
        <v>68</v>
      </c>
      <c r="B32" s="38"/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O32" s="59" t="str">
        <f t="shared" si="2"/>
        <v>XX水电站</v>
      </c>
      <c r="P32" s="59">
        <f t="shared" ref="P32:Z32" si="35">B32</f>
        <v>0</v>
      </c>
      <c r="Q32" s="173">
        <f t="shared" si="35"/>
        <v>0</v>
      </c>
      <c r="R32" s="173">
        <f t="shared" si="35"/>
        <v>0</v>
      </c>
      <c r="S32" s="173">
        <f t="shared" si="35"/>
        <v>0</v>
      </c>
      <c r="T32" s="173">
        <f t="shared" si="35"/>
        <v>0</v>
      </c>
      <c r="U32" s="173">
        <f t="shared" si="35"/>
        <v>0</v>
      </c>
      <c r="V32" s="173">
        <f t="shared" si="35"/>
        <v>0</v>
      </c>
      <c r="W32" s="173">
        <f t="shared" si="35"/>
        <v>0</v>
      </c>
      <c r="X32" s="173">
        <f t="shared" si="35"/>
        <v>0</v>
      </c>
      <c r="Y32" s="173">
        <f t="shared" si="35"/>
        <v>0</v>
      </c>
      <c r="Z32" s="173">
        <f t="shared" si="35"/>
        <v>0</v>
      </c>
    </row>
    <row r="33" spans="1:26" hidden="1" x14ac:dyDescent="0.3">
      <c r="A33" s="37" t="s">
        <v>68</v>
      </c>
      <c r="B33" s="38"/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O33" s="59" t="str">
        <f t="shared" si="2"/>
        <v>XX水电站</v>
      </c>
      <c r="P33" s="59">
        <f t="shared" ref="P33:Z33" si="36">B33</f>
        <v>0</v>
      </c>
      <c r="Q33" s="173">
        <f t="shared" si="36"/>
        <v>0</v>
      </c>
      <c r="R33" s="173">
        <f t="shared" si="36"/>
        <v>0</v>
      </c>
      <c r="S33" s="173">
        <f t="shared" si="36"/>
        <v>0</v>
      </c>
      <c r="T33" s="173">
        <f t="shared" si="36"/>
        <v>0</v>
      </c>
      <c r="U33" s="173">
        <f t="shared" si="36"/>
        <v>0</v>
      </c>
      <c r="V33" s="173">
        <f t="shared" si="36"/>
        <v>0</v>
      </c>
      <c r="W33" s="173">
        <f t="shared" si="36"/>
        <v>0</v>
      </c>
      <c r="X33" s="173">
        <f t="shared" si="36"/>
        <v>0</v>
      </c>
      <c r="Y33" s="173">
        <f t="shared" si="36"/>
        <v>0</v>
      </c>
      <c r="Z33" s="173">
        <f t="shared" si="36"/>
        <v>0</v>
      </c>
    </row>
    <row r="34" spans="1:26" x14ac:dyDescent="0.3">
      <c r="A34" s="60" t="s">
        <v>69</v>
      </c>
      <c r="B34" s="101">
        <v>36</v>
      </c>
      <c r="C34" s="159">
        <v>36</v>
      </c>
      <c r="D34" s="159">
        <v>36</v>
      </c>
      <c r="E34" s="159">
        <v>36</v>
      </c>
      <c r="F34" s="159">
        <v>36</v>
      </c>
      <c r="G34" s="159">
        <v>36</v>
      </c>
      <c r="H34" s="159">
        <v>36</v>
      </c>
      <c r="I34" s="159">
        <v>36</v>
      </c>
      <c r="J34" s="159">
        <v>36</v>
      </c>
      <c r="K34" s="159">
        <v>36</v>
      </c>
      <c r="L34" s="159">
        <v>36</v>
      </c>
      <c r="O34" s="60" t="str">
        <f t="shared" si="2"/>
        <v>富春江水电厂</v>
      </c>
      <c r="P34" s="60">
        <f t="shared" ref="P34:Z34" si="37">B34</f>
        <v>36</v>
      </c>
      <c r="Q34" s="169">
        <f t="shared" si="37"/>
        <v>36</v>
      </c>
      <c r="R34" s="169">
        <f t="shared" si="37"/>
        <v>36</v>
      </c>
      <c r="S34" s="169">
        <f t="shared" si="37"/>
        <v>36</v>
      </c>
      <c r="T34" s="169">
        <f t="shared" si="37"/>
        <v>36</v>
      </c>
      <c r="U34" s="169">
        <f t="shared" si="37"/>
        <v>36</v>
      </c>
      <c r="V34" s="169">
        <f t="shared" si="37"/>
        <v>36</v>
      </c>
      <c r="W34" s="169">
        <f t="shared" si="37"/>
        <v>36</v>
      </c>
      <c r="X34" s="169">
        <f t="shared" si="37"/>
        <v>36</v>
      </c>
      <c r="Y34" s="169">
        <f t="shared" si="37"/>
        <v>36</v>
      </c>
      <c r="Z34" s="169">
        <f t="shared" si="37"/>
        <v>36</v>
      </c>
    </row>
    <row r="35" spans="1:26" x14ac:dyDescent="0.3">
      <c r="A35" s="60" t="s">
        <v>70</v>
      </c>
      <c r="B35" s="101">
        <v>85</v>
      </c>
      <c r="C35" s="159">
        <v>85</v>
      </c>
      <c r="D35" s="159">
        <v>85</v>
      </c>
      <c r="E35" s="159">
        <v>85</v>
      </c>
      <c r="F35" s="159">
        <v>85</v>
      </c>
      <c r="G35" s="159">
        <v>85</v>
      </c>
      <c r="H35" s="159">
        <v>85</v>
      </c>
      <c r="I35" s="159">
        <v>85</v>
      </c>
      <c r="J35" s="159">
        <v>85</v>
      </c>
      <c r="K35" s="159">
        <v>85</v>
      </c>
      <c r="L35" s="159">
        <v>85</v>
      </c>
      <c r="O35" s="60" t="str">
        <f t="shared" si="2"/>
        <v>新安江水电厂</v>
      </c>
      <c r="P35" s="60">
        <f t="shared" ref="P35:Z35" si="38">B35</f>
        <v>85</v>
      </c>
      <c r="Q35" s="169">
        <f t="shared" si="38"/>
        <v>85</v>
      </c>
      <c r="R35" s="169">
        <f t="shared" si="38"/>
        <v>85</v>
      </c>
      <c r="S35" s="169">
        <f t="shared" si="38"/>
        <v>85</v>
      </c>
      <c r="T35" s="169">
        <f t="shared" si="38"/>
        <v>85</v>
      </c>
      <c r="U35" s="169">
        <f t="shared" si="38"/>
        <v>85</v>
      </c>
      <c r="V35" s="169">
        <f t="shared" si="38"/>
        <v>85</v>
      </c>
      <c r="W35" s="169">
        <f t="shared" si="38"/>
        <v>85</v>
      </c>
      <c r="X35" s="169">
        <f t="shared" si="38"/>
        <v>85</v>
      </c>
      <c r="Y35" s="169">
        <f t="shared" si="38"/>
        <v>85</v>
      </c>
      <c r="Z35" s="169">
        <f t="shared" si="38"/>
        <v>85</v>
      </c>
    </row>
    <row r="36" spans="1:26" hidden="1" x14ac:dyDescent="0.3">
      <c r="A36" s="39" t="s">
        <v>71</v>
      </c>
      <c r="B36" s="21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O36" s="60" t="str">
        <f t="shared" si="2"/>
        <v>XX单独计入电厂</v>
      </c>
      <c r="P36" s="60">
        <f t="shared" ref="P36:Z36" si="39">B36</f>
        <v>0</v>
      </c>
      <c r="Q36" s="169">
        <f t="shared" si="39"/>
        <v>0</v>
      </c>
      <c r="R36" s="169">
        <f t="shared" si="39"/>
        <v>0</v>
      </c>
      <c r="S36" s="169">
        <f t="shared" si="39"/>
        <v>0</v>
      </c>
      <c r="T36" s="169">
        <f t="shared" si="39"/>
        <v>0</v>
      </c>
      <c r="U36" s="169">
        <f t="shared" si="39"/>
        <v>0</v>
      </c>
      <c r="V36" s="169">
        <f t="shared" si="39"/>
        <v>0</v>
      </c>
      <c r="W36" s="169">
        <f t="shared" si="39"/>
        <v>0</v>
      </c>
      <c r="X36" s="169">
        <f t="shared" si="39"/>
        <v>0</v>
      </c>
      <c r="Y36" s="169">
        <f t="shared" si="39"/>
        <v>0</v>
      </c>
      <c r="Z36" s="169">
        <f t="shared" si="39"/>
        <v>0</v>
      </c>
    </row>
    <row r="37" spans="1:26" ht="26" x14ac:dyDescent="0.3">
      <c r="A37" s="43" t="s">
        <v>193</v>
      </c>
      <c r="B37" s="44">
        <f t="shared" ref="B37:E37" si="40">SUM(B20:B22)*0.5+SUM(B23:B28)*0+SUM(B30:B33)*0.3+B34*0.7+B35*0.7</f>
        <v>84.699999999999989</v>
      </c>
      <c r="C37" s="149">
        <f t="shared" si="40"/>
        <v>84.699999999999989</v>
      </c>
      <c r="D37" s="149">
        <f t="shared" si="40"/>
        <v>84.699999999999989</v>
      </c>
      <c r="E37" s="149">
        <f t="shared" si="40"/>
        <v>84.699999999999989</v>
      </c>
      <c r="F37" s="149">
        <f>SUM(F20:F22)*0.5+SUM(F23:F29)*0+SUM(F30:F33)*0.3+F34*0.7+F35*0.7</f>
        <v>84.699999999999989</v>
      </c>
      <c r="G37" s="149">
        <f t="shared" ref="G37:L37" si="41">SUM(G20:G22)*0.5+SUM(G23:G29)*0+SUM(G30:G33)*0.3+G34*0.7+G35*0.7</f>
        <v>84.699999999999989</v>
      </c>
      <c r="H37" s="149">
        <f t="shared" si="41"/>
        <v>84.699999999999989</v>
      </c>
      <c r="I37" s="149">
        <f t="shared" si="41"/>
        <v>84.699999999999989</v>
      </c>
      <c r="J37" s="149">
        <f t="shared" si="41"/>
        <v>84.699999999999989</v>
      </c>
      <c r="K37" s="149">
        <f t="shared" si="41"/>
        <v>84.699999999999989</v>
      </c>
      <c r="L37" s="149">
        <f t="shared" si="41"/>
        <v>84.699999999999989</v>
      </c>
      <c r="O37" s="43" t="s">
        <v>193</v>
      </c>
      <c r="P37" s="44">
        <f t="shared" ref="P37:S37" si="42">SUM(P20:P22)*0.5+SUM(P23:P28)*0+SUM(P30:P33)*0.3+P34*0.5+P35*0.5</f>
        <v>60.5</v>
      </c>
      <c r="Q37" s="149">
        <f t="shared" si="42"/>
        <v>60.5</v>
      </c>
      <c r="R37" s="149">
        <f t="shared" si="42"/>
        <v>60.5</v>
      </c>
      <c r="S37" s="149">
        <f t="shared" si="42"/>
        <v>60.5</v>
      </c>
      <c r="T37" s="149">
        <f>SUM(T20:T22)*0.5+SUM(T23:T29)*0+SUM(T30:T33)*0.3+T34*0.5+T35*0.5</f>
        <v>60.5</v>
      </c>
      <c r="U37" s="149">
        <f t="shared" ref="U37:Z37" si="43">SUM(U20:U22)*0.5+SUM(U23:U29)*0+SUM(U30:U33)*0.3+U34*0.5+U35*0.5</f>
        <v>60.5</v>
      </c>
      <c r="V37" s="149">
        <f t="shared" si="43"/>
        <v>60.5</v>
      </c>
      <c r="W37" s="149">
        <f t="shared" si="43"/>
        <v>60.5</v>
      </c>
      <c r="X37" s="149">
        <f t="shared" si="43"/>
        <v>60.5</v>
      </c>
      <c r="Y37" s="149">
        <f t="shared" si="43"/>
        <v>60.5</v>
      </c>
      <c r="Z37" s="149">
        <f t="shared" si="43"/>
        <v>60.5</v>
      </c>
    </row>
    <row r="38" spans="1:26" ht="25" x14ac:dyDescent="0.3">
      <c r="A38" s="43" t="s">
        <v>73</v>
      </c>
      <c r="B38" s="44">
        <f t="shared" ref="B38:E38" si="44">SUM(B20:B22)*0.5+SUM(B23:B28)*0.4+SUM(B30:B33)*0.3+B34*0.7+B35*0.7</f>
        <v>283.5</v>
      </c>
      <c r="C38" s="149">
        <f t="shared" si="44"/>
        <v>283.5</v>
      </c>
      <c r="D38" s="149">
        <f t="shared" si="44"/>
        <v>283.5</v>
      </c>
      <c r="E38" s="149">
        <f t="shared" si="44"/>
        <v>283.5</v>
      </c>
      <c r="F38" s="149">
        <f>SUM(F20:F22)*0.5+SUM(F23:F29)*0.4+SUM(F30:F33)*0.3+F34*0.7+F35*0.7</f>
        <v>283.5</v>
      </c>
      <c r="G38" s="149">
        <f t="shared" ref="G38:L38" si="45">SUM(G20:G22)*0.5+SUM(G23:G29)*0.4+SUM(G30:G33)*0.3+G34*0.7+G35*0.7</f>
        <v>283.5</v>
      </c>
      <c r="H38" s="149">
        <f t="shared" si="45"/>
        <v>283.5</v>
      </c>
      <c r="I38" s="149">
        <f t="shared" si="45"/>
        <v>283.5</v>
      </c>
      <c r="J38" s="149">
        <f t="shared" si="45"/>
        <v>283.5</v>
      </c>
      <c r="K38" s="149">
        <f t="shared" si="45"/>
        <v>283.5</v>
      </c>
      <c r="L38" s="149">
        <f t="shared" si="45"/>
        <v>283.5</v>
      </c>
      <c r="O38" s="43" t="s">
        <v>199</v>
      </c>
      <c r="P38" s="44">
        <f t="shared" ref="P38:S38" si="46">SUM(P20:P22)*0.5+SUM(P23:P28)*0.2+SUM(P30:P33)*0.3+P34*0.5+P35*0.5</f>
        <v>159.9</v>
      </c>
      <c r="Q38" s="149">
        <f t="shared" si="46"/>
        <v>159.9</v>
      </c>
      <c r="R38" s="149">
        <f t="shared" si="46"/>
        <v>159.9</v>
      </c>
      <c r="S38" s="149">
        <f t="shared" si="46"/>
        <v>159.9</v>
      </c>
      <c r="T38" s="149">
        <f>SUM(T20:T22)*0.5+SUM(T23:T29)*0.2+SUM(T30:T33)*0.3+T34*0.5+T35*0.5</f>
        <v>167.30799999999999</v>
      </c>
      <c r="U38" s="149">
        <f t="shared" ref="U38:Z38" si="47">SUM(U20:U22)*0.5+SUM(U23:U29)*0.2+SUM(U30:U33)*0.3+U34*0.5+U35*0.5</f>
        <v>167.30799999999999</v>
      </c>
      <c r="V38" s="149">
        <f t="shared" si="47"/>
        <v>167.30799999999999</v>
      </c>
      <c r="W38" s="149">
        <f t="shared" si="47"/>
        <v>167.30799999999999</v>
      </c>
      <c r="X38" s="149">
        <f t="shared" si="47"/>
        <v>167.30799999999999</v>
      </c>
      <c r="Y38" s="149">
        <f t="shared" si="47"/>
        <v>167.30799999999999</v>
      </c>
      <c r="Z38" s="149">
        <f t="shared" si="47"/>
        <v>167.30799999999999</v>
      </c>
    </row>
    <row r="39" spans="1:26" ht="26" x14ac:dyDescent="0.3">
      <c r="A39" s="43" t="s">
        <v>194</v>
      </c>
      <c r="B39" s="44">
        <f t="shared" ref="B39:E39" si="48">SUM(B20:B22)*0.5+SUM(B23:B28)*0.8+SUM(B30:B33)*0.3+B34*0.7+B35*0.7</f>
        <v>482.3</v>
      </c>
      <c r="C39" s="149">
        <f t="shared" si="48"/>
        <v>482.3</v>
      </c>
      <c r="D39" s="149">
        <f t="shared" si="48"/>
        <v>482.3</v>
      </c>
      <c r="E39" s="149">
        <f t="shared" si="48"/>
        <v>482.3</v>
      </c>
      <c r="F39" s="149">
        <f>SUM(F20:F22)*0.5+SUM(F23:F29)*0.8+SUM(F30:F33)*0.3+F34*0.7+F35*0.7</f>
        <v>482.3</v>
      </c>
      <c r="G39" s="149">
        <f t="shared" ref="G39:L39" si="49">SUM(G20:G22)*0.5+SUM(G23:G29)*0.8+SUM(G30:G33)*0.3+G34*0.7+G35*0.7</f>
        <v>482.3</v>
      </c>
      <c r="H39" s="149">
        <f t="shared" si="49"/>
        <v>482.3</v>
      </c>
      <c r="I39" s="149">
        <f t="shared" si="49"/>
        <v>482.3</v>
      </c>
      <c r="J39" s="149">
        <f t="shared" si="49"/>
        <v>482.3</v>
      </c>
      <c r="K39" s="149">
        <f t="shared" si="49"/>
        <v>482.3</v>
      </c>
      <c r="L39" s="149">
        <f t="shared" si="49"/>
        <v>482.3</v>
      </c>
      <c r="O39" s="43" t="s">
        <v>200</v>
      </c>
      <c r="P39" s="44">
        <f t="shared" ref="P39:S39" si="50">SUM(P20:P22)*0.5+SUM(P23:P28)*0.4+SUM(P30:P33)*0.3+P34*0.5+P35*0.5</f>
        <v>259.3</v>
      </c>
      <c r="Q39" s="149">
        <f t="shared" si="50"/>
        <v>259.3</v>
      </c>
      <c r="R39" s="149">
        <f t="shared" si="50"/>
        <v>259.3</v>
      </c>
      <c r="S39" s="149">
        <f t="shared" si="50"/>
        <v>259.3</v>
      </c>
      <c r="T39" s="149">
        <f>SUM(T20:T22)*0.5+SUM(T23:T29)*0.4+SUM(T30:T33)*0.3+T34*0.5+T35*0.5</f>
        <v>274.11599999999999</v>
      </c>
      <c r="U39" s="149">
        <f t="shared" ref="U39:Z39" si="51">SUM(U20:U22)*0.5+SUM(U23:U29)*0.4+SUM(U30:U33)*0.3+U34*0.5+U35*0.5</f>
        <v>274.11599999999999</v>
      </c>
      <c r="V39" s="149">
        <f t="shared" si="51"/>
        <v>274.11599999999999</v>
      </c>
      <c r="W39" s="149">
        <f t="shared" si="51"/>
        <v>274.11599999999999</v>
      </c>
      <c r="X39" s="149">
        <f t="shared" si="51"/>
        <v>274.11599999999999</v>
      </c>
      <c r="Y39" s="149">
        <f t="shared" si="51"/>
        <v>274.11599999999999</v>
      </c>
      <c r="Z39" s="149">
        <f t="shared" si="51"/>
        <v>274.11599999999999</v>
      </c>
    </row>
    <row r="40" spans="1:26" x14ac:dyDescent="0.3">
      <c r="A40" s="3" t="s">
        <v>76</v>
      </c>
      <c r="B40" s="27">
        <f t="shared" ref="B40:L40" si="52">SUM(B41:B44)</f>
        <v>163</v>
      </c>
      <c r="C40" s="147">
        <f t="shared" si="52"/>
        <v>163</v>
      </c>
      <c r="D40" s="147">
        <f t="shared" si="52"/>
        <v>163</v>
      </c>
      <c r="E40" s="147">
        <f t="shared" si="52"/>
        <v>163</v>
      </c>
      <c r="F40" s="147">
        <f t="shared" si="52"/>
        <v>163</v>
      </c>
      <c r="G40" s="147">
        <f t="shared" si="52"/>
        <v>163</v>
      </c>
      <c r="H40" s="147">
        <f t="shared" si="52"/>
        <v>163</v>
      </c>
      <c r="I40" s="147">
        <f t="shared" si="52"/>
        <v>163</v>
      </c>
      <c r="J40" s="147">
        <f t="shared" si="52"/>
        <v>163</v>
      </c>
      <c r="K40" s="147">
        <f t="shared" si="52"/>
        <v>163</v>
      </c>
      <c r="L40" s="147">
        <f t="shared" si="52"/>
        <v>163</v>
      </c>
      <c r="O40" s="3" t="s">
        <v>76</v>
      </c>
      <c r="P40" s="27">
        <f t="shared" ref="P40:Z40" si="53">SUM(P41:P44)</f>
        <v>163</v>
      </c>
      <c r="Q40" s="147">
        <f t="shared" si="53"/>
        <v>163</v>
      </c>
      <c r="R40" s="147">
        <f t="shared" si="53"/>
        <v>163</v>
      </c>
      <c r="S40" s="147">
        <f t="shared" si="53"/>
        <v>163</v>
      </c>
      <c r="T40" s="147">
        <f t="shared" si="53"/>
        <v>163</v>
      </c>
      <c r="U40" s="147">
        <f t="shared" si="53"/>
        <v>163</v>
      </c>
      <c r="V40" s="147">
        <f t="shared" si="53"/>
        <v>163</v>
      </c>
      <c r="W40" s="147">
        <f t="shared" si="53"/>
        <v>163</v>
      </c>
      <c r="X40" s="147">
        <f t="shared" si="53"/>
        <v>163</v>
      </c>
      <c r="Y40" s="147">
        <f t="shared" si="53"/>
        <v>163</v>
      </c>
      <c r="Z40" s="147">
        <f t="shared" si="53"/>
        <v>163</v>
      </c>
    </row>
    <row r="41" spans="1:26" x14ac:dyDescent="0.3">
      <c r="A41" s="43" t="s">
        <v>77</v>
      </c>
      <c r="B41" s="27">
        <v>25</v>
      </c>
      <c r="C41" s="147">
        <v>25</v>
      </c>
      <c r="D41" s="147">
        <v>25</v>
      </c>
      <c r="E41" s="147">
        <v>25</v>
      </c>
      <c r="F41" s="147">
        <v>25</v>
      </c>
      <c r="G41" s="147">
        <v>25</v>
      </c>
      <c r="H41" s="147">
        <v>25</v>
      </c>
      <c r="I41" s="147">
        <v>25</v>
      </c>
      <c r="J41" s="147">
        <v>25</v>
      </c>
      <c r="K41" s="147">
        <v>25</v>
      </c>
      <c r="L41" s="147">
        <v>25</v>
      </c>
      <c r="O41" s="43" t="str">
        <f t="shared" ref="O41:Z41" si="54">A41</f>
        <v>6MW及以上小水电装机</v>
      </c>
      <c r="P41" s="43">
        <f t="shared" si="54"/>
        <v>25</v>
      </c>
      <c r="Q41" s="147">
        <f t="shared" si="54"/>
        <v>25</v>
      </c>
      <c r="R41" s="147">
        <f t="shared" si="54"/>
        <v>25</v>
      </c>
      <c r="S41" s="147">
        <f t="shared" si="54"/>
        <v>25</v>
      </c>
      <c r="T41" s="147">
        <f t="shared" si="54"/>
        <v>25</v>
      </c>
      <c r="U41" s="147">
        <f t="shared" si="54"/>
        <v>25</v>
      </c>
      <c r="V41" s="147">
        <f t="shared" si="54"/>
        <v>25</v>
      </c>
      <c r="W41" s="147">
        <f t="shared" si="54"/>
        <v>25</v>
      </c>
      <c r="X41" s="147">
        <f t="shared" si="54"/>
        <v>25</v>
      </c>
      <c r="Y41" s="147">
        <f t="shared" si="54"/>
        <v>25</v>
      </c>
      <c r="Z41" s="147">
        <f t="shared" si="54"/>
        <v>25</v>
      </c>
    </row>
    <row r="42" spans="1:26" x14ac:dyDescent="0.3">
      <c r="A42" s="43" t="s">
        <v>78</v>
      </c>
      <c r="B42" s="27">
        <v>112</v>
      </c>
      <c r="C42" s="147">
        <v>112</v>
      </c>
      <c r="D42" s="147">
        <v>112</v>
      </c>
      <c r="E42" s="147">
        <v>112</v>
      </c>
      <c r="F42" s="147">
        <v>112</v>
      </c>
      <c r="G42" s="147">
        <v>112</v>
      </c>
      <c r="H42" s="147">
        <v>112</v>
      </c>
      <c r="I42" s="147">
        <v>112</v>
      </c>
      <c r="J42" s="147">
        <v>112</v>
      </c>
      <c r="K42" s="147">
        <v>112</v>
      </c>
      <c r="L42" s="147">
        <v>112</v>
      </c>
      <c r="O42" s="43" t="str">
        <f t="shared" ref="O42:Z42" si="55">A42</f>
        <v>6MW及以上小火电装机</v>
      </c>
      <c r="P42" s="43">
        <f t="shared" si="55"/>
        <v>112</v>
      </c>
      <c r="Q42" s="147">
        <f t="shared" si="55"/>
        <v>112</v>
      </c>
      <c r="R42" s="147">
        <f t="shared" si="55"/>
        <v>112</v>
      </c>
      <c r="S42" s="147">
        <f t="shared" si="55"/>
        <v>112</v>
      </c>
      <c r="T42" s="147">
        <f t="shared" si="55"/>
        <v>112</v>
      </c>
      <c r="U42" s="147">
        <f t="shared" si="55"/>
        <v>112</v>
      </c>
      <c r="V42" s="147">
        <f t="shared" si="55"/>
        <v>112</v>
      </c>
      <c r="W42" s="147">
        <f t="shared" si="55"/>
        <v>112</v>
      </c>
      <c r="X42" s="147">
        <f t="shared" si="55"/>
        <v>112</v>
      </c>
      <c r="Y42" s="147">
        <f t="shared" si="55"/>
        <v>112</v>
      </c>
      <c r="Z42" s="147">
        <f t="shared" si="55"/>
        <v>112</v>
      </c>
    </row>
    <row r="43" spans="1:26" x14ac:dyDescent="0.3">
      <c r="A43" s="43" t="s">
        <v>79</v>
      </c>
      <c r="B43" s="27">
        <v>24</v>
      </c>
      <c r="C43" s="147">
        <v>24</v>
      </c>
      <c r="D43" s="147">
        <v>24</v>
      </c>
      <c r="E43" s="147">
        <v>24</v>
      </c>
      <c r="F43" s="147">
        <v>24</v>
      </c>
      <c r="G43" s="147">
        <v>24</v>
      </c>
      <c r="H43" s="147">
        <v>24</v>
      </c>
      <c r="I43" s="147">
        <v>24</v>
      </c>
      <c r="J43" s="147">
        <v>24</v>
      </c>
      <c r="K43" s="147">
        <v>24</v>
      </c>
      <c r="L43" s="147">
        <v>24</v>
      </c>
      <c r="O43" s="43" t="str">
        <f t="shared" ref="O43:Z43" si="56">A43</f>
        <v>6MW以下小水电装机</v>
      </c>
      <c r="P43" s="43">
        <f t="shared" si="56"/>
        <v>24</v>
      </c>
      <c r="Q43" s="147">
        <f t="shared" si="56"/>
        <v>24</v>
      </c>
      <c r="R43" s="147">
        <f t="shared" si="56"/>
        <v>24</v>
      </c>
      <c r="S43" s="147">
        <f t="shared" si="56"/>
        <v>24</v>
      </c>
      <c r="T43" s="147">
        <f t="shared" si="56"/>
        <v>24</v>
      </c>
      <c r="U43" s="147">
        <f t="shared" si="56"/>
        <v>24</v>
      </c>
      <c r="V43" s="147">
        <f t="shared" si="56"/>
        <v>24</v>
      </c>
      <c r="W43" s="147">
        <f t="shared" si="56"/>
        <v>24</v>
      </c>
      <c r="X43" s="147">
        <f t="shared" si="56"/>
        <v>24</v>
      </c>
      <c r="Y43" s="147">
        <f t="shared" si="56"/>
        <v>24</v>
      </c>
      <c r="Z43" s="147">
        <f t="shared" si="56"/>
        <v>24</v>
      </c>
    </row>
    <row r="44" spans="1:26" x14ac:dyDescent="0.3">
      <c r="A44" s="43" t="s">
        <v>80</v>
      </c>
      <c r="B44" s="27">
        <v>2</v>
      </c>
      <c r="C44" s="147">
        <v>2</v>
      </c>
      <c r="D44" s="147">
        <v>2</v>
      </c>
      <c r="E44" s="147">
        <v>2</v>
      </c>
      <c r="F44" s="147">
        <v>2</v>
      </c>
      <c r="G44" s="147">
        <v>2</v>
      </c>
      <c r="H44" s="147">
        <v>2</v>
      </c>
      <c r="I44" s="147">
        <v>2</v>
      </c>
      <c r="J44" s="147">
        <v>2</v>
      </c>
      <c r="K44" s="147">
        <v>2</v>
      </c>
      <c r="L44" s="147">
        <v>2</v>
      </c>
      <c r="O44" s="43" t="str">
        <f t="shared" ref="O44:Z44" si="57">A44</f>
        <v>6MW以下小火电装机</v>
      </c>
      <c r="P44" s="43">
        <f t="shared" si="57"/>
        <v>2</v>
      </c>
      <c r="Q44" s="147">
        <f t="shared" si="57"/>
        <v>2</v>
      </c>
      <c r="R44" s="147">
        <f t="shared" si="57"/>
        <v>2</v>
      </c>
      <c r="S44" s="147">
        <f t="shared" si="57"/>
        <v>2</v>
      </c>
      <c r="T44" s="147">
        <f t="shared" si="57"/>
        <v>2</v>
      </c>
      <c r="U44" s="147">
        <f t="shared" si="57"/>
        <v>2</v>
      </c>
      <c r="V44" s="147">
        <f t="shared" si="57"/>
        <v>2</v>
      </c>
      <c r="W44" s="147">
        <f t="shared" si="57"/>
        <v>2</v>
      </c>
      <c r="X44" s="147">
        <f t="shared" si="57"/>
        <v>2</v>
      </c>
      <c r="Y44" s="147">
        <f t="shared" si="57"/>
        <v>2</v>
      </c>
      <c r="Z44" s="147">
        <f t="shared" si="57"/>
        <v>2</v>
      </c>
    </row>
    <row r="45" spans="1:26" x14ac:dyDescent="0.3">
      <c r="A45" s="5" t="s">
        <v>81</v>
      </c>
      <c r="B45" s="27">
        <f t="shared" ref="B45:L45" si="58">B41*0.3+B42*0.5+B43*0.2+B44*0</f>
        <v>68.3</v>
      </c>
      <c r="C45" s="147">
        <f t="shared" si="58"/>
        <v>68.3</v>
      </c>
      <c r="D45" s="147">
        <f t="shared" si="58"/>
        <v>68.3</v>
      </c>
      <c r="E45" s="147">
        <f t="shared" si="58"/>
        <v>68.3</v>
      </c>
      <c r="F45" s="147">
        <f t="shared" si="58"/>
        <v>68.3</v>
      </c>
      <c r="G45" s="147">
        <f t="shared" si="58"/>
        <v>68.3</v>
      </c>
      <c r="H45" s="147">
        <f t="shared" si="58"/>
        <v>68.3</v>
      </c>
      <c r="I45" s="147">
        <f t="shared" si="58"/>
        <v>68.3</v>
      </c>
      <c r="J45" s="147">
        <f t="shared" si="58"/>
        <v>68.3</v>
      </c>
      <c r="K45" s="147">
        <f t="shared" si="58"/>
        <v>68.3</v>
      </c>
      <c r="L45" s="147">
        <f t="shared" si="58"/>
        <v>68.3</v>
      </c>
      <c r="O45" s="5" t="s">
        <v>81</v>
      </c>
      <c r="P45" s="27">
        <f t="array" ref="P45">SUM(P41:P44*0)</f>
        <v>0</v>
      </c>
      <c r="Q45" s="147">
        <f t="array" ref="Q45">SUM(Q41:Q44*0)</f>
        <v>0</v>
      </c>
      <c r="R45" s="147">
        <f t="array" ref="R45">SUM(R41:R44*0)</f>
        <v>0</v>
      </c>
      <c r="S45" s="147">
        <f t="array" ref="S45">SUM(S41:S44*0)</f>
        <v>0</v>
      </c>
      <c r="T45" s="147">
        <f t="array" ref="T45">SUM(T41:T44*0)</f>
        <v>0</v>
      </c>
      <c r="U45" s="147">
        <f t="array" ref="U45">SUM(U41:U44*0)</f>
        <v>0</v>
      </c>
      <c r="V45" s="147">
        <f t="array" ref="V45">SUM(V41:V44*0)</f>
        <v>0</v>
      </c>
      <c r="W45" s="147">
        <f t="array" ref="W45">SUM(W41:W44*0)</f>
        <v>0</v>
      </c>
      <c r="X45" s="147">
        <f t="array" ref="X45">SUM(X41:X44*0)</f>
        <v>0</v>
      </c>
      <c r="Y45" s="147">
        <f t="array" ref="Y45">SUM(Y41:Y44*0)</f>
        <v>0</v>
      </c>
      <c r="Z45" s="147">
        <f t="array" ref="Z45">SUM(Z41:Z44*0)</f>
        <v>0</v>
      </c>
    </row>
    <row r="46" spans="1:26" x14ac:dyDescent="0.3">
      <c r="A46" s="3" t="s">
        <v>82</v>
      </c>
      <c r="B46" s="12">
        <v>0</v>
      </c>
      <c r="C46" s="150">
        <v>0</v>
      </c>
      <c r="D46" s="150">
        <v>0</v>
      </c>
      <c r="E46" s="150">
        <v>0</v>
      </c>
      <c r="F46" s="150">
        <v>0</v>
      </c>
      <c r="G46" s="150">
        <v>0</v>
      </c>
      <c r="H46" s="150">
        <v>0</v>
      </c>
      <c r="I46" s="150">
        <v>0</v>
      </c>
      <c r="J46" s="150">
        <v>0</v>
      </c>
      <c r="K46" s="150">
        <v>0</v>
      </c>
      <c r="L46" s="150">
        <v>0</v>
      </c>
      <c r="O46" s="3" t="s">
        <v>82</v>
      </c>
      <c r="P46" s="27">
        <f t="shared" ref="P46:Z46" si="59">B46</f>
        <v>0</v>
      </c>
      <c r="Q46" s="147">
        <f t="shared" si="59"/>
        <v>0</v>
      </c>
      <c r="R46" s="147">
        <f t="shared" si="59"/>
        <v>0</v>
      </c>
      <c r="S46" s="147">
        <f t="shared" si="59"/>
        <v>0</v>
      </c>
      <c r="T46" s="147">
        <f t="shared" si="59"/>
        <v>0</v>
      </c>
      <c r="U46" s="147">
        <f t="shared" si="59"/>
        <v>0</v>
      </c>
      <c r="V46" s="147">
        <f t="shared" si="59"/>
        <v>0</v>
      </c>
      <c r="W46" s="147">
        <f t="shared" si="59"/>
        <v>0</v>
      </c>
      <c r="X46" s="147">
        <f t="shared" si="59"/>
        <v>0</v>
      </c>
      <c r="Y46" s="147">
        <f t="shared" si="59"/>
        <v>0</v>
      </c>
      <c r="Z46" s="147">
        <f t="shared" si="59"/>
        <v>0</v>
      </c>
    </row>
    <row r="47" spans="1:26" x14ac:dyDescent="0.3">
      <c r="A47" s="5" t="s">
        <v>83</v>
      </c>
      <c r="B47" s="27">
        <f t="shared" ref="B47:L47" si="60">B46*0.1</f>
        <v>0</v>
      </c>
      <c r="C47" s="147">
        <f t="shared" si="60"/>
        <v>0</v>
      </c>
      <c r="D47" s="147">
        <f t="shared" si="60"/>
        <v>0</v>
      </c>
      <c r="E47" s="147">
        <f t="shared" si="60"/>
        <v>0</v>
      </c>
      <c r="F47" s="147">
        <f t="shared" si="60"/>
        <v>0</v>
      </c>
      <c r="G47" s="147">
        <f t="shared" si="60"/>
        <v>0</v>
      </c>
      <c r="H47" s="147">
        <f t="shared" si="60"/>
        <v>0</v>
      </c>
      <c r="I47" s="147">
        <f t="shared" si="60"/>
        <v>0</v>
      </c>
      <c r="J47" s="147">
        <f t="shared" si="60"/>
        <v>0</v>
      </c>
      <c r="K47" s="147">
        <f t="shared" si="60"/>
        <v>0</v>
      </c>
      <c r="L47" s="147">
        <f t="shared" si="60"/>
        <v>0</v>
      </c>
      <c r="O47" s="5" t="s">
        <v>83</v>
      </c>
      <c r="P47" s="27">
        <f t="shared" ref="P47:Z47" si="61">P46*0</f>
        <v>0</v>
      </c>
      <c r="Q47" s="147">
        <f t="shared" si="61"/>
        <v>0</v>
      </c>
      <c r="R47" s="147">
        <f t="shared" si="61"/>
        <v>0</v>
      </c>
      <c r="S47" s="147">
        <f t="shared" si="61"/>
        <v>0</v>
      </c>
      <c r="T47" s="147">
        <f t="shared" si="61"/>
        <v>0</v>
      </c>
      <c r="U47" s="147">
        <f t="shared" si="61"/>
        <v>0</v>
      </c>
      <c r="V47" s="147">
        <f t="shared" si="61"/>
        <v>0</v>
      </c>
      <c r="W47" s="147">
        <f t="shared" si="61"/>
        <v>0</v>
      </c>
      <c r="X47" s="147">
        <f t="shared" si="61"/>
        <v>0</v>
      </c>
      <c r="Y47" s="147">
        <f t="shared" si="61"/>
        <v>0</v>
      </c>
      <c r="Z47" s="147">
        <f t="shared" si="61"/>
        <v>0</v>
      </c>
    </row>
    <row r="48" spans="1:26" x14ac:dyDescent="0.3">
      <c r="A48" s="3" t="s">
        <v>84</v>
      </c>
      <c r="B48" s="27">
        <v>153</v>
      </c>
      <c r="C48" s="147">
        <v>173</v>
      </c>
      <c r="D48" s="147">
        <v>199</v>
      </c>
      <c r="E48" s="147">
        <v>222</v>
      </c>
      <c r="F48" s="147">
        <v>244</v>
      </c>
      <c r="G48" s="147">
        <v>276</v>
      </c>
      <c r="H48" s="147">
        <v>305</v>
      </c>
      <c r="I48" s="147">
        <v>334</v>
      </c>
      <c r="J48" s="147">
        <v>361</v>
      </c>
      <c r="K48" s="147">
        <v>386</v>
      </c>
      <c r="L48" s="147">
        <v>437</v>
      </c>
      <c r="O48" s="3" t="s">
        <v>84</v>
      </c>
      <c r="P48" s="27">
        <f t="shared" ref="P48:Z48" si="62">B48</f>
        <v>153</v>
      </c>
      <c r="Q48" s="147">
        <f t="shared" si="62"/>
        <v>173</v>
      </c>
      <c r="R48" s="147">
        <f t="shared" si="62"/>
        <v>199</v>
      </c>
      <c r="S48" s="147">
        <f t="shared" si="62"/>
        <v>222</v>
      </c>
      <c r="T48" s="147">
        <f t="shared" si="62"/>
        <v>244</v>
      </c>
      <c r="U48" s="147">
        <f t="shared" si="62"/>
        <v>276</v>
      </c>
      <c r="V48" s="147">
        <f t="shared" si="62"/>
        <v>305</v>
      </c>
      <c r="W48" s="147">
        <f t="shared" si="62"/>
        <v>334</v>
      </c>
      <c r="X48" s="147">
        <f t="shared" si="62"/>
        <v>361</v>
      </c>
      <c r="Y48" s="147">
        <f t="shared" si="62"/>
        <v>386</v>
      </c>
      <c r="Z48" s="147">
        <f t="shared" si="62"/>
        <v>437</v>
      </c>
    </row>
    <row r="49" spans="1:27" x14ac:dyDescent="0.3">
      <c r="A49" s="5" t="s">
        <v>85</v>
      </c>
      <c r="B49" s="27">
        <f t="shared" ref="B49:L49" si="63">B48*0.2</f>
        <v>30.6</v>
      </c>
      <c r="C49" s="147">
        <f t="shared" si="63"/>
        <v>34.6</v>
      </c>
      <c r="D49" s="147">
        <f t="shared" si="63"/>
        <v>39.800000000000004</v>
      </c>
      <c r="E49" s="147">
        <f t="shared" si="63"/>
        <v>44.400000000000006</v>
      </c>
      <c r="F49" s="147">
        <f t="shared" si="63"/>
        <v>48.800000000000004</v>
      </c>
      <c r="G49" s="147">
        <f t="shared" si="63"/>
        <v>55.2</v>
      </c>
      <c r="H49" s="147">
        <f t="shared" si="63"/>
        <v>61</v>
      </c>
      <c r="I49" s="147">
        <f t="shared" si="63"/>
        <v>66.8</v>
      </c>
      <c r="J49" s="147">
        <f t="shared" si="63"/>
        <v>72.2</v>
      </c>
      <c r="K49" s="147">
        <f t="shared" si="63"/>
        <v>77.2</v>
      </c>
      <c r="L49" s="147">
        <f t="shared" si="63"/>
        <v>87.4</v>
      </c>
      <c r="O49" s="5" t="s">
        <v>85</v>
      </c>
      <c r="P49" s="27">
        <f t="shared" ref="P49:Z49" si="64">P48*0</f>
        <v>0</v>
      </c>
      <c r="Q49" s="147">
        <f t="shared" si="64"/>
        <v>0</v>
      </c>
      <c r="R49" s="147">
        <f t="shared" si="64"/>
        <v>0</v>
      </c>
      <c r="S49" s="147">
        <f t="shared" si="64"/>
        <v>0</v>
      </c>
      <c r="T49" s="147">
        <f t="shared" si="64"/>
        <v>0</v>
      </c>
      <c r="U49" s="147">
        <f t="shared" si="64"/>
        <v>0</v>
      </c>
      <c r="V49" s="147">
        <f t="shared" si="64"/>
        <v>0</v>
      </c>
      <c r="W49" s="147">
        <f t="shared" si="64"/>
        <v>0</v>
      </c>
      <c r="X49" s="147">
        <f t="shared" si="64"/>
        <v>0</v>
      </c>
      <c r="Y49" s="147">
        <f t="shared" si="64"/>
        <v>0</v>
      </c>
      <c r="Z49" s="147">
        <f t="shared" si="64"/>
        <v>0</v>
      </c>
    </row>
    <row r="50" spans="1:27" ht="24" x14ac:dyDescent="0.3">
      <c r="A50" s="3" t="s">
        <v>195</v>
      </c>
      <c r="B50" s="27">
        <f t="shared" ref="B50:L50" si="65">B37+B45+B47+B49</f>
        <v>183.6</v>
      </c>
      <c r="C50" s="147">
        <f t="shared" si="65"/>
        <v>187.6</v>
      </c>
      <c r="D50" s="147">
        <f t="shared" si="65"/>
        <v>192.8</v>
      </c>
      <c r="E50" s="147">
        <f t="shared" si="65"/>
        <v>197.4</v>
      </c>
      <c r="F50" s="147">
        <f t="shared" si="65"/>
        <v>201.8</v>
      </c>
      <c r="G50" s="147">
        <f t="shared" si="65"/>
        <v>208.2</v>
      </c>
      <c r="H50" s="147">
        <f t="shared" si="65"/>
        <v>214</v>
      </c>
      <c r="I50" s="147">
        <f t="shared" si="65"/>
        <v>219.8</v>
      </c>
      <c r="J50" s="147">
        <f t="shared" si="65"/>
        <v>225.2</v>
      </c>
      <c r="K50" s="147">
        <f t="shared" si="65"/>
        <v>230.2</v>
      </c>
      <c r="L50" s="147">
        <f t="shared" si="65"/>
        <v>240.4</v>
      </c>
      <c r="O50" s="3" t="s">
        <v>195</v>
      </c>
      <c r="P50" s="147">
        <f t="shared" ref="P50:Z50" si="66">P37+P45+P47+P49</f>
        <v>60.5</v>
      </c>
      <c r="Q50" s="147">
        <f t="shared" si="66"/>
        <v>60.5</v>
      </c>
      <c r="R50" s="147">
        <f t="shared" si="66"/>
        <v>60.5</v>
      </c>
      <c r="S50" s="147">
        <f t="shared" si="66"/>
        <v>60.5</v>
      </c>
      <c r="T50" s="147">
        <f t="shared" si="66"/>
        <v>60.5</v>
      </c>
      <c r="U50" s="147">
        <f t="shared" si="66"/>
        <v>60.5</v>
      </c>
      <c r="V50" s="147">
        <f t="shared" si="66"/>
        <v>60.5</v>
      </c>
      <c r="W50" s="147">
        <f t="shared" si="66"/>
        <v>60.5</v>
      </c>
      <c r="X50" s="147">
        <f t="shared" si="66"/>
        <v>60.5</v>
      </c>
      <c r="Y50" s="147">
        <f t="shared" si="66"/>
        <v>60.5</v>
      </c>
      <c r="Z50" s="147">
        <f t="shared" si="66"/>
        <v>60.5</v>
      </c>
    </row>
    <row r="51" spans="1:27" x14ac:dyDescent="0.3">
      <c r="A51" s="5" t="s">
        <v>87</v>
      </c>
      <c r="B51" s="27">
        <f t="shared" ref="B51:L51" si="67">B18-B50</f>
        <v>1533.4</v>
      </c>
      <c r="C51" s="147">
        <f t="shared" si="67"/>
        <v>1602.4</v>
      </c>
      <c r="D51" s="147">
        <f t="shared" si="67"/>
        <v>1758.2</v>
      </c>
      <c r="E51" s="147">
        <f t="shared" si="67"/>
        <v>1867.6</v>
      </c>
      <c r="F51" s="147">
        <f t="shared" si="67"/>
        <v>1994.2</v>
      </c>
      <c r="G51" s="147">
        <f t="shared" si="67"/>
        <v>2118.2367266674864</v>
      </c>
      <c r="H51" s="147">
        <f t="shared" si="67"/>
        <v>2236.1009701081643</v>
      </c>
      <c r="I51" s="147">
        <f t="shared" si="67"/>
        <v>2349.1081310861568</v>
      </c>
      <c r="J51" s="147">
        <f t="shared" si="67"/>
        <v>2464.1172066954764</v>
      </c>
      <c r="K51" s="147">
        <f t="shared" si="67"/>
        <v>2579.1015046406642</v>
      </c>
      <c r="L51" s="147">
        <f t="shared" si="67"/>
        <v>3042.6</v>
      </c>
      <c r="O51" s="5" t="s">
        <v>87</v>
      </c>
      <c r="P51" s="147">
        <f t="shared" ref="P51:Z51" si="68">P18-P50</f>
        <v>1484.8000000000002</v>
      </c>
      <c r="Q51" s="147">
        <f t="shared" si="68"/>
        <v>1550.5</v>
      </c>
      <c r="R51" s="147">
        <f t="shared" si="68"/>
        <v>1695.4</v>
      </c>
      <c r="S51" s="147">
        <f t="shared" si="68"/>
        <v>1798.0000000000002</v>
      </c>
      <c r="T51" s="147">
        <f t="shared" si="68"/>
        <v>1915.9</v>
      </c>
      <c r="U51" s="147">
        <f t="shared" si="68"/>
        <v>2033.2930540007378</v>
      </c>
      <c r="V51" s="147">
        <f t="shared" si="68"/>
        <v>2144.5908730973479</v>
      </c>
      <c r="W51" s="147">
        <f t="shared" si="68"/>
        <v>2251.5173179775411</v>
      </c>
      <c r="X51" s="147">
        <f t="shared" si="68"/>
        <v>2359.8854860259289</v>
      </c>
      <c r="Y51" s="147">
        <f t="shared" si="68"/>
        <v>2467.8713541765978</v>
      </c>
      <c r="Z51" s="147">
        <f t="shared" si="68"/>
        <v>2894.2</v>
      </c>
    </row>
    <row r="52" spans="1:27" ht="24" x14ac:dyDescent="0.3">
      <c r="A52" s="3" t="s">
        <v>196</v>
      </c>
      <c r="B52" s="27">
        <f t="shared" ref="B52:L52" si="69">B38+B45+B47+B49</f>
        <v>382.40000000000003</v>
      </c>
      <c r="C52" s="147">
        <f t="shared" si="69"/>
        <v>386.40000000000003</v>
      </c>
      <c r="D52" s="147">
        <f t="shared" si="69"/>
        <v>391.6</v>
      </c>
      <c r="E52" s="147">
        <f t="shared" si="69"/>
        <v>396.20000000000005</v>
      </c>
      <c r="F52" s="147">
        <f t="shared" si="69"/>
        <v>400.6</v>
      </c>
      <c r="G52" s="147">
        <f t="shared" si="69"/>
        <v>407</v>
      </c>
      <c r="H52" s="147">
        <f t="shared" si="69"/>
        <v>412.8</v>
      </c>
      <c r="I52" s="147">
        <f t="shared" si="69"/>
        <v>418.6</v>
      </c>
      <c r="J52" s="147">
        <f t="shared" si="69"/>
        <v>424</v>
      </c>
      <c r="K52" s="147">
        <f t="shared" si="69"/>
        <v>429</v>
      </c>
      <c r="L52" s="147">
        <f t="shared" si="69"/>
        <v>439.20000000000005</v>
      </c>
      <c r="O52" s="3" t="s">
        <v>198</v>
      </c>
      <c r="P52" s="147">
        <f t="shared" ref="P52:Z52" si="70">P38+P45+P47+P49</f>
        <v>159.9</v>
      </c>
      <c r="Q52" s="147">
        <f t="shared" si="70"/>
        <v>159.9</v>
      </c>
      <c r="R52" s="147">
        <f t="shared" si="70"/>
        <v>159.9</v>
      </c>
      <c r="S52" s="147">
        <f t="shared" si="70"/>
        <v>159.9</v>
      </c>
      <c r="T52" s="147">
        <f t="shared" si="70"/>
        <v>167.30799999999999</v>
      </c>
      <c r="U52" s="147">
        <f t="shared" si="70"/>
        <v>167.30799999999999</v>
      </c>
      <c r="V52" s="147">
        <f t="shared" si="70"/>
        <v>167.30799999999999</v>
      </c>
      <c r="W52" s="147">
        <f t="shared" si="70"/>
        <v>167.30799999999999</v>
      </c>
      <c r="X52" s="147">
        <f t="shared" si="70"/>
        <v>167.30799999999999</v>
      </c>
      <c r="Y52" s="147">
        <f t="shared" si="70"/>
        <v>167.30799999999999</v>
      </c>
      <c r="Z52" s="147">
        <f t="shared" si="70"/>
        <v>167.30799999999999</v>
      </c>
    </row>
    <row r="53" spans="1:27" x14ac:dyDescent="0.3">
      <c r="A53" s="5" t="s">
        <v>87</v>
      </c>
      <c r="B53" s="27">
        <f t="shared" ref="B53:L53" si="71">B18-B52</f>
        <v>1334.6</v>
      </c>
      <c r="C53" s="147">
        <f t="shared" si="71"/>
        <v>1403.6</v>
      </c>
      <c r="D53" s="147">
        <f t="shared" si="71"/>
        <v>1559.4</v>
      </c>
      <c r="E53" s="147">
        <f t="shared" si="71"/>
        <v>1668.8</v>
      </c>
      <c r="F53" s="147">
        <f t="shared" si="71"/>
        <v>1795.4</v>
      </c>
      <c r="G53" s="147">
        <f t="shared" si="71"/>
        <v>1919.4367266674863</v>
      </c>
      <c r="H53" s="147">
        <f t="shared" si="71"/>
        <v>2037.3009701081644</v>
      </c>
      <c r="I53" s="147">
        <f t="shared" si="71"/>
        <v>2150.3081310861571</v>
      </c>
      <c r="J53" s="147">
        <f t="shared" si="71"/>
        <v>2265.3172066954762</v>
      </c>
      <c r="K53" s="147">
        <f t="shared" si="71"/>
        <v>2380.301504640664</v>
      </c>
      <c r="L53" s="147">
        <f t="shared" si="71"/>
        <v>2843.8</v>
      </c>
      <c r="O53" s="5" t="s">
        <v>87</v>
      </c>
      <c r="P53" s="147">
        <f t="shared" ref="P53:Z53" si="72">P18-P52</f>
        <v>1385.4</v>
      </c>
      <c r="Q53" s="147">
        <f t="shared" si="72"/>
        <v>1451.1</v>
      </c>
      <c r="R53" s="147">
        <f t="shared" si="72"/>
        <v>1596</v>
      </c>
      <c r="S53" s="147">
        <f t="shared" si="72"/>
        <v>1698.6000000000001</v>
      </c>
      <c r="T53" s="147">
        <f t="shared" si="72"/>
        <v>1809.0920000000001</v>
      </c>
      <c r="U53" s="147">
        <f t="shared" si="72"/>
        <v>1926.4850540007378</v>
      </c>
      <c r="V53" s="147">
        <f t="shared" si="72"/>
        <v>2037.7828730973479</v>
      </c>
      <c r="W53" s="147">
        <f t="shared" si="72"/>
        <v>2144.7093179775411</v>
      </c>
      <c r="X53" s="147">
        <f t="shared" si="72"/>
        <v>2253.0774860259289</v>
      </c>
      <c r="Y53" s="147">
        <f t="shared" si="72"/>
        <v>2361.0633541765978</v>
      </c>
      <c r="Z53" s="147">
        <f t="shared" si="72"/>
        <v>2787.3919999999998</v>
      </c>
    </row>
    <row r="54" spans="1:27" ht="24" x14ac:dyDescent="0.3">
      <c r="A54" s="3" t="s">
        <v>197</v>
      </c>
      <c r="B54" s="27">
        <f t="shared" ref="B54:L54" si="73">B39+B45+B47+B49</f>
        <v>581.20000000000005</v>
      </c>
      <c r="C54" s="147">
        <f t="shared" si="73"/>
        <v>585.20000000000005</v>
      </c>
      <c r="D54" s="147">
        <f t="shared" si="73"/>
        <v>590.4</v>
      </c>
      <c r="E54" s="147">
        <f t="shared" si="73"/>
        <v>595</v>
      </c>
      <c r="F54" s="147">
        <f t="shared" si="73"/>
        <v>599.4</v>
      </c>
      <c r="G54" s="147">
        <f t="shared" si="73"/>
        <v>605.80000000000007</v>
      </c>
      <c r="H54" s="147">
        <f t="shared" si="73"/>
        <v>611.6</v>
      </c>
      <c r="I54" s="147">
        <f t="shared" si="73"/>
        <v>617.4</v>
      </c>
      <c r="J54" s="147">
        <f t="shared" si="73"/>
        <v>622.80000000000007</v>
      </c>
      <c r="K54" s="147">
        <f t="shared" si="73"/>
        <v>627.80000000000007</v>
      </c>
      <c r="L54" s="147">
        <f t="shared" si="73"/>
        <v>638</v>
      </c>
      <c r="O54" s="3" t="s">
        <v>196</v>
      </c>
      <c r="P54" s="147">
        <f t="shared" ref="P54:Z54" si="74">P39+P45+P47+P49</f>
        <v>259.3</v>
      </c>
      <c r="Q54" s="147">
        <f t="shared" si="74"/>
        <v>259.3</v>
      </c>
      <c r="R54" s="147">
        <f t="shared" si="74"/>
        <v>259.3</v>
      </c>
      <c r="S54" s="147">
        <f t="shared" si="74"/>
        <v>259.3</v>
      </c>
      <c r="T54" s="147">
        <f t="shared" si="74"/>
        <v>274.11599999999999</v>
      </c>
      <c r="U54" s="147">
        <f t="shared" si="74"/>
        <v>274.11599999999999</v>
      </c>
      <c r="V54" s="147">
        <f t="shared" si="74"/>
        <v>274.11599999999999</v>
      </c>
      <c r="W54" s="147">
        <f t="shared" si="74"/>
        <v>274.11599999999999</v>
      </c>
      <c r="X54" s="147">
        <f t="shared" si="74"/>
        <v>274.11599999999999</v>
      </c>
      <c r="Y54" s="147">
        <f t="shared" si="74"/>
        <v>274.11599999999999</v>
      </c>
      <c r="Z54" s="147">
        <f t="shared" si="74"/>
        <v>274.11599999999999</v>
      </c>
    </row>
    <row r="55" spans="1:27" x14ac:dyDescent="0.3">
      <c r="A55" s="5" t="s">
        <v>87</v>
      </c>
      <c r="B55" s="27">
        <f t="shared" ref="B55:L55" si="75">B18-B54</f>
        <v>1135.8</v>
      </c>
      <c r="C55" s="147">
        <f t="shared" si="75"/>
        <v>1204.8</v>
      </c>
      <c r="D55" s="147">
        <f t="shared" si="75"/>
        <v>1360.6</v>
      </c>
      <c r="E55" s="147">
        <f t="shared" si="75"/>
        <v>1470</v>
      </c>
      <c r="F55" s="147">
        <f t="shared" si="75"/>
        <v>1596.6</v>
      </c>
      <c r="G55" s="147">
        <f t="shared" si="75"/>
        <v>1720.6367266674861</v>
      </c>
      <c r="H55" s="147">
        <f t="shared" si="75"/>
        <v>1838.5009701081644</v>
      </c>
      <c r="I55" s="147">
        <f t="shared" si="75"/>
        <v>1951.5081310861569</v>
      </c>
      <c r="J55" s="147">
        <f t="shared" si="75"/>
        <v>2066.517206695476</v>
      </c>
      <c r="K55" s="147">
        <f t="shared" si="75"/>
        <v>2181.5015046406638</v>
      </c>
      <c r="L55" s="147">
        <f t="shared" si="75"/>
        <v>2645</v>
      </c>
      <c r="O55" s="5" t="s">
        <v>87</v>
      </c>
      <c r="P55" s="147">
        <f t="shared" ref="P55:Z55" si="76">P18-P54</f>
        <v>1286.0000000000002</v>
      </c>
      <c r="Q55" s="147">
        <f t="shared" si="76"/>
        <v>1351.7</v>
      </c>
      <c r="R55" s="147">
        <f t="shared" si="76"/>
        <v>1496.6000000000001</v>
      </c>
      <c r="S55" s="147">
        <f t="shared" si="76"/>
        <v>1599.2000000000003</v>
      </c>
      <c r="T55" s="147">
        <f t="shared" si="76"/>
        <v>1702.2840000000001</v>
      </c>
      <c r="U55" s="147">
        <f t="shared" si="76"/>
        <v>1819.6770540007378</v>
      </c>
      <c r="V55" s="147">
        <f t="shared" si="76"/>
        <v>1930.9748730973479</v>
      </c>
      <c r="W55" s="147">
        <f t="shared" si="76"/>
        <v>2037.9013179775411</v>
      </c>
      <c r="X55" s="147">
        <f t="shared" si="76"/>
        <v>2146.2694860259289</v>
      </c>
      <c r="Y55" s="147">
        <f t="shared" si="76"/>
        <v>2254.2553541765978</v>
      </c>
      <c r="Z55" s="147">
        <f t="shared" si="76"/>
        <v>2680.5839999999998</v>
      </c>
    </row>
    <row r="57" spans="1:27" x14ac:dyDescent="0.3">
      <c r="A57" s="49" t="s">
        <v>91</v>
      </c>
      <c r="B57" s="49"/>
      <c r="C57" s="50">
        <v>2021</v>
      </c>
      <c r="D57" s="50">
        <v>2022</v>
      </c>
      <c r="E57" s="50">
        <v>2023</v>
      </c>
      <c r="F57" s="50">
        <v>2024</v>
      </c>
      <c r="G57" s="50">
        <v>2025</v>
      </c>
      <c r="H57" s="50">
        <v>2026</v>
      </c>
      <c r="I57" s="50">
        <v>2027</v>
      </c>
      <c r="J57" s="50">
        <v>2028</v>
      </c>
      <c r="K57" s="50">
        <v>2029</v>
      </c>
      <c r="L57" s="50">
        <v>2030</v>
      </c>
      <c r="M57" s="50">
        <v>2035</v>
      </c>
      <c r="N57" s="2"/>
      <c r="O57" s="2"/>
      <c r="P57" s="49" t="s">
        <v>92</v>
      </c>
      <c r="Q57" s="50">
        <v>2021</v>
      </c>
      <c r="R57" s="50">
        <v>2022</v>
      </c>
      <c r="S57" s="50">
        <v>2023</v>
      </c>
      <c r="T57" s="50">
        <v>2024</v>
      </c>
      <c r="U57" s="50">
        <v>2025</v>
      </c>
      <c r="V57" s="50"/>
      <c r="W57" s="50"/>
      <c r="X57" s="50"/>
      <c r="Y57" s="50"/>
      <c r="Z57" s="50">
        <v>2030</v>
      </c>
      <c r="AA57" s="50">
        <v>2035</v>
      </c>
    </row>
    <row r="58" spans="1:27" ht="28" x14ac:dyDescent="0.3">
      <c r="A58" s="51" t="s">
        <v>86</v>
      </c>
      <c r="B58" s="52"/>
      <c r="C58" s="53">
        <f t="shared" ref="C58:AA58" si="77">C49</f>
        <v>34.6</v>
      </c>
      <c r="D58" s="53">
        <f t="shared" si="77"/>
        <v>39.800000000000004</v>
      </c>
      <c r="E58" s="53">
        <f t="shared" si="77"/>
        <v>44.400000000000006</v>
      </c>
      <c r="F58" s="53">
        <f t="shared" si="77"/>
        <v>48.800000000000004</v>
      </c>
      <c r="G58" s="53">
        <f t="shared" si="77"/>
        <v>55.2</v>
      </c>
      <c r="H58" s="53">
        <f t="shared" si="77"/>
        <v>61</v>
      </c>
      <c r="I58" s="53">
        <f t="shared" si="77"/>
        <v>66.8</v>
      </c>
      <c r="J58" s="53">
        <f t="shared" si="77"/>
        <v>72.2</v>
      </c>
      <c r="K58" s="53">
        <f t="shared" si="77"/>
        <v>77.2</v>
      </c>
      <c r="L58" s="53">
        <f t="shared" si="77"/>
        <v>87.4</v>
      </c>
      <c r="M58" s="53">
        <f t="shared" si="77"/>
        <v>0</v>
      </c>
      <c r="N58" s="53">
        <f t="shared" si="77"/>
        <v>0</v>
      </c>
      <c r="O58" s="53" t="str">
        <f t="shared" si="77"/>
        <v>光伏出力</v>
      </c>
      <c r="P58" s="53">
        <f t="shared" si="77"/>
        <v>0</v>
      </c>
      <c r="Q58" s="53">
        <f t="shared" si="77"/>
        <v>0</v>
      </c>
      <c r="R58" s="53">
        <f t="shared" si="77"/>
        <v>0</v>
      </c>
      <c r="S58" s="53">
        <f t="shared" si="77"/>
        <v>0</v>
      </c>
      <c r="T58" s="53">
        <f t="shared" si="77"/>
        <v>0</v>
      </c>
      <c r="U58" s="53">
        <f t="shared" si="77"/>
        <v>0</v>
      </c>
      <c r="V58" s="53">
        <f t="shared" si="77"/>
        <v>0</v>
      </c>
      <c r="W58" s="53">
        <f t="shared" si="77"/>
        <v>0</v>
      </c>
      <c r="X58" s="53">
        <f t="shared" si="77"/>
        <v>0</v>
      </c>
      <c r="Y58" s="53">
        <f t="shared" si="77"/>
        <v>0</v>
      </c>
      <c r="Z58" s="53">
        <f t="shared" si="77"/>
        <v>0</v>
      </c>
      <c r="AA58" s="53">
        <f t="shared" si="77"/>
        <v>0</v>
      </c>
    </row>
    <row r="59" spans="1:27" ht="23" x14ac:dyDescent="0.3">
      <c r="A59" s="49" t="s">
        <v>87</v>
      </c>
      <c r="B59" s="54"/>
      <c r="C59" s="53">
        <f t="shared" ref="C59:AA59" si="78">C50</f>
        <v>187.6</v>
      </c>
      <c r="D59" s="53">
        <f t="shared" si="78"/>
        <v>192.8</v>
      </c>
      <c r="E59" s="53">
        <f t="shared" si="78"/>
        <v>197.4</v>
      </c>
      <c r="F59" s="53">
        <f t="shared" si="78"/>
        <v>201.8</v>
      </c>
      <c r="G59" s="53">
        <f t="shared" si="78"/>
        <v>208.2</v>
      </c>
      <c r="H59" s="53">
        <f t="shared" si="78"/>
        <v>214</v>
      </c>
      <c r="I59" s="53">
        <f t="shared" si="78"/>
        <v>219.8</v>
      </c>
      <c r="J59" s="53">
        <f t="shared" si="78"/>
        <v>225.2</v>
      </c>
      <c r="K59" s="53">
        <f t="shared" si="78"/>
        <v>230.2</v>
      </c>
      <c r="L59" s="53">
        <f t="shared" si="78"/>
        <v>240.4</v>
      </c>
      <c r="M59" s="53">
        <f t="shared" si="78"/>
        <v>0</v>
      </c>
      <c r="N59" s="53">
        <f t="shared" si="78"/>
        <v>0</v>
      </c>
      <c r="O59" s="53" t="str">
        <f t="shared" si="78"/>
        <v>地区电源总出力（气电不出力）</v>
      </c>
      <c r="P59" s="53">
        <f t="shared" si="78"/>
        <v>60.5</v>
      </c>
      <c r="Q59" s="53">
        <f t="shared" si="78"/>
        <v>60.5</v>
      </c>
      <c r="R59" s="53">
        <f t="shared" si="78"/>
        <v>60.5</v>
      </c>
      <c r="S59" s="53">
        <f t="shared" si="78"/>
        <v>60.5</v>
      </c>
      <c r="T59" s="53">
        <f t="shared" si="78"/>
        <v>60.5</v>
      </c>
      <c r="U59" s="53">
        <f t="shared" si="78"/>
        <v>60.5</v>
      </c>
      <c r="V59" s="53">
        <f t="shared" si="78"/>
        <v>60.5</v>
      </c>
      <c r="W59" s="53">
        <f t="shared" si="78"/>
        <v>60.5</v>
      </c>
      <c r="X59" s="53">
        <f t="shared" si="78"/>
        <v>60.5</v>
      </c>
      <c r="Y59" s="53">
        <f t="shared" si="78"/>
        <v>60.5</v>
      </c>
      <c r="Z59" s="53">
        <f t="shared" si="78"/>
        <v>60.5</v>
      </c>
      <c r="AA59" s="53">
        <f t="shared" si="78"/>
        <v>0</v>
      </c>
    </row>
    <row r="60" spans="1:27" x14ac:dyDescent="0.3">
      <c r="A60" s="49" t="s">
        <v>93</v>
      </c>
      <c r="B60" s="54"/>
      <c r="C60" s="55">
        <f t="shared" ref="C60:M60" si="79">C70/C59</f>
        <v>12.659914712153519</v>
      </c>
      <c r="D60" s="55">
        <f t="shared" si="79"/>
        <v>13.018672199170124</v>
      </c>
      <c r="E60" s="55">
        <f t="shared" si="79"/>
        <v>16.261398176291792</v>
      </c>
      <c r="F60" s="55">
        <f t="shared" si="79"/>
        <v>15.906838453914766</v>
      </c>
      <c r="G60" s="55">
        <f t="shared" si="79"/>
        <v>15.417867435158502</v>
      </c>
      <c r="H60" s="55">
        <f t="shared" si="79"/>
        <v>15</v>
      </c>
      <c r="I60" s="55">
        <f t="shared" si="79"/>
        <v>14.604185623293903</v>
      </c>
      <c r="J60" s="55">
        <f t="shared" si="79"/>
        <v>14.253996447602132</v>
      </c>
      <c r="K60" s="55">
        <f t="shared" si="79"/>
        <v>13.944396177237186</v>
      </c>
      <c r="L60" s="55">
        <f t="shared" si="79"/>
        <v>16.763727121464225</v>
      </c>
      <c r="M60" s="55" t="e">
        <f t="shared" si="79"/>
        <v>#DIV/0!</v>
      </c>
      <c r="N60" s="2"/>
      <c r="O60" s="2"/>
      <c r="P60" s="49" t="s">
        <v>93</v>
      </c>
      <c r="Q60" s="55">
        <f t="shared" ref="Q60:AA60" si="80">Q70/Q59</f>
        <v>39.256198347107436</v>
      </c>
      <c r="R60" s="55">
        <f t="shared" si="80"/>
        <v>41.487603305785122</v>
      </c>
      <c r="S60" s="55">
        <f t="shared" si="80"/>
        <v>53.057851239669418</v>
      </c>
      <c r="T60" s="55">
        <f t="shared" si="80"/>
        <v>53.057851239669418</v>
      </c>
      <c r="U60" s="55">
        <f t="shared" si="80"/>
        <v>53.057851239669418</v>
      </c>
      <c r="V60" s="55">
        <f t="shared" si="80"/>
        <v>53.057851239669418</v>
      </c>
      <c r="W60" s="55">
        <f t="shared" si="80"/>
        <v>53.057851239669418</v>
      </c>
      <c r="X60" s="55">
        <f t="shared" si="80"/>
        <v>53.057851239669418</v>
      </c>
      <c r="Y60" s="55">
        <f t="shared" si="80"/>
        <v>53.057851239669418</v>
      </c>
      <c r="Z60" s="55">
        <f t="shared" si="80"/>
        <v>66.611570247933884</v>
      </c>
      <c r="AA60" s="55" t="e">
        <f t="shared" si="80"/>
        <v>#DIV/0!</v>
      </c>
    </row>
    <row r="61" spans="1:27" ht="70" x14ac:dyDescent="0.3">
      <c r="A61" s="56" t="s">
        <v>94</v>
      </c>
      <c r="B61" s="54"/>
      <c r="C61" s="55">
        <f t="shared" ref="C61:M61" si="81">C71/C59</f>
        <v>12.393390191897655</v>
      </c>
      <c r="D61" s="55">
        <f t="shared" si="81"/>
        <v>12.66856846473029</v>
      </c>
      <c r="E61" s="55">
        <f t="shared" si="81"/>
        <v>14.488348530901723</v>
      </c>
      <c r="F61" s="55">
        <f t="shared" si="81"/>
        <v>15.906838453914766</v>
      </c>
      <c r="G61" s="55">
        <f t="shared" si="81"/>
        <v>15.417867435158502</v>
      </c>
      <c r="H61" s="55">
        <f t="shared" si="81"/>
        <v>15</v>
      </c>
      <c r="I61" s="55">
        <f t="shared" si="81"/>
        <v>14.604185623293903</v>
      </c>
      <c r="J61" s="55">
        <f t="shared" si="81"/>
        <v>14.253996447602132</v>
      </c>
      <c r="K61" s="55">
        <f t="shared" si="81"/>
        <v>13.944396177237186</v>
      </c>
      <c r="L61" s="55">
        <f t="shared" si="81"/>
        <v>15.058236272878535</v>
      </c>
      <c r="M61" s="55" t="e">
        <f t="shared" si="81"/>
        <v>#DIV/0!</v>
      </c>
      <c r="N61" s="2"/>
      <c r="O61" s="2"/>
      <c r="P61" s="56" t="s">
        <v>94</v>
      </c>
      <c r="Q61" s="55">
        <f t="shared" ref="Q61:AA61" si="82">Q71/Q59</f>
        <v>38.429752066115704</v>
      </c>
      <c r="R61" s="55">
        <f t="shared" si="82"/>
        <v>40.371900826446279</v>
      </c>
      <c r="S61" s="55">
        <f t="shared" si="82"/>
        <v>47.272727272727273</v>
      </c>
      <c r="T61" s="55">
        <f t="shared" si="82"/>
        <v>53.057851239669418</v>
      </c>
      <c r="U61" s="55">
        <f t="shared" si="82"/>
        <v>53.057851239669418</v>
      </c>
      <c r="V61" s="55">
        <f t="shared" si="82"/>
        <v>53.057851239669418</v>
      </c>
      <c r="W61" s="55">
        <f t="shared" si="82"/>
        <v>53.057851239669418</v>
      </c>
      <c r="X61" s="55">
        <f t="shared" si="82"/>
        <v>53.057851239669418</v>
      </c>
      <c r="Y61" s="55">
        <f t="shared" si="82"/>
        <v>53.057851239669418</v>
      </c>
      <c r="Z61" s="55">
        <f t="shared" si="82"/>
        <v>59.834710743801651</v>
      </c>
      <c r="AA61" s="55" t="e">
        <f t="shared" si="82"/>
        <v>#DIV/0!</v>
      </c>
    </row>
    <row r="62" spans="1:27" ht="28" x14ac:dyDescent="0.3">
      <c r="A62" s="51" t="s">
        <v>95</v>
      </c>
      <c r="B62" s="52"/>
      <c r="C62" s="53">
        <f t="shared" ref="C62:AA62" si="83">C51</f>
        <v>1602.4</v>
      </c>
      <c r="D62" s="53">
        <f t="shared" si="83"/>
        <v>1758.2</v>
      </c>
      <c r="E62" s="53">
        <f t="shared" si="83"/>
        <v>1867.6</v>
      </c>
      <c r="F62" s="53">
        <f t="shared" si="83"/>
        <v>1994.2</v>
      </c>
      <c r="G62" s="53">
        <f t="shared" si="83"/>
        <v>2118.2367266674864</v>
      </c>
      <c r="H62" s="53">
        <f t="shared" si="83"/>
        <v>2236.1009701081643</v>
      </c>
      <c r="I62" s="53">
        <f t="shared" si="83"/>
        <v>2349.1081310861568</v>
      </c>
      <c r="J62" s="53">
        <f t="shared" si="83"/>
        <v>2464.1172066954764</v>
      </c>
      <c r="K62" s="53">
        <f t="shared" si="83"/>
        <v>2579.1015046406642</v>
      </c>
      <c r="L62" s="53">
        <f t="shared" si="83"/>
        <v>3042.6</v>
      </c>
      <c r="M62" s="53">
        <f t="shared" si="83"/>
        <v>0</v>
      </c>
      <c r="N62" s="53">
        <f t="shared" si="83"/>
        <v>0</v>
      </c>
      <c r="O62" s="53" t="str">
        <f t="shared" si="83"/>
        <v>区域需大网供电负荷</v>
      </c>
      <c r="P62" s="53">
        <f t="shared" si="83"/>
        <v>1484.8000000000002</v>
      </c>
      <c r="Q62" s="53">
        <f t="shared" si="83"/>
        <v>1550.5</v>
      </c>
      <c r="R62" s="53">
        <f t="shared" si="83"/>
        <v>1695.4</v>
      </c>
      <c r="S62" s="53">
        <f t="shared" si="83"/>
        <v>1798.0000000000002</v>
      </c>
      <c r="T62" s="53">
        <f t="shared" si="83"/>
        <v>1915.9</v>
      </c>
      <c r="U62" s="53">
        <f t="shared" si="83"/>
        <v>2033.2930540007378</v>
      </c>
      <c r="V62" s="53">
        <f t="shared" si="83"/>
        <v>2144.5908730973479</v>
      </c>
      <c r="W62" s="53">
        <f t="shared" si="83"/>
        <v>2251.5173179775411</v>
      </c>
      <c r="X62" s="53">
        <f t="shared" si="83"/>
        <v>2359.8854860259289</v>
      </c>
      <c r="Y62" s="53">
        <f t="shared" si="83"/>
        <v>2467.8713541765978</v>
      </c>
      <c r="Z62" s="53">
        <f t="shared" si="83"/>
        <v>2894.2</v>
      </c>
      <c r="AA62" s="53">
        <f t="shared" si="83"/>
        <v>0</v>
      </c>
    </row>
    <row r="63" spans="1:27" ht="23" x14ac:dyDescent="0.3">
      <c r="A63" s="49" t="s">
        <v>87</v>
      </c>
      <c r="B63" s="54"/>
      <c r="C63" s="53">
        <f t="shared" ref="C63:AA63" si="84">C52</f>
        <v>386.40000000000003</v>
      </c>
      <c r="D63" s="53">
        <f t="shared" si="84"/>
        <v>391.6</v>
      </c>
      <c r="E63" s="53">
        <f t="shared" si="84"/>
        <v>396.20000000000005</v>
      </c>
      <c r="F63" s="53">
        <f t="shared" si="84"/>
        <v>400.6</v>
      </c>
      <c r="G63" s="53">
        <f t="shared" si="84"/>
        <v>407</v>
      </c>
      <c r="H63" s="53">
        <f t="shared" si="84"/>
        <v>412.8</v>
      </c>
      <c r="I63" s="53">
        <f t="shared" si="84"/>
        <v>418.6</v>
      </c>
      <c r="J63" s="53">
        <f t="shared" si="84"/>
        <v>424</v>
      </c>
      <c r="K63" s="53">
        <f t="shared" si="84"/>
        <v>429</v>
      </c>
      <c r="L63" s="53">
        <f t="shared" si="84"/>
        <v>439.20000000000005</v>
      </c>
      <c r="M63" s="53">
        <f t="shared" si="84"/>
        <v>0</v>
      </c>
      <c r="N63" s="53">
        <f t="shared" si="84"/>
        <v>0</v>
      </c>
      <c r="O63" s="53" t="str">
        <f t="shared" si="84"/>
        <v>地区电源总出力（气电0.2出力）</v>
      </c>
      <c r="P63" s="53">
        <f t="shared" si="84"/>
        <v>159.9</v>
      </c>
      <c r="Q63" s="53">
        <f t="shared" si="84"/>
        <v>159.9</v>
      </c>
      <c r="R63" s="53">
        <f t="shared" si="84"/>
        <v>159.9</v>
      </c>
      <c r="S63" s="53">
        <f t="shared" si="84"/>
        <v>159.9</v>
      </c>
      <c r="T63" s="53">
        <f t="shared" si="84"/>
        <v>167.30799999999999</v>
      </c>
      <c r="U63" s="53">
        <f t="shared" si="84"/>
        <v>167.30799999999999</v>
      </c>
      <c r="V63" s="53">
        <f t="shared" si="84"/>
        <v>167.30799999999999</v>
      </c>
      <c r="W63" s="53">
        <f t="shared" si="84"/>
        <v>167.30799999999999</v>
      </c>
      <c r="X63" s="53">
        <f t="shared" si="84"/>
        <v>167.30799999999999</v>
      </c>
      <c r="Y63" s="53">
        <f t="shared" si="84"/>
        <v>167.30799999999999</v>
      </c>
      <c r="Z63" s="53">
        <f t="shared" si="84"/>
        <v>167.30799999999999</v>
      </c>
      <c r="AA63" s="53">
        <f t="shared" si="84"/>
        <v>0</v>
      </c>
    </row>
    <row r="64" spans="1:27" x14ac:dyDescent="0.3">
      <c r="A64" s="49" t="s">
        <v>93</v>
      </c>
      <c r="B64" s="54"/>
      <c r="C64" s="55">
        <f t="shared" ref="C64:M64" si="85">C70/C63</f>
        <v>6.1464803312629392</v>
      </c>
      <c r="D64" s="55">
        <f t="shared" si="85"/>
        <v>6.4096016343207349</v>
      </c>
      <c r="E64" s="55">
        <f t="shared" si="85"/>
        <v>8.1019687026754159</v>
      </c>
      <c r="F64" s="55">
        <f t="shared" si="85"/>
        <v>8.0129805292061906</v>
      </c>
      <c r="G64" s="55">
        <f t="shared" si="85"/>
        <v>7.8869778869778866</v>
      </c>
      <c r="H64" s="55">
        <f t="shared" si="85"/>
        <v>7.7761627906976738</v>
      </c>
      <c r="I64" s="55">
        <f t="shared" si="85"/>
        <v>7.6684185379837553</v>
      </c>
      <c r="J64" s="55">
        <f t="shared" si="85"/>
        <v>7.5707547169811322</v>
      </c>
      <c r="K64" s="55">
        <f t="shared" si="85"/>
        <v>7.4825174825174825</v>
      </c>
      <c r="L64" s="55">
        <f t="shared" si="85"/>
        <v>9.1757741347905277</v>
      </c>
      <c r="M64" s="55" t="e">
        <f t="shared" si="85"/>
        <v>#DIV/0!</v>
      </c>
      <c r="N64" s="61"/>
      <c r="O64" s="61"/>
      <c r="P64" s="49" t="s">
        <v>93</v>
      </c>
      <c r="Q64" s="55">
        <f t="shared" ref="Q64:AA64" si="86">Q70/Q63</f>
        <v>14.853033145716072</v>
      </c>
      <c r="R64" s="55">
        <f t="shared" si="86"/>
        <v>15.697310819262038</v>
      </c>
      <c r="S64" s="55">
        <f t="shared" si="86"/>
        <v>20.075046904315197</v>
      </c>
      <c r="T64" s="55">
        <f t="shared" si="86"/>
        <v>19.186171611638414</v>
      </c>
      <c r="U64" s="55">
        <f t="shared" si="86"/>
        <v>19.186171611638414</v>
      </c>
      <c r="V64" s="55">
        <f t="shared" si="86"/>
        <v>19.186171611638414</v>
      </c>
      <c r="W64" s="55">
        <f t="shared" si="86"/>
        <v>19.186171611638414</v>
      </c>
      <c r="X64" s="55">
        <f t="shared" si="86"/>
        <v>19.186171611638414</v>
      </c>
      <c r="Y64" s="55">
        <f t="shared" si="86"/>
        <v>19.186171611638414</v>
      </c>
      <c r="Z64" s="55">
        <f t="shared" si="86"/>
        <v>24.08731202333421</v>
      </c>
      <c r="AA64" s="55" t="e">
        <f t="shared" si="86"/>
        <v>#DIV/0!</v>
      </c>
    </row>
    <row r="65" spans="1:27" ht="70" x14ac:dyDescent="0.3">
      <c r="A65" s="56" t="s">
        <v>94</v>
      </c>
      <c r="B65" s="54"/>
      <c r="C65" s="55">
        <f t="shared" ref="C65:M65" si="87">C71/C63</f>
        <v>6.0170807453416142</v>
      </c>
      <c r="D65" s="55">
        <f t="shared" si="87"/>
        <v>6.2372318692543409</v>
      </c>
      <c r="E65" s="55">
        <f t="shared" si="87"/>
        <v>7.218576476527006</v>
      </c>
      <c r="F65" s="55">
        <f t="shared" si="87"/>
        <v>8.0129805292061906</v>
      </c>
      <c r="G65" s="55">
        <f t="shared" si="87"/>
        <v>7.8869778869778866</v>
      </c>
      <c r="H65" s="55">
        <f t="shared" si="87"/>
        <v>7.7761627906976738</v>
      </c>
      <c r="I65" s="55">
        <f t="shared" si="87"/>
        <v>7.6684185379837553</v>
      </c>
      <c r="J65" s="55">
        <f t="shared" si="87"/>
        <v>7.5707547169811322</v>
      </c>
      <c r="K65" s="55">
        <f t="shared" si="87"/>
        <v>7.4825174825174825</v>
      </c>
      <c r="L65" s="55">
        <f t="shared" si="87"/>
        <v>8.2422586520947174</v>
      </c>
      <c r="M65" s="55" t="e">
        <f t="shared" si="87"/>
        <v>#DIV/0!</v>
      </c>
      <c r="N65" s="2"/>
      <c r="O65" s="2"/>
      <c r="P65" s="56" t="s">
        <v>94</v>
      </c>
      <c r="Q65" s="55">
        <f t="shared" ref="Q65:AA65" si="88">Q71/Q63</f>
        <v>14.540337711069418</v>
      </c>
      <c r="R65" s="55">
        <f t="shared" si="88"/>
        <v>15.275171982489056</v>
      </c>
      <c r="S65" s="55">
        <f t="shared" si="88"/>
        <v>17.886178861788618</v>
      </c>
      <c r="T65" s="55">
        <f t="shared" si="88"/>
        <v>19.186171611638414</v>
      </c>
      <c r="U65" s="55">
        <f t="shared" si="88"/>
        <v>19.186171611638414</v>
      </c>
      <c r="V65" s="55">
        <f t="shared" si="88"/>
        <v>19.186171611638414</v>
      </c>
      <c r="W65" s="55">
        <f t="shared" si="88"/>
        <v>19.186171611638414</v>
      </c>
      <c r="X65" s="55">
        <f t="shared" si="88"/>
        <v>19.186171611638414</v>
      </c>
      <c r="Y65" s="55">
        <f t="shared" si="88"/>
        <v>19.186171611638414</v>
      </c>
      <c r="Z65" s="55">
        <f t="shared" si="88"/>
        <v>21.636741817486314</v>
      </c>
      <c r="AA65" s="55" t="e">
        <f t="shared" si="88"/>
        <v>#DIV/0!</v>
      </c>
    </row>
    <row r="66" spans="1:27" ht="28" x14ac:dyDescent="0.3">
      <c r="A66" s="51" t="s">
        <v>96</v>
      </c>
      <c r="B66" s="52"/>
      <c r="C66" s="53">
        <f t="shared" ref="C66:AA66" si="89">C53</f>
        <v>1403.6</v>
      </c>
      <c r="D66" s="53">
        <f t="shared" si="89"/>
        <v>1559.4</v>
      </c>
      <c r="E66" s="53">
        <f t="shared" si="89"/>
        <v>1668.8</v>
      </c>
      <c r="F66" s="53">
        <f t="shared" si="89"/>
        <v>1795.4</v>
      </c>
      <c r="G66" s="53">
        <f t="shared" si="89"/>
        <v>1919.4367266674863</v>
      </c>
      <c r="H66" s="53">
        <f t="shared" si="89"/>
        <v>2037.3009701081644</v>
      </c>
      <c r="I66" s="53">
        <f t="shared" si="89"/>
        <v>2150.3081310861571</v>
      </c>
      <c r="J66" s="53">
        <f t="shared" si="89"/>
        <v>2265.3172066954762</v>
      </c>
      <c r="K66" s="53">
        <f t="shared" si="89"/>
        <v>2380.301504640664</v>
      </c>
      <c r="L66" s="53">
        <f t="shared" si="89"/>
        <v>2843.8</v>
      </c>
      <c r="M66" s="53">
        <f t="shared" si="89"/>
        <v>0</v>
      </c>
      <c r="N66" s="53">
        <f t="shared" si="89"/>
        <v>0</v>
      </c>
      <c r="O66" s="53" t="str">
        <f t="shared" si="89"/>
        <v>区域需大网供电负荷</v>
      </c>
      <c r="P66" s="53">
        <f t="shared" si="89"/>
        <v>1385.4</v>
      </c>
      <c r="Q66" s="53">
        <f t="shared" si="89"/>
        <v>1451.1</v>
      </c>
      <c r="R66" s="53">
        <f t="shared" si="89"/>
        <v>1596</v>
      </c>
      <c r="S66" s="53">
        <f t="shared" si="89"/>
        <v>1698.6000000000001</v>
      </c>
      <c r="T66" s="53">
        <f t="shared" si="89"/>
        <v>1809.0920000000001</v>
      </c>
      <c r="U66" s="53">
        <f t="shared" si="89"/>
        <v>1926.4850540007378</v>
      </c>
      <c r="V66" s="53">
        <f t="shared" si="89"/>
        <v>2037.7828730973479</v>
      </c>
      <c r="W66" s="53">
        <f t="shared" si="89"/>
        <v>2144.7093179775411</v>
      </c>
      <c r="X66" s="53">
        <f t="shared" si="89"/>
        <v>2253.0774860259289</v>
      </c>
      <c r="Y66" s="53">
        <f t="shared" si="89"/>
        <v>2361.0633541765978</v>
      </c>
      <c r="Z66" s="53">
        <f t="shared" si="89"/>
        <v>2787.3919999999998</v>
      </c>
      <c r="AA66" s="53">
        <f t="shared" si="89"/>
        <v>0</v>
      </c>
    </row>
    <row r="67" spans="1:27" ht="23" x14ac:dyDescent="0.3">
      <c r="A67" s="49" t="s">
        <v>87</v>
      </c>
      <c r="B67" s="54"/>
      <c r="C67" s="53">
        <f t="shared" ref="C67:AA67" si="90">C54</f>
        <v>585.20000000000005</v>
      </c>
      <c r="D67" s="53">
        <f t="shared" si="90"/>
        <v>590.4</v>
      </c>
      <c r="E67" s="53">
        <f t="shared" si="90"/>
        <v>595</v>
      </c>
      <c r="F67" s="53">
        <f t="shared" si="90"/>
        <v>599.4</v>
      </c>
      <c r="G67" s="53">
        <f t="shared" si="90"/>
        <v>605.80000000000007</v>
      </c>
      <c r="H67" s="53">
        <f t="shared" si="90"/>
        <v>611.6</v>
      </c>
      <c r="I67" s="53">
        <f t="shared" si="90"/>
        <v>617.4</v>
      </c>
      <c r="J67" s="53">
        <f t="shared" si="90"/>
        <v>622.80000000000007</v>
      </c>
      <c r="K67" s="53">
        <f t="shared" si="90"/>
        <v>627.80000000000007</v>
      </c>
      <c r="L67" s="53">
        <f t="shared" si="90"/>
        <v>638</v>
      </c>
      <c r="M67" s="53">
        <f t="shared" si="90"/>
        <v>0</v>
      </c>
      <c r="N67" s="53">
        <f t="shared" si="90"/>
        <v>0</v>
      </c>
      <c r="O67" s="53" t="str">
        <f t="shared" si="90"/>
        <v>地区电源总出力（气电0.4出力）</v>
      </c>
      <c r="P67" s="53">
        <f t="shared" si="90"/>
        <v>259.3</v>
      </c>
      <c r="Q67" s="53">
        <f t="shared" si="90"/>
        <v>259.3</v>
      </c>
      <c r="R67" s="53">
        <f t="shared" si="90"/>
        <v>259.3</v>
      </c>
      <c r="S67" s="53">
        <f t="shared" si="90"/>
        <v>259.3</v>
      </c>
      <c r="T67" s="53">
        <f t="shared" si="90"/>
        <v>274.11599999999999</v>
      </c>
      <c r="U67" s="53">
        <f t="shared" si="90"/>
        <v>274.11599999999999</v>
      </c>
      <c r="V67" s="53">
        <f t="shared" si="90"/>
        <v>274.11599999999999</v>
      </c>
      <c r="W67" s="53">
        <f t="shared" si="90"/>
        <v>274.11599999999999</v>
      </c>
      <c r="X67" s="53">
        <f t="shared" si="90"/>
        <v>274.11599999999999</v>
      </c>
      <c r="Y67" s="53">
        <f t="shared" si="90"/>
        <v>274.11599999999999</v>
      </c>
      <c r="Z67" s="53">
        <f t="shared" si="90"/>
        <v>274.11599999999999</v>
      </c>
      <c r="AA67" s="53">
        <f t="shared" si="90"/>
        <v>0</v>
      </c>
    </row>
    <row r="68" spans="1:27" x14ac:dyDescent="0.3">
      <c r="A68" s="49" t="s">
        <v>93</v>
      </c>
      <c r="B68" s="54"/>
      <c r="C68" s="55">
        <f t="shared" ref="C68:M68" si="91">C70/C67</f>
        <v>4.0584415584415581</v>
      </c>
      <c r="D68" s="55">
        <f t="shared" si="91"/>
        <v>4.2513550135501355</v>
      </c>
      <c r="E68" s="55">
        <f t="shared" si="91"/>
        <v>5.3949579831932777</v>
      </c>
      <c r="F68" s="55">
        <f t="shared" si="91"/>
        <v>5.3553553553553552</v>
      </c>
      <c r="G68" s="55">
        <f t="shared" si="91"/>
        <v>5.2987784747441395</v>
      </c>
      <c r="H68" s="55">
        <f t="shared" si="91"/>
        <v>5.2485284499672984</v>
      </c>
      <c r="I68" s="55">
        <f t="shared" si="91"/>
        <v>5.1992225461613222</v>
      </c>
      <c r="J68" s="55">
        <f t="shared" si="91"/>
        <v>5.1541425818882463</v>
      </c>
      <c r="K68" s="55">
        <f t="shared" si="91"/>
        <v>5.1130933418286073</v>
      </c>
      <c r="L68" s="55">
        <f t="shared" si="91"/>
        <v>6.3166144200626961</v>
      </c>
      <c r="M68" s="55" t="e">
        <f t="shared" si="91"/>
        <v>#DIV/0!</v>
      </c>
      <c r="N68" s="2"/>
      <c r="O68" s="2"/>
      <c r="P68" s="49" t="s">
        <v>93</v>
      </c>
      <c r="Q68" s="55">
        <f t="shared" ref="Q68:AA68" si="92">Q70/Q67</f>
        <v>9.1592749710759733</v>
      </c>
      <c r="R68" s="55">
        <f t="shared" si="92"/>
        <v>9.6799074431160808</v>
      </c>
      <c r="S68" s="55">
        <f t="shared" si="92"/>
        <v>12.379483224064789</v>
      </c>
      <c r="T68" s="55">
        <f t="shared" si="92"/>
        <v>11.710370791927506</v>
      </c>
      <c r="U68" s="55">
        <f t="shared" si="92"/>
        <v>11.710370791927506</v>
      </c>
      <c r="V68" s="55">
        <f t="shared" si="92"/>
        <v>11.710370791927506</v>
      </c>
      <c r="W68" s="55">
        <f t="shared" si="92"/>
        <v>11.710370791927506</v>
      </c>
      <c r="X68" s="55">
        <f t="shared" si="92"/>
        <v>11.710370791927506</v>
      </c>
      <c r="Y68" s="55">
        <f t="shared" si="92"/>
        <v>11.710370791927506</v>
      </c>
      <c r="Z68" s="55">
        <f t="shared" si="92"/>
        <v>14.701805075223628</v>
      </c>
      <c r="AA68" s="55" t="e">
        <f t="shared" si="92"/>
        <v>#DIV/0!</v>
      </c>
    </row>
    <row r="69" spans="1:27" ht="70" x14ac:dyDescent="0.3">
      <c r="A69" s="56" t="s">
        <v>94</v>
      </c>
      <c r="B69" s="54"/>
      <c r="C69" s="55">
        <f t="shared" ref="C69:M69" si="93">C71/C67</f>
        <v>3.9730006835269989</v>
      </c>
      <c r="D69" s="55">
        <f t="shared" si="93"/>
        <v>4.1370257452574526</v>
      </c>
      <c r="E69" s="55">
        <f t="shared" si="93"/>
        <v>4.8067226890756301</v>
      </c>
      <c r="F69" s="55">
        <f t="shared" si="93"/>
        <v>5.3553553553553552</v>
      </c>
      <c r="G69" s="55">
        <f t="shared" si="93"/>
        <v>5.2987784747441395</v>
      </c>
      <c r="H69" s="55">
        <f t="shared" si="93"/>
        <v>5.2485284499672984</v>
      </c>
      <c r="I69" s="55">
        <f t="shared" si="93"/>
        <v>5.1992225461613222</v>
      </c>
      <c r="J69" s="55">
        <f t="shared" si="93"/>
        <v>5.1541425818882463</v>
      </c>
      <c r="K69" s="55">
        <f t="shared" si="93"/>
        <v>5.1130933418286073</v>
      </c>
      <c r="L69" s="55">
        <f t="shared" si="93"/>
        <v>5.6739811912225706</v>
      </c>
      <c r="M69" s="55" t="e">
        <f t="shared" si="93"/>
        <v>#DIV/0!</v>
      </c>
      <c r="N69" s="2"/>
      <c r="O69" s="2"/>
      <c r="P69" s="56" t="s">
        <v>94</v>
      </c>
      <c r="Q69" s="55">
        <f t="shared" ref="Q69:AA69" si="94">Q71/Q67</f>
        <v>8.9664481295796374</v>
      </c>
      <c r="R69" s="55">
        <f t="shared" si="94"/>
        <v>9.4195912070960279</v>
      </c>
      <c r="S69" s="55">
        <f t="shared" si="94"/>
        <v>11.029695333590436</v>
      </c>
      <c r="T69" s="55">
        <f t="shared" si="94"/>
        <v>11.710370791927506</v>
      </c>
      <c r="U69" s="55">
        <f t="shared" si="94"/>
        <v>11.710370791927506</v>
      </c>
      <c r="V69" s="55">
        <f t="shared" si="94"/>
        <v>11.710370791927506</v>
      </c>
      <c r="W69" s="55">
        <f t="shared" si="94"/>
        <v>11.710370791927506</v>
      </c>
      <c r="X69" s="55">
        <f t="shared" si="94"/>
        <v>11.710370791927506</v>
      </c>
      <c r="Y69" s="55">
        <f t="shared" si="94"/>
        <v>11.710370791927506</v>
      </c>
      <c r="Z69" s="55">
        <f t="shared" si="94"/>
        <v>13.206087933575567</v>
      </c>
      <c r="AA69" s="55" t="e">
        <f t="shared" si="94"/>
        <v>#DIV/0!</v>
      </c>
    </row>
    <row r="70" spans="1:27" x14ac:dyDescent="0.3">
      <c r="A70" s="62" t="s">
        <v>97</v>
      </c>
      <c r="B70" s="52"/>
      <c r="C70" s="53">
        <f t="shared" ref="C70:M70" si="95">SUM(C72:C85)</f>
        <v>2375</v>
      </c>
      <c r="D70" s="53">
        <f t="shared" si="95"/>
        <v>2510</v>
      </c>
      <c r="E70" s="53">
        <f t="shared" si="95"/>
        <v>3210</v>
      </c>
      <c r="F70" s="53">
        <f t="shared" si="95"/>
        <v>3210</v>
      </c>
      <c r="G70" s="53">
        <f t="shared" si="95"/>
        <v>3210</v>
      </c>
      <c r="H70" s="53">
        <f t="shared" si="95"/>
        <v>3210</v>
      </c>
      <c r="I70" s="53">
        <f t="shared" si="95"/>
        <v>3210</v>
      </c>
      <c r="J70" s="53">
        <f t="shared" si="95"/>
        <v>3210</v>
      </c>
      <c r="K70" s="53">
        <f t="shared" si="95"/>
        <v>3210</v>
      </c>
      <c r="L70" s="53">
        <f t="shared" si="95"/>
        <v>4030</v>
      </c>
      <c r="M70" s="53">
        <f t="shared" si="95"/>
        <v>4150</v>
      </c>
      <c r="N70" s="2"/>
      <c r="O70" s="2"/>
      <c r="P70" s="62" t="s">
        <v>97</v>
      </c>
      <c r="Q70" s="49">
        <f t="shared" ref="Q70:AA70" si="96">C70</f>
        <v>2375</v>
      </c>
      <c r="R70" s="49">
        <f t="shared" si="96"/>
        <v>2510</v>
      </c>
      <c r="S70" s="49">
        <f t="shared" si="96"/>
        <v>3210</v>
      </c>
      <c r="T70" s="49">
        <f t="shared" si="96"/>
        <v>3210</v>
      </c>
      <c r="U70" s="49">
        <f t="shared" si="96"/>
        <v>3210</v>
      </c>
      <c r="V70" s="49">
        <f t="shared" si="96"/>
        <v>3210</v>
      </c>
      <c r="W70" s="49">
        <f t="shared" si="96"/>
        <v>3210</v>
      </c>
      <c r="X70" s="49">
        <f t="shared" si="96"/>
        <v>3210</v>
      </c>
      <c r="Y70" s="49">
        <f t="shared" si="96"/>
        <v>3210</v>
      </c>
      <c r="Z70" s="49">
        <f t="shared" si="96"/>
        <v>4030</v>
      </c>
      <c r="AA70" s="49">
        <f t="shared" si="96"/>
        <v>4150</v>
      </c>
    </row>
    <row r="71" spans="1:27" ht="28" x14ac:dyDescent="0.3">
      <c r="A71" s="51" t="s">
        <v>98</v>
      </c>
      <c r="B71" s="52"/>
      <c r="C71" s="53">
        <f t="shared" ref="C71:K71" si="97">SUM(B72:B85)+SUM(C88:C101)*0.5</f>
        <v>2325</v>
      </c>
      <c r="D71" s="53">
        <f t="shared" si="97"/>
        <v>2442.5</v>
      </c>
      <c r="E71" s="53">
        <f t="shared" si="97"/>
        <v>2860</v>
      </c>
      <c r="F71" s="53">
        <f t="shared" si="97"/>
        <v>3210</v>
      </c>
      <c r="G71" s="53">
        <f t="shared" si="97"/>
        <v>3210</v>
      </c>
      <c r="H71" s="53">
        <f t="shared" si="97"/>
        <v>3210</v>
      </c>
      <c r="I71" s="53">
        <f t="shared" si="97"/>
        <v>3210</v>
      </c>
      <c r="J71" s="53">
        <f t="shared" si="97"/>
        <v>3210</v>
      </c>
      <c r="K71" s="53">
        <f t="shared" si="97"/>
        <v>3210</v>
      </c>
      <c r="L71" s="53">
        <f>SUM(G72:G85)+SUM(L88:L101)*0.5</f>
        <v>3620</v>
      </c>
      <c r="M71" s="53">
        <f>SUM(L72:L85)+SUM(M88:M101)*0.5</f>
        <v>4090</v>
      </c>
      <c r="N71" s="2"/>
      <c r="O71" s="2"/>
      <c r="P71" s="62" t="s">
        <v>99</v>
      </c>
      <c r="Q71" s="49">
        <f t="shared" ref="Q71:AA71" si="98">C71</f>
        <v>2325</v>
      </c>
      <c r="R71" s="49">
        <f t="shared" si="98"/>
        <v>2442.5</v>
      </c>
      <c r="S71" s="49">
        <f t="shared" si="98"/>
        <v>2860</v>
      </c>
      <c r="T71" s="49">
        <f t="shared" si="98"/>
        <v>3210</v>
      </c>
      <c r="U71" s="49">
        <f t="shared" si="98"/>
        <v>3210</v>
      </c>
      <c r="V71" s="49">
        <f t="shared" si="98"/>
        <v>3210</v>
      </c>
      <c r="W71" s="49">
        <f t="shared" si="98"/>
        <v>3210</v>
      </c>
      <c r="X71" s="49">
        <f t="shared" si="98"/>
        <v>3210</v>
      </c>
      <c r="Y71" s="49">
        <f t="shared" si="98"/>
        <v>3210</v>
      </c>
      <c r="Z71" s="49">
        <f t="shared" si="98"/>
        <v>3620</v>
      </c>
      <c r="AA71" s="49">
        <f t="shared" si="98"/>
        <v>4090</v>
      </c>
    </row>
    <row r="72" spans="1:27" s="2" customFormat="1" x14ac:dyDescent="0.25">
      <c r="A72" s="63" t="s">
        <v>100</v>
      </c>
      <c r="B72" s="53">
        <v>225</v>
      </c>
      <c r="C72" s="53">
        <v>225</v>
      </c>
      <c r="D72" s="53">
        <v>360</v>
      </c>
      <c r="E72" s="53">
        <v>360</v>
      </c>
      <c r="F72" s="53">
        <v>360</v>
      </c>
      <c r="G72" s="65">
        <v>360</v>
      </c>
      <c r="H72" s="53">
        <v>360</v>
      </c>
      <c r="I72" s="65">
        <v>360</v>
      </c>
      <c r="J72" s="53">
        <v>360</v>
      </c>
      <c r="K72" s="65">
        <v>360</v>
      </c>
      <c r="L72" s="65">
        <v>360</v>
      </c>
      <c r="M72" s="65">
        <v>360</v>
      </c>
      <c r="O72" s="2" t="str">
        <f t="shared" ref="O72:AA72" si="99">A72</f>
        <v>瓶窑</v>
      </c>
      <c r="P72" s="2">
        <f t="shared" si="99"/>
        <v>225</v>
      </c>
      <c r="Q72" s="2">
        <f t="shared" si="99"/>
        <v>225</v>
      </c>
      <c r="R72" s="2">
        <f t="shared" si="99"/>
        <v>360</v>
      </c>
      <c r="S72" s="2">
        <f t="shared" si="99"/>
        <v>360</v>
      </c>
      <c r="T72" s="2">
        <f t="shared" si="99"/>
        <v>360</v>
      </c>
      <c r="U72" s="2">
        <f t="shared" si="99"/>
        <v>360</v>
      </c>
      <c r="V72" s="2">
        <f t="shared" si="99"/>
        <v>360</v>
      </c>
      <c r="W72" s="2">
        <f t="shared" si="99"/>
        <v>360</v>
      </c>
      <c r="X72" s="2">
        <f t="shared" si="99"/>
        <v>360</v>
      </c>
      <c r="Y72" s="2">
        <f t="shared" si="99"/>
        <v>360</v>
      </c>
      <c r="Z72" s="2">
        <f t="shared" si="99"/>
        <v>360</v>
      </c>
      <c r="AA72" s="2">
        <f t="shared" si="99"/>
        <v>360</v>
      </c>
    </row>
    <row r="73" spans="1:27" s="2" customFormat="1" x14ac:dyDescent="0.25">
      <c r="A73" s="63" t="s">
        <v>101</v>
      </c>
      <c r="B73" s="53">
        <v>300</v>
      </c>
      <c r="C73" s="53">
        <v>300</v>
      </c>
      <c r="D73" s="53">
        <v>300</v>
      </c>
      <c r="E73" s="53">
        <v>300</v>
      </c>
      <c r="F73" s="53">
        <v>300</v>
      </c>
      <c r="G73" s="65">
        <v>300</v>
      </c>
      <c r="H73" s="53">
        <v>300</v>
      </c>
      <c r="I73" s="65">
        <v>300</v>
      </c>
      <c r="J73" s="53">
        <v>300</v>
      </c>
      <c r="K73" s="65">
        <v>300</v>
      </c>
      <c r="L73" s="65">
        <v>300</v>
      </c>
      <c r="M73" s="65">
        <v>300</v>
      </c>
      <c r="O73" s="2" t="str">
        <f t="shared" ref="O73:AA73" si="100">A73</f>
        <v>仁和</v>
      </c>
      <c r="P73" s="2">
        <f t="shared" si="100"/>
        <v>300</v>
      </c>
      <c r="Q73" s="2">
        <f t="shared" si="100"/>
        <v>300</v>
      </c>
      <c r="R73" s="2">
        <f t="shared" si="100"/>
        <v>300</v>
      </c>
      <c r="S73" s="2">
        <f t="shared" si="100"/>
        <v>300</v>
      </c>
      <c r="T73" s="2">
        <f t="shared" si="100"/>
        <v>300</v>
      </c>
      <c r="U73" s="2">
        <f t="shared" si="100"/>
        <v>300</v>
      </c>
      <c r="V73" s="2">
        <f t="shared" si="100"/>
        <v>300</v>
      </c>
      <c r="W73" s="2">
        <f t="shared" si="100"/>
        <v>300</v>
      </c>
      <c r="X73" s="2">
        <f t="shared" si="100"/>
        <v>300</v>
      </c>
      <c r="Y73" s="2">
        <f t="shared" si="100"/>
        <v>300</v>
      </c>
      <c r="Z73" s="2">
        <f t="shared" si="100"/>
        <v>300</v>
      </c>
      <c r="AA73" s="2">
        <f t="shared" si="100"/>
        <v>300</v>
      </c>
    </row>
    <row r="74" spans="1:27" s="2" customFormat="1" x14ac:dyDescent="0.25">
      <c r="A74" s="63" t="s">
        <v>102</v>
      </c>
      <c r="B74" s="53">
        <v>300</v>
      </c>
      <c r="C74" s="53">
        <v>300</v>
      </c>
      <c r="D74" s="53">
        <v>300</v>
      </c>
      <c r="E74" s="53">
        <v>300</v>
      </c>
      <c r="F74" s="53">
        <v>300</v>
      </c>
      <c r="G74" s="65">
        <v>300</v>
      </c>
      <c r="H74" s="53">
        <v>300</v>
      </c>
      <c r="I74" s="65">
        <v>300</v>
      </c>
      <c r="J74" s="53">
        <v>300</v>
      </c>
      <c r="K74" s="65">
        <v>300</v>
      </c>
      <c r="L74" s="65">
        <v>300</v>
      </c>
      <c r="M74" s="65">
        <v>300</v>
      </c>
      <c r="O74" s="2" t="str">
        <f t="shared" ref="O74:AA74" si="101">A74</f>
        <v>乔司</v>
      </c>
      <c r="P74" s="2">
        <f t="shared" si="101"/>
        <v>300</v>
      </c>
      <c r="Q74" s="2">
        <f t="shared" si="101"/>
        <v>300</v>
      </c>
      <c r="R74" s="2">
        <f t="shared" si="101"/>
        <v>300</v>
      </c>
      <c r="S74" s="2">
        <f t="shared" si="101"/>
        <v>300</v>
      </c>
      <c r="T74" s="2">
        <f t="shared" si="101"/>
        <v>300</v>
      </c>
      <c r="U74" s="2">
        <f t="shared" si="101"/>
        <v>300</v>
      </c>
      <c r="V74" s="2">
        <f t="shared" si="101"/>
        <v>300</v>
      </c>
      <c r="W74" s="2">
        <f t="shared" si="101"/>
        <v>300</v>
      </c>
      <c r="X74" s="2">
        <f t="shared" si="101"/>
        <v>300</v>
      </c>
      <c r="Y74" s="2">
        <f t="shared" si="101"/>
        <v>300</v>
      </c>
      <c r="Z74" s="2">
        <f t="shared" si="101"/>
        <v>300</v>
      </c>
      <c r="AA74" s="2">
        <f t="shared" si="101"/>
        <v>300</v>
      </c>
    </row>
    <row r="75" spans="1:27" s="2" customFormat="1" x14ac:dyDescent="0.25">
      <c r="A75" s="63" t="s">
        <v>103</v>
      </c>
      <c r="B75" s="53">
        <v>200</v>
      </c>
      <c r="C75" s="53">
        <v>200</v>
      </c>
      <c r="D75" s="53">
        <v>200</v>
      </c>
      <c r="E75" s="53">
        <v>200</v>
      </c>
      <c r="F75" s="53">
        <v>200</v>
      </c>
      <c r="G75" s="65">
        <v>200</v>
      </c>
      <c r="H75" s="65">
        <v>200</v>
      </c>
      <c r="I75" s="65">
        <v>200</v>
      </c>
      <c r="J75" s="65">
        <v>200</v>
      </c>
      <c r="K75" s="65">
        <v>200</v>
      </c>
      <c r="L75" s="65">
        <v>300</v>
      </c>
      <c r="M75" s="65">
        <v>300</v>
      </c>
      <c r="O75" s="2" t="str">
        <f t="shared" ref="O75:AA75" si="102">A75</f>
        <v>艮山</v>
      </c>
      <c r="P75" s="2">
        <f t="shared" si="102"/>
        <v>200</v>
      </c>
      <c r="Q75" s="2">
        <f t="shared" si="102"/>
        <v>200</v>
      </c>
      <c r="R75" s="2">
        <f t="shared" si="102"/>
        <v>200</v>
      </c>
      <c r="S75" s="2">
        <f t="shared" si="102"/>
        <v>200</v>
      </c>
      <c r="T75" s="2">
        <f t="shared" si="102"/>
        <v>200</v>
      </c>
      <c r="U75" s="2">
        <f t="shared" si="102"/>
        <v>200</v>
      </c>
      <c r="V75" s="2">
        <f t="shared" si="102"/>
        <v>200</v>
      </c>
      <c r="W75" s="2">
        <f t="shared" si="102"/>
        <v>200</v>
      </c>
      <c r="X75" s="2">
        <f t="shared" si="102"/>
        <v>200</v>
      </c>
      <c r="Y75" s="2">
        <f t="shared" si="102"/>
        <v>200</v>
      </c>
      <c r="Z75" s="2">
        <f t="shared" si="102"/>
        <v>300</v>
      </c>
      <c r="AA75" s="2">
        <f t="shared" si="102"/>
        <v>300</v>
      </c>
    </row>
    <row r="76" spans="1:27" s="2" customFormat="1" x14ac:dyDescent="0.25">
      <c r="A76" s="63" t="s">
        <v>26</v>
      </c>
      <c r="B76" s="53">
        <v>225</v>
      </c>
      <c r="C76" s="53">
        <v>225</v>
      </c>
      <c r="D76" s="53">
        <v>225</v>
      </c>
      <c r="E76" s="53">
        <v>225</v>
      </c>
      <c r="F76" s="53">
        <v>225</v>
      </c>
      <c r="G76" s="65">
        <v>225</v>
      </c>
      <c r="H76" s="53">
        <v>225</v>
      </c>
      <c r="I76" s="65">
        <v>225</v>
      </c>
      <c r="J76" s="53">
        <v>225</v>
      </c>
      <c r="K76" s="65">
        <v>225</v>
      </c>
      <c r="L76" s="65">
        <v>225</v>
      </c>
      <c r="M76" s="65">
        <v>225</v>
      </c>
      <c r="O76" s="2" t="str">
        <f t="shared" ref="O76:AA76" si="103">A76</f>
        <v>富阳</v>
      </c>
      <c r="P76" s="2">
        <f t="shared" si="103"/>
        <v>225</v>
      </c>
      <c r="Q76" s="2">
        <f t="shared" si="103"/>
        <v>225</v>
      </c>
      <c r="R76" s="2">
        <f t="shared" si="103"/>
        <v>225</v>
      </c>
      <c r="S76" s="2">
        <f t="shared" si="103"/>
        <v>225</v>
      </c>
      <c r="T76" s="2">
        <f t="shared" si="103"/>
        <v>225</v>
      </c>
      <c r="U76" s="2">
        <f t="shared" si="103"/>
        <v>225</v>
      </c>
      <c r="V76" s="2">
        <f t="shared" si="103"/>
        <v>225</v>
      </c>
      <c r="W76" s="2">
        <f t="shared" si="103"/>
        <v>225</v>
      </c>
      <c r="X76" s="2">
        <f t="shared" si="103"/>
        <v>225</v>
      </c>
      <c r="Y76" s="2">
        <f t="shared" si="103"/>
        <v>225</v>
      </c>
      <c r="Z76" s="2">
        <f t="shared" si="103"/>
        <v>225</v>
      </c>
      <c r="AA76" s="2">
        <f t="shared" si="103"/>
        <v>225</v>
      </c>
    </row>
    <row r="77" spans="1:27" s="2" customFormat="1" x14ac:dyDescent="0.25">
      <c r="A77" s="63" t="s">
        <v>104</v>
      </c>
      <c r="B77" s="53">
        <v>360</v>
      </c>
      <c r="C77" s="53">
        <v>360</v>
      </c>
      <c r="D77" s="53">
        <v>360</v>
      </c>
      <c r="E77" s="53">
        <v>360</v>
      </c>
      <c r="F77" s="53">
        <v>360</v>
      </c>
      <c r="G77" s="65">
        <v>360</v>
      </c>
      <c r="H77" s="65">
        <v>360</v>
      </c>
      <c r="I77" s="65">
        <v>360</v>
      </c>
      <c r="J77" s="65">
        <v>360</v>
      </c>
      <c r="K77" s="65">
        <v>360</v>
      </c>
      <c r="L77" s="65">
        <v>480</v>
      </c>
      <c r="M77" s="65">
        <v>480</v>
      </c>
      <c r="O77" s="2" t="str">
        <f t="shared" ref="O77:AA77" si="104">A77</f>
        <v>昇光</v>
      </c>
      <c r="P77" s="2">
        <f t="shared" si="104"/>
        <v>360</v>
      </c>
      <c r="Q77" s="2">
        <f t="shared" si="104"/>
        <v>360</v>
      </c>
      <c r="R77" s="2">
        <f t="shared" si="104"/>
        <v>360</v>
      </c>
      <c r="S77" s="2">
        <f t="shared" si="104"/>
        <v>360</v>
      </c>
      <c r="T77" s="2">
        <f t="shared" si="104"/>
        <v>360</v>
      </c>
      <c r="U77" s="2">
        <f t="shared" si="104"/>
        <v>360</v>
      </c>
      <c r="V77" s="2">
        <f t="shared" si="104"/>
        <v>360</v>
      </c>
      <c r="W77" s="2">
        <f t="shared" si="104"/>
        <v>360</v>
      </c>
      <c r="X77" s="2">
        <f t="shared" si="104"/>
        <v>360</v>
      </c>
      <c r="Y77" s="2">
        <f t="shared" si="104"/>
        <v>360</v>
      </c>
      <c r="Z77" s="2">
        <f t="shared" si="104"/>
        <v>480</v>
      </c>
      <c r="AA77" s="2">
        <f t="shared" si="104"/>
        <v>480</v>
      </c>
    </row>
    <row r="78" spans="1:27" s="2" customFormat="1" x14ac:dyDescent="0.25">
      <c r="A78" s="63" t="s">
        <v>105</v>
      </c>
      <c r="B78" s="53">
        <v>225</v>
      </c>
      <c r="C78" s="53">
        <v>325</v>
      </c>
      <c r="D78" s="53">
        <v>325</v>
      </c>
      <c r="E78" s="53">
        <v>325</v>
      </c>
      <c r="F78" s="53">
        <v>325</v>
      </c>
      <c r="G78" s="65">
        <v>325</v>
      </c>
      <c r="H78" s="53">
        <v>325</v>
      </c>
      <c r="I78" s="65">
        <v>325</v>
      </c>
      <c r="J78" s="53">
        <v>325</v>
      </c>
      <c r="K78" s="65">
        <v>325</v>
      </c>
      <c r="L78" s="65">
        <v>325</v>
      </c>
      <c r="M78" s="65">
        <v>325</v>
      </c>
      <c r="O78" s="2" t="str">
        <f t="shared" ref="O78:AA78" si="105">A78</f>
        <v>涌潮</v>
      </c>
      <c r="P78" s="2">
        <f t="shared" si="105"/>
        <v>225</v>
      </c>
      <c r="Q78" s="2">
        <f t="shared" si="105"/>
        <v>325</v>
      </c>
      <c r="R78" s="2">
        <f t="shared" si="105"/>
        <v>325</v>
      </c>
      <c r="S78" s="2">
        <f t="shared" si="105"/>
        <v>325</v>
      </c>
      <c r="T78" s="2">
        <f t="shared" si="105"/>
        <v>325</v>
      </c>
      <c r="U78" s="2">
        <f t="shared" si="105"/>
        <v>325</v>
      </c>
      <c r="V78" s="2">
        <f t="shared" si="105"/>
        <v>325</v>
      </c>
      <c r="W78" s="2">
        <f t="shared" si="105"/>
        <v>325</v>
      </c>
      <c r="X78" s="2">
        <f t="shared" si="105"/>
        <v>325</v>
      </c>
      <c r="Y78" s="2">
        <f t="shared" si="105"/>
        <v>325</v>
      </c>
      <c r="Z78" s="2">
        <f t="shared" si="105"/>
        <v>325</v>
      </c>
      <c r="AA78" s="2">
        <f t="shared" si="105"/>
        <v>325</v>
      </c>
    </row>
    <row r="79" spans="1:27" s="2" customFormat="1" x14ac:dyDescent="0.25">
      <c r="A79" s="63" t="s">
        <v>106</v>
      </c>
      <c r="B79" s="53">
        <v>240</v>
      </c>
      <c r="C79" s="53">
        <v>240</v>
      </c>
      <c r="D79" s="53">
        <v>240</v>
      </c>
      <c r="E79" s="53">
        <v>240</v>
      </c>
      <c r="F79" s="53">
        <v>240</v>
      </c>
      <c r="G79" s="65">
        <v>240</v>
      </c>
      <c r="H79" s="53">
        <v>240</v>
      </c>
      <c r="I79" s="65">
        <v>240</v>
      </c>
      <c r="J79" s="53">
        <v>240</v>
      </c>
      <c r="K79" s="65">
        <v>240</v>
      </c>
      <c r="L79" s="65">
        <v>240</v>
      </c>
      <c r="M79" s="65">
        <v>360</v>
      </c>
      <c r="O79" s="2" t="str">
        <f t="shared" ref="O79:AA79" si="106">A79</f>
        <v>萧围</v>
      </c>
      <c r="P79" s="2">
        <f t="shared" si="106"/>
        <v>240</v>
      </c>
      <c r="Q79" s="2">
        <f t="shared" si="106"/>
        <v>240</v>
      </c>
      <c r="R79" s="2">
        <f t="shared" si="106"/>
        <v>240</v>
      </c>
      <c r="S79" s="2">
        <f t="shared" si="106"/>
        <v>240</v>
      </c>
      <c r="T79" s="2">
        <f t="shared" si="106"/>
        <v>240</v>
      </c>
      <c r="U79" s="2">
        <f t="shared" si="106"/>
        <v>240</v>
      </c>
      <c r="V79" s="2">
        <f t="shared" si="106"/>
        <v>240</v>
      </c>
      <c r="W79" s="2">
        <f t="shared" si="106"/>
        <v>240</v>
      </c>
      <c r="X79" s="2">
        <f t="shared" si="106"/>
        <v>240</v>
      </c>
      <c r="Y79" s="2">
        <f t="shared" si="106"/>
        <v>240</v>
      </c>
      <c r="Z79" s="2">
        <f t="shared" si="106"/>
        <v>240</v>
      </c>
      <c r="AA79" s="2">
        <f t="shared" si="106"/>
        <v>360</v>
      </c>
    </row>
    <row r="80" spans="1:27" s="2" customFormat="1" x14ac:dyDescent="0.25">
      <c r="A80" s="63" t="s">
        <v>107</v>
      </c>
      <c r="B80" s="53">
        <v>200</v>
      </c>
      <c r="C80" s="53">
        <v>200</v>
      </c>
      <c r="D80" s="53">
        <v>200</v>
      </c>
      <c r="E80" s="53">
        <v>200</v>
      </c>
      <c r="F80" s="53">
        <v>200</v>
      </c>
      <c r="G80" s="65">
        <v>200</v>
      </c>
      <c r="H80" s="65">
        <v>200</v>
      </c>
      <c r="I80" s="65">
        <v>200</v>
      </c>
      <c r="J80" s="65">
        <v>200</v>
      </c>
      <c r="K80" s="65">
        <v>200</v>
      </c>
      <c r="L80" s="65">
        <v>300</v>
      </c>
      <c r="M80" s="65">
        <v>300</v>
      </c>
      <c r="O80" s="2" t="str">
        <f t="shared" ref="O80:AA80" si="107">A80</f>
        <v>杭州</v>
      </c>
      <c r="P80" s="2">
        <f t="shared" si="107"/>
        <v>200</v>
      </c>
      <c r="Q80" s="2">
        <f t="shared" si="107"/>
        <v>200</v>
      </c>
      <c r="R80" s="2">
        <f t="shared" si="107"/>
        <v>200</v>
      </c>
      <c r="S80" s="2">
        <f t="shared" si="107"/>
        <v>200</v>
      </c>
      <c r="T80" s="2">
        <f t="shared" si="107"/>
        <v>200</v>
      </c>
      <c r="U80" s="2">
        <f t="shared" si="107"/>
        <v>200</v>
      </c>
      <c r="V80" s="2">
        <f t="shared" si="107"/>
        <v>200</v>
      </c>
      <c r="W80" s="2">
        <f t="shared" si="107"/>
        <v>200</v>
      </c>
      <c r="X80" s="2">
        <f t="shared" si="107"/>
        <v>200</v>
      </c>
      <c r="Y80" s="2">
        <f t="shared" si="107"/>
        <v>200</v>
      </c>
      <c r="Z80" s="2">
        <f t="shared" si="107"/>
        <v>300</v>
      </c>
      <c r="AA80" s="2">
        <f t="shared" si="107"/>
        <v>300</v>
      </c>
    </row>
    <row r="81" spans="1:27" s="2" customFormat="1" x14ac:dyDescent="0.25">
      <c r="A81" s="63" t="s">
        <v>108</v>
      </c>
      <c r="B81" s="53">
        <v>0</v>
      </c>
      <c r="C81" s="53">
        <v>0</v>
      </c>
      <c r="D81" s="53">
        <v>0</v>
      </c>
      <c r="E81" s="53">
        <v>0</v>
      </c>
      <c r="F81" s="53">
        <v>0</v>
      </c>
      <c r="G81" s="65">
        <v>0</v>
      </c>
      <c r="H81" s="65">
        <v>0</v>
      </c>
      <c r="I81" s="65">
        <v>0</v>
      </c>
      <c r="J81" s="65">
        <v>0</v>
      </c>
      <c r="K81" s="65">
        <v>0</v>
      </c>
      <c r="L81" s="65">
        <v>200</v>
      </c>
      <c r="M81" s="65">
        <v>200</v>
      </c>
      <c r="O81" s="2" t="str">
        <f t="shared" ref="O81:AA81" si="108">A81</f>
        <v>江东</v>
      </c>
      <c r="P81" s="2">
        <f t="shared" si="108"/>
        <v>0</v>
      </c>
      <c r="Q81" s="2">
        <f t="shared" si="108"/>
        <v>0</v>
      </c>
      <c r="R81" s="2">
        <f t="shared" si="108"/>
        <v>0</v>
      </c>
      <c r="S81" s="2">
        <f t="shared" si="108"/>
        <v>0</v>
      </c>
      <c r="T81" s="2">
        <f t="shared" si="108"/>
        <v>0</v>
      </c>
      <c r="U81" s="2">
        <f t="shared" si="108"/>
        <v>0</v>
      </c>
      <c r="V81" s="2">
        <f t="shared" si="108"/>
        <v>0</v>
      </c>
      <c r="W81" s="2">
        <f t="shared" si="108"/>
        <v>0</v>
      </c>
      <c r="X81" s="2">
        <f t="shared" si="108"/>
        <v>0</v>
      </c>
      <c r="Y81" s="2">
        <f t="shared" si="108"/>
        <v>0</v>
      </c>
      <c r="Z81" s="2">
        <f t="shared" si="108"/>
        <v>200</v>
      </c>
      <c r="AA81" s="2">
        <f t="shared" si="108"/>
        <v>200</v>
      </c>
    </row>
    <row r="82" spans="1:27" s="2" customFormat="1" x14ac:dyDescent="0.25">
      <c r="A82" s="63" t="s">
        <v>109</v>
      </c>
      <c r="B82" s="53">
        <v>0</v>
      </c>
      <c r="C82" s="53">
        <v>0</v>
      </c>
      <c r="D82" s="53">
        <v>0</v>
      </c>
      <c r="E82" s="53">
        <v>200</v>
      </c>
      <c r="F82" s="53">
        <v>200</v>
      </c>
      <c r="G82" s="65">
        <v>200</v>
      </c>
      <c r="H82" s="65">
        <v>200</v>
      </c>
      <c r="I82" s="65">
        <v>200</v>
      </c>
      <c r="J82" s="65">
        <v>200</v>
      </c>
      <c r="K82" s="65">
        <v>200</v>
      </c>
      <c r="L82" s="65">
        <v>300</v>
      </c>
      <c r="M82" s="65">
        <v>300</v>
      </c>
      <c r="O82" s="2" t="str">
        <f t="shared" ref="O82:AA82" si="109">A82</f>
        <v>江南</v>
      </c>
      <c r="P82" s="2">
        <f t="shared" si="109"/>
        <v>0</v>
      </c>
      <c r="Q82" s="2">
        <f t="shared" si="109"/>
        <v>0</v>
      </c>
      <c r="R82" s="2">
        <f t="shared" si="109"/>
        <v>0</v>
      </c>
      <c r="S82" s="2">
        <f t="shared" si="109"/>
        <v>200</v>
      </c>
      <c r="T82" s="2">
        <f t="shared" si="109"/>
        <v>200</v>
      </c>
      <c r="U82" s="2">
        <f t="shared" si="109"/>
        <v>200</v>
      </c>
      <c r="V82" s="2">
        <f t="shared" si="109"/>
        <v>200</v>
      </c>
      <c r="W82" s="2">
        <f t="shared" si="109"/>
        <v>200</v>
      </c>
      <c r="X82" s="2">
        <f t="shared" si="109"/>
        <v>200</v>
      </c>
      <c r="Y82" s="2">
        <f t="shared" si="109"/>
        <v>200</v>
      </c>
      <c r="Z82" s="2">
        <f t="shared" si="109"/>
        <v>300</v>
      </c>
      <c r="AA82" s="2">
        <f t="shared" si="109"/>
        <v>300</v>
      </c>
    </row>
    <row r="83" spans="1:27" s="2" customFormat="1" x14ac:dyDescent="0.25">
      <c r="A83" s="63" t="s">
        <v>31</v>
      </c>
      <c r="B83" s="53">
        <v>0</v>
      </c>
      <c r="C83" s="53">
        <v>0</v>
      </c>
      <c r="D83" s="53">
        <v>0</v>
      </c>
      <c r="E83" s="53">
        <v>200</v>
      </c>
      <c r="F83" s="53">
        <v>200</v>
      </c>
      <c r="G83" s="65">
        <v>200</v>
      </c>
      <c r="H83" s="53">
        <v>200</v>
      </c>
      <c r="I83" s="65">
        <v>200</v>
      </c>
      <c r="J83" s="53">
        <v>200</v>
      </c>
      <c r="K83" s="65">
        <v>200</v>
      </c>
      <c r="L83" s="65">
        <v>200</v>
      </c>
      <c r="M83" s="65">
        <v>200</v>
      </c>
      <c r="O83" s="2" t="str">
        <f t="shared" ref="O83:AA83" si="110">A83</f>
        <v>建德</v>
      </c>
      <c r="P83" s="2">
        <f t="shared" si="110"/>
        <v>0</v>
      </c>
      <c r="Q83" s="2">
        <f t="shared" si="110"/>
        <v>0</v>
      </c>
      <c r="R83" s="2">
        <f t="shared" si="110"/>
        <v>0</v>
      </c>
      <c r="S83" s="2">
        <f t="shared" si="110"/>
        <v>200</v>
      </c>
      <c r="T83" s="2">
        <f t="shared" si="110"/>
        <v>200</v>
      </c>
      <c r="U83" s="2">
        <f t="shared" si="110"/>
        <v>200</v>
      </c>
      <c r="V83" s="2">
        <f t="shared" si="110"/>
        <v>200</v>
      </c>
      <c r="W83" s="2">
        <f t="shared" si="110"/>
        <v>200</v>
      </c>
      <c r="X83" s="2">
        <f t="shared" si="110"/>
        <v>200</v>
      </c>
      <c r="Y83" s="2">
        <f t="shared" si="110"/>
        <v>200</v>
      </c>
      <c r="Z83" s="2">
        <f t="shared" si="110"/>
        <v>200</v>
      </c>
      <c r="AA83" s="2">
        <f t="shared" si="110"/>
        <v>200</v>
      </c>
    </row>
    <row r="84" spans="1:27" s="2" customFormat="1" x14ac:dyDescent="0.25">
      <c r="A84" s="63" t="s">
        <v>110</v>
      </c>
      <c r="B84" s="53">
        <v>0</v>
      </c>
      <c r="C84" s="53">
        <v>0</v>
      </c>
      <c r="D84" s="53">
        <v>0</v>
      </c>
      <c r="E84" s="53">
        <v>0</v>
      </c>
      <c r="F84" s="53">
        <v>0</v>
      </c>
      <c r="G84" s="65">
        <v>0</v>
      </c>
      <c r="H84" s="65">
        <v>0</v>
      </c>
      <c r="I84" s="65">
        <v>0</v>
      </c>
      <c r="J84" s="65">
        <v>0</v>
      </c>
      <c r="K84" s="65">
        <v>0</v>
      </c>
      <c r="L84" s="65">
        <v>200</v>
      </c>
      <c r="M84" s="65">
        <v>200</v>
      </c>
      <c r="O84" s="2" t="str">
        <f t="shared" ref="O84:AA84" si="111">A84</f>
        <v>富春</v>
      </c>
      <c r="P84" s="2">
        <f t="shared" si="111"/>
        <v>0</v>
      </c>
      <c r="Q84" s="2">
        <f t="shared" si="111"/>
        <v>0</v>
      </c>
      <c r="R84" s="2">
        <f t="shared" si="111"/>
        <v>0</v>
      </c>
      <c r="S84" s="2">
        <f t="shared" si="111"/>
        <v>0</v>
      </c>
      <c r="T84" s="2">
        <f t="shared" si="111"/>
        <v>0</v>
      </c>
      <c r="U84" s="2">
        <f t="shared" si="111"/>
        <v>0</v>
      </c>
      <c r="V84" s="2">
        <f t="shared" si="111"/>
        <v>0</v>
      </c>
      <c r="W84" s="2">
        <f t="shared" si="111"/>
        <v>0</v>
      </c>
      <c r="X84" s="2">
        <f t="shared" si="111"/>
        <v>0</v>
      </c>
      <c r="Y84" s="2">
        <f t="shared" si="111"/>
        <v>0</v>
      </c>
      <c r="Z84" s="2">
        <f t="shared" si="111"/>
        <v>200</v>
      </c>
      <c r="AA84" s="2">
        <f t="shared" si="111"/>
        <v>200</v>
      </c>
    </row>
    <row r="85" spans="1:27" s="2" customFormat="1" x14ac:dyDescent="0.25">
      <c r="A85" s="63" t="s">
        <v>25</v>
      </c>
      <c r="B85" s="53">
        <v>0</v>
      </c>
      <c r="C85" s="53">
        <v>0</v>
      </c>
      <c r="D85" s="53">
        <v>0</v>
      </c>
      <c r="E85" s="53">
        <v>300</v>
      </c>
      <c r="F85" s="53">
        <v>300</v>
      </c>
      <c r="G85" s="65">
        <v>300</v>
      </c>
      <c r="H85" s="53">
        <v>300</v>
      </c>
      <c r="I85" s="65">
        <v>300</v>
      </c>
      <c r="J85" s="53">
        <v>300</v>
      </c>
      <c r="K85" s="65">
        <v>300</v>
      </c>
      <c r="L85" s="65">
        <v>300</v>
      </c>
      <c r="M85" s="65">
        <v>300</v>
      </c>
      <c r="O85" s="2" t="str">
        <f t="shared" ref="O85:AA85" si="112">A85</f>
        <v>临平</v>
      </c>
      <c r="P85" s="2">
        <f t="shared" si="112"/>
        <v>0</v>
      </c>
      <c r="Q85" s="2">
        <f t="shared" si="112"/>
        <v>0</v>
      </c>
      <c r="R85" s="2">
        <f t="shared" si="112"/>
        <v>0</v>
      </c>
      <c r="S85" s="2">
        <f t="shared" si="112"/>
        <v>300</v>
      </c>
      <c r="T85" s="2">
        <f t="shared" si="112"/>
        <v>300</v>
      </c>
      <c r="U85" s="2">
        <f t="shared" si="112"/>
        <v>300</v>
      </c>
      <c r="V85" s="2">
        <f t="shared" si="112"/>
        <v>300</v>
      </c>
      <c r="W85" s="2">
        <f t="shared" si="112"/>
        <v>300</v>
      </c>
      <c r="X85" s="2">
        <f t="shared" si="112"/>
        <v>300</v>
      </c>
      <c r="Y85" s="2">
        <f t="shared" si="112"/>
        <v>300</v>
      </c>
      <c r="Z85" s="2">
        <f t="shared" si="112"/>
        <v>300</v>
      </c>
      <c r="AA85" s="2">
        <f t="shared" si="112"/>
        <v>300</v>
      </c>
    </row>
    <row r="86" spans="1:27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3">
      <c r="A87" s="49" t="s">
        <v>111</v>
      </c>
      <c r="B87" s="49"/>
      <c r="C87" s="49">
        <f t="shared" ref="C87:M87" si="113">SUM(C88:C101)</f>
        <v>100</v>
      </c>
      <c r="D87" s="49">
        <f t="shared" si="113"/>
        <v>135</v>
      </c>
      <c r="E87" s="49">
        <f t="shared" si="113"/>
        <v>700</v>
      </c>
      <c r="F87" s="49">
        <f t="shared" si="113"/>
        <v>0</v>
      </c>
      <c r="G87" s="49">
        <f t="shared" si="113"/>
        <v>0</v>
      </c>
      <c r="H87" s="49">
        <f t="shared" si="113"/>
        <v>0</v>
      </c>
      <c r="I87" s="49">
        <f t="shared" si="113"/>
        <v>0</v>
      </c>
      <c r="J87" s="49">
        <f t="shared" si="113"/>
        <v>0</v>
      </c>
      <c r="K87" s="49">
        <f t="shared" si="113"/>
        <v>0</v>
      </c>
      <c r="L87" s="49">
        <f t="shared" si="113"/>
        <v>820</v>
      </c>
      <c r="M87" s="49">
        <f t="shared" si="113"/>
        <v>120</v>
      </c>
      <c r="N87" s="2"/>
      <c r="O87" s="2" t="str">
        <f t="shared" ref="O87:AA87" si="114">A87</f>
        <v>新增变电容量合计</v>
      </c>
      <c r="P87" s="2">
        <f t="shared" si="114"/>
        <v>0</v>
      </c>
      <c r="Q87" s="2">
        <f t="shared" si="114"/>
        <v>100</v>
      </c>
      <c r="R87" s="2">
        <f t="shared" si="114"/>
        <v>135</v>
      </c>
      <c r="S87" s="2">
        <f t="shared" si="114"/>
        <v>700</v>
      </c>
      <c r="T87" s="2">
        <f t="shared" si="114"/>
        <v>0</v>
      </c>
      <c r="U87" s="2">
        <f t="shared" si="114"/>
        <v>0</v>
      </c>
      <c r="V87" s="2">
        <f t="shared" si="114"/>
        <v>0</v>
      </c>
      <c r="W87" s="2">
        <f t="shared" si="114"/>
        <v>0</v>
      </c>
      <c r="X87" s="2">
        <f t="shared" si="114"/>
        <v>0</v>
      </c>
      <c r="Y87" s="2">
        <f t="shared" si="114"/>
        <v>0</v>
      </c>
      <c r="Z87" s="2">
        <f t="shared" si="114"/>
        <v>820</v>
      </c>
      <c r="AA87" s="2">
        <f t="shared" si="114"/>
        <v>120</v>
      </c>
    </row>
    <row r="88" spans="1:27" x14ac:dyDescent="0.3">
      <c r="A88" s="63"/>
      <c r="B88" s="49"/>
      <c r="C88" s="49">
        <f t="shared" ref="C88:M88" si="115">C72-B72</f>
        <v>0</v>
      </c>
      <c r="D88" s="49">
        <f t="shared" si="115"/>
        <v>135</v>
      </c>
      <c r="E88" s="49">
        <f t="shared" si="115"/>
        <v>0</v>
      </c>
      <c r="F88" s="49">
        <f t="shared" si="115"/>
        <v>0</v>
      </c>
      <c r="G88" s="49">
        <f t="shared" si="115"/>
        <v>0</v>
      </c>
      <c r="H88" s="49">
        <f t="shared" si="115"/>
        <v>0</v>
      </c>
      <c r="I88" s="49">
        <f t="shared" si="115"/>
        <v>0</v>
      </c>
      <c r="J88" s="49">
        <f t="shared" si="115"/>
        <v>0</v>
      </c>
      <c r="K88" s="49">
        <f t="shared" si="115"/>
        <v>0</v>
      </c>
      <c r="L88" s="49">
        <f t="shared" si="115"/>
        <v>0</v>
      </c>
      <c r="M88" s="49">
        <f t="shared" si="115"/>
        <v>0</v>
      </c>
      <c r="N88" s="2"/>
      <c r="O88" s="2"/>
      <c r="P88" s="2">
        <f t="shared" ref="P88:AA88" si="116">B88</f>
        <v>0</v>
      </c>
      <c r="Q88" s="2">
        <f t="shared" si="116"/>
        <v>0</v>
      </c>
      <c r="R88" s="2">
        <f t="shared" si="116"/>
        <v>135</v>
      </c>
      <c r="S88" s="2">
        <f t="shared" si="116"/>
        <v>0</v>
      </c>
      <c r="T88" s="2">
        <f t="shared" si="116"/>
        <v>0</v>
      </c>
      <c r="U88" s="2">
        <f t="shared" si="116"/>
        <v>0</v>
      </c>
      <c r="V88" s="2">
        <f t="shared" si="116"/>
        <v>0</v>
      </c>
      <c r="W88" s="2">
        <f t="shared" si="116"/>
        <v>0</v>
      </c>
      <c r="X88" s="2">
        <f t="shared" si="116"/>
        <v>0</v>
      </c>
      <c r="Y88" s="2">
        <f t="shared" si="116"/>
        <v>0</v>
      </c>
      <c r="Z88" s="2">
        <f t="shared" si="116"/>
        <v>0</v>
      </c>
      <c r="AA88" s="2">
        <f t="shared" si="116"/>
        <v>0</v>
      </c>
    </row>
    <row r="89" spans="1:27" x14ac:dyDescent="0.3">
      <c r="A89" s="63"/>
      <c r="B89" s="49"/>
      <c r="C89" s="49">
        <f t="shared" ref="C89:M89" si="117">C73-B73</f>
        <v>0</v>
      </c>
      <c r="D89" s="49">
        <f t="shared" si="117"/>
        <v>0</v>
      </c>
      <c r="E89" s="49">
        <f t="shared" si="117"/>
        <v>0</v>
      </c>
      <c r="F89" s="49">
        <f t="shared" si="117"/>
        <v>0</v>
      </c>
      <c r="G89" s="49">
        <f t="shared" si="117"/>
        <v>0</v>
      </c>
      <c r="H89" s="49">
        <f t="shared" si="117"/>
        <v>0</v>
      </c>
      <c r="I89" s="49">
        <f t="shared" si="117"/>
        <v>0</v>
      </c>
      <c r="J89" s="49">
        <f t="shared" si="117"/>
        <v>0</v>
      </c>
      <c r="K89" s="49">
        <f t="shared" si="117"/>
        <v>0</v>
      </c>
      <c r="L89" s="49">
        <f t="shared" si="117"/>
        <v>0</v>
      </c>
      <c r="M89" s="49">
        <f t="shared" si="117"/>
        <v>0</v>
      </c>
      <c r="N89" s="2"/>
      <c r="O89" s="2"/>
      <c r="P89" s="2">
        <f t="shared" ref="P89:AA89" si="118">B89</f>
        <v>0</v>
      </c>
      <c r="Q89" s="2">
        <f t="shared" si="118"/>
        <v>0</v>
      </c>
      <c r="R89" s="2">
        <f t="shared" si="118"/>
        <v>0</v>
      </c>
      <c r="S89" s="2">
        <f t="shared" si="118"/>
        <v>0</v>
      </c>
      <c r="T89" s="2">
        <f t="shared" si="118"/>
        <v>0</v>
      </c>
      <c r="U89" s="2">
        <f t="shared" si="118"/>
        <v>0</v>
      </c>
      <c r="V89" s="2">
        <f t="shared" si="118"/>
        <v>0</v>
      </c>
      <c r="W89" s="2">
        <f t="shared" si="118"/>
        <v>0</v>
      </c>
      <c r="X89" s="2">
        <f t="shared" si="118"/>
        <v>0</v>
      </c>
      <c r="Y89" s="2">
        <f t="shared" si="118"/>
        <v>0</v>
      </c>
      <c r="Z89" s="2">
        <f t="shared" si="118"/>
        <v>0</v>
      </c>
      <c r="AA89" s="2">
        <f t="shared" si="118"/>
        <v>0</v>
      </c>
    </row>
    <row r="90" spans="1:27" x14ac:dyDescent="0.3">
      <c r="A90" s="67" t="s">
        <v>102</v>
      </c>
      <c r="B90" s="49"/>
      <c r="C90" s="49">
        <f t="shared" ref="C90:M90" si="119">C74-B74</f>
        <v>0</v>
      </c>
      <c r="D90" s="49">
        <f t="shared" si="119"/>
        <v>0</v>
      </c>
      <c r="E90" s="49">
        <f t="shared" si="119"/>
        <v>0</v>
      </c>
      <c r="F90" s="49">
        <f t="shared" si="119"/>
        <v>0</v>
      </c>
      <c r="G90" s="49">
        <f t="shared" si="119"/>
        <v>0</v>
      </c>
      <c r="H90" s="49">
        <f t="shared" si="119"/>
        <v>0</v>
      </c>
      <c r="I90" s="49">
        <f t="shared" si="119"/>
        <v>0</v>
      </c>
      <c r="J90" s="49">
        <f t="shared" si="119"/>
        <v>0</v>
      </c>
      <c r="K90" s="49">
        <f t="shared" si="119"/>
        <v>0</v>
      </c>
      <c r="L90" s="49">
        <f t="shared" si="119"/>
        <v>0</v>
      </c>
      <c r="M90" s="49">
        <f t="shared" si="119"/>
        <v>0</v>
      </c>
      <c r="N90" s="2"/>
      <c r="O90" s="2" t="str">
        <f t="shared" ref="O90:AA90" si="120">A90</f>
        <v>乔司</v>
      </c>
      <c r="P90" s="2">
        <f t="shared" si="120"/>
        <v>0</v>
      </c>
      <c r="Q90" s="2">
        <f t="shared" si="120"/>
        <v>0</v>
      </c>
      <c r="R90" s="2">
        <f t="shared" si="120"/>
        <v>0</v>
      </c>
      <c r="S90" s="2">
        <f t="shared" si="120"/>
        <v>0</v>
      </c>
      <c r="T90" s="2">
        <f t="shared" si="120"/>
        <v>0</v>
      </c>
      <c r="U90" s="2">
        <f t="shared" si="120"/>
        <v>0</v>
      </c>
      <c r="V90" s="2">
        <f t="shared" si="120"/>
        <v>0</v>
      </c>
      <c r="W90" s="2">
        <f t="shared" si="120"/>
        <v>0</v>
      </c>
      <c r="X90" s="2">
        <f t="shared" si="120"/>
        <v>0</v>
      </c>
      <c r="Y90" s="2">
        <f t="shared" si="120"/>
        <v>0</v>
      </c>
      <c r="Z90" s="2">
        <f t="shared" si="120"/>
        <v>0</v>
      </c>
      <c r="AA90" s="2">
        <f t="shared" si="120"/>
        <v>0</v>
      </c>
    </row>
    <row r="91" spans="1:27" x14ac:dyDescent="0.3">
      <c r="A91" s="63" t="s">
        <v>103</v>
      </c>
      <c r="B91" s="49"/>
      <c r="C91" s="49">
        <f t="shared" ref="C91:M91" si="121">C75-B75</f>
        <v>0</v>
      </c>
      <c r="D91" s="49">
        <f t="shared" si="121"/>
        <v>0</v>
      </c>
      <c r="E91" s="49">
        <f t="shared" si="121"/>
        <v>0</v>
      </c>
      <c r="F91" s="49">
        <f t="shared" si="121"/>
        <v>0</v>
      </c>
      <c r="G91" s="49">
        <f t="shared" si="121"/>
        <v>0</v>
      </c>
      <c r="H91" s="49">
        <f t="shared" si="121"/>
        <v>0</v>
      </c>
      <c r="I91" s="49">
        <f t="shared" si="121"/>
        <v>0</v>
      </c>
      <c r="J91" s="49">
        <f t="shared" si="121"/>
        <v>0</v>
      </c>
      <c r="K91" s="49">
        <f t="shared" si="121"/>
        <v>0</v>
      </c>
      <c r="L91" s="49">
        <f t="shared" si="121"/>
        <v>100</v>
      </c>
      <c r="M91" s="49">
        <f t="shared" si="121"/>
        <v>0</v>
      </c>
      <c r="N91" s="2"/>
      <c r="O91" s="2" t="str">
        <f t="shared" ref="O91:AA91" si="122">A91</f>
        <v>艮山</v>
      </c>
      <c r="P91" s="2">
        <f t="shared" si="122"/>
        <v>0</v>
      </c>
      <c r="Q91" s="2">
        <f t="shared" si="122"/>
        <v>0</v>
      </c>
      <c r="R91" s="2">
        <f t="shared" si="122"/>
        <v>0</v>
      </c>
      <c r="S91" s="2">
        <f t="shared" si="122"/>
        <v>0</v>
      </c>
      <c r="T91" s="2">
        <f t="shared" si="122"/>
        <v>0</v>
      </c>
      <c r="U91" s="2">
        <f t="shared" si="122"/>
        <v>0</v>
      </c>
      <c r="V91" s="2">
        <f t="shared" si="122"/>
        <v>0</v>
      </c>
      <c r="W91" s="2">
        <f t="shared" si="122"/>
        <v>0</v>
      </c>
      <c r="X91" s="2">
        <f t="shared" si="122"/>
        <v>0</v>
      </c>
      <c r="Y91" s="2">
        <f t="shared" si="122"/>
        <v>0</v>
      </c>
      <c r="Z91" s="2">
        <f t="shared" si="122"/>
        <v>100</v>
      </c>
      <c r="AA91" s="2">
        <f t="shared" si="122"/>
        <v>0</v>
      </c>
    </row>
    <row r="92" spans="1:27" x14ac:dyDescent="0.3">
      <c r="A92" s="63"/>
      <c r="B92" s="49"/>
      <c r="C92" s="49">
        <f t="shared" ref="C92:M92" si="123">C76-B76</f>
        <v>0</v>
      </c>
      <c r="D92" s="49">
        <f t="shared" si="123"/>
        <v>0</v>
      </c>
      <c r="E92" s="49">
        <f t="shared" si="123"/>
        <v>0</v>
      </c>
      <c r="F92" s="49">
        <f t="shared" si="123"/>
        <v>0</v>
      </c>
      <c r="G92" s="49">
        <f t="shared" si="123"/>
        <v>0</v>
      </c>
      <c r="H92" s="49">
        <f t="shared" si="123"/>
        <v>0</v>
      </c>
      <c r="I92" s="49">
        <f t="shared" si="123"/>
        <v>0</v>
      </c>
      <c r="J92" s="49">
        <f t="shared" si="123"/>
        <v>0</v>
      </c>
      <c r="K92" s="49">
        <f t="shared" si="123"/>
        <v>0</v>
      </c>
      <c r="L92" s="49">
        <f t="shared" si="123"/>
        <v>0</v>
      </c>
      <c r="M92" s="49">
        <f t="shared" si="123"/>
        <v>0</v>
      </c>
      <c r="N92" s="2"/>
      <c r="O92" s="2"/>
      <c r="P92" s="2">
        <f t="shared" ref="P92:AA92" si="124">B92</f>
        <v>0</v>
      </c>
      <c r="Q92" s="2">
        <f t="shared" si="124"/>
        <v>0</v>
      </c>
      <c r="R92" s="2">
        <f t="shared" si="124"/>
        <v>0</v>
      </c>
      <c r="S92" s="2">
        <f t="shared" si="124"/>
        <v>0</v>
      </c>
      <c r="T92" s="2">
        <f t="shared" si="124"/>
        <v>0</v>
      </c>
      <c r="U92" s="2">
        <f t="shared" si="124"/>
        <v>0</v>
      </c>
      <c r="V92" s="2">
        <f t="shared" si="124"/>
        <v>0</v>
      </c>
      <c r="W92" s="2">
        <f t="shared" si="124"/>
        <v>0</v>
      </c>
      <c r="X92" s="2">
        <f t="shared" si="124"/>
        <v>0</v>
      </c>
      <c r="Y92" s="2">
        <f t="shared" si="124"/>
        <v>0</v>
      </c>
      <c r="Z92" s="2">
        <f t="shared" si="124"/>
        <v>0</v>
      </c>
      <c r="AA92" s="2">
        <f t="shared" si="124"/>
        <v>0</v>
      </c>
    </row>
    <row r="93" spans="1:27" x14ac:dyDescent="0.3">
      <c r="A93" s="63"/>
      <c r="B93" s="49"/>
      <c r="C93" s="49">
        <f t="shared" ref="C93:M93" si="125">C77-B77</f>
        <v>0</v>
      </c>
      <c r="D93" s="49">
        <f t="shared" si="125"/>
        <v>0</v>
      </c>
      <c r="E93" s="49">
        <f t="shared" si="125"/>
        <v>0</v>
      </c>
      <c r="F93" s="49">
        <f t="shared" si="125"/>
        <v>0</v>
      </c>
      <c r="G93" s="49">
        <f t="shared" si="125"/>
        <v>0</v>
      </c>
      <c r="H93" s="49">
        <f t="shared" si="125"/>
        <v>0</v>
      </c>
      <c r="I93" s="49">
        <f t="shared" si="125"/>
        <v>0</v>
      </c>
      <c r="J93" s="49">
        <f t="shared" si="125"/>
        <v>0</v>
      </c>
      <c r="K93" s="49">
        <f t="shared" si="125"/>
        <v>0</v>
      </c>
      <c r="L93" s="49">
        <f t="shared" si="125"/>
        <v>120</v>
      </c>
      <c r="M93" s="49">
        <f t="shared" si="125"/>
        <v>0</v>
      </c>
      <c r="N93" s="2"/>
      <c r="O93" s="2"/>
      <c r="P93" s="2">
        <f t="shared" ref="P93:AA93" si="126">B93</f>
        <v>0</v>
      </c>
      <c r="Q93" s="2">
        <f t="shared" si="126"/>
        <v>0</v>
      </c>
      <c r="R93" s="2">
        <f t="shared" si="126"/>
        <v>0</v>
      </c>
      <c r="S93" s="2">
        <f t="shared" si="126"/>
        <v>0</v>
      </c>
      <c r="T93" s="2">
        <f t="shared" si="126"/>
        <v>0</v>
      </c>
      <c r="U93" s="2">
        <f t="shared" si="126"/>
        <v>0</v>
      </c>
      <c r="V93" s="2">
        <f t="shared" si="126"/>
        <v>0</v>
      </c>
      <c r="W93" s="2">
        <f t="shared" si="126"/>
        <v>0</v>
      </c>
      <c r="X93" s="2">
        <f t="shared" si="126"/>
        <v>0</v>
      </c>
      <c r="Y93" s="2">
        <f t="shared" si="126"/>
        <v>0</v>
      </c>
      <c r="Z93" s="2">
        <f t="shared" si="126"/>
        <v>120</v>
      </c>
      <c r="AA93" s="2">
        <f t="shared" si="126"/>
        <v>0</v>
      </c>
    </row>
    <row r="94" spans="1:27" x14ac:dyDescent="0.3">
      <c r="A94" s="63"/>
      <c r="B94" s="49"/>
      <c r="C94" s="49">
        <f t="shared" ref="C94:M94" si="127">C78-B78</f>
        <v>100</v>
      </c>
      <c r="D94" s="49">
        <f t="shared" si="127"/>
        <v>0</v>
      </c>
      <c r="E94" s="49">
        <f t="shared" si="127"/>
        <v>0</v>
      </c>
      <c r="F94" s="49">
        <f t="shared" si="127"/>
        <v>0</v>
      </c>
      <c r="G94" s="49">
        <f t="shared" si="127"/>
        <v>0</v>
      </c>
      <c r="H94" s="49">
        <f t="shared" si="127"/>
        <v>0</v>
      </c>
      <c r="I94" s="49">
        <f t="shared" si="127"/>
        <v>0</v>
      </c>
      <c r="J94" s="49">
        <f t="shared" si="127"/>
        <v>0</v>
      </c>
      <c r="K94" s="49">
        <f t="shared" si="127"/>
        <v>0</v>
      </c>
      <c r="L94" s="49">
        <f t="shared" si="127"/>
        <v>0</v>
      </c>
      <c r="M94" s="49">
        <f t="shared" si="127"/>
        <v>0</v>
      </c>
      <c r="N94" s="2"/>
      <c r="O94" s="2"/>
      <c r="P94" s="2">
        <f t="shared" ref="P94:AA94" si="128">B94</f>
        <v>0</v>
      </c>
      <c r="Q94" s="2">
        <f t="shared" si="128"/>
        <v>100</v>
      </c>
      <c r="R94" s="2">
        <f t="shared" si="128"/>
        <v>0</v>
      </c>
      <c r="S94" s="2">
        <f t="shared" si="128"/>
        <v>0</v>
      </c>
      <c r="T94" s="2">
        <f t="shared" si="128"/>
        <v>0</v>
      </c>
      <c r="U94" s="2">
        <f t="shared" si="128"/>
        <v>0</v>
      </c>
      <c r="V94" s="2">
        <f t="shared" si="128"/>
        <v>0</v>
      </c>
      <c r="W94" s="2">
        <f t="shared" si="128"/>
        <v>0</v>
      </c>
      <c r="X94" s="2">
        <f t="shared" si="128"/>
        <v>0</v>
      </c>
      <c r="Y94" s="2">
        <f t="shared" si="128"/>
        <v>0</v>
      </c>
      <c r="Z94" s="2">
        <f t="shared" si="128"/>
        <v>0</v>
      </c>
      <c r="AA94" s="2">
        <f t="shared" si="128"/>
        <v>0</v>
      </c>
    </row>
    <row r="95" spans="1:27" x14ac:dyDescent="0.3">
      <c r="A95" s="63"/>
      <c r="B95" s="49"/>
      <c r="C95" s="49">
        <f t="shared" ref="C95:M95" si="129">C79-B79</f>
        <v>0</v>
      </c>
      <c r="D95" s="49">
        <f t="shared" si="129"/>
        <v>0</v>
      </c>
      <c r="E95" s="49">
        <f t="shared" si="129"/>
        <v>0</v>
      </c>
      <c r="F95" s="49">
        <f t="shared" si="129"/>
        <v>0</v>
      </c>
      <c r="G95" s="49">
        <f t="shared" si="129"/>
        <v>0</v>
      </c>
      <c r="H95" s="49">
        <f t="shared" si="129"/>
        <v>0</v>
      </c>
      <c r="I95" s="49">
        <f t="shared" si="129"/>
        <v>0</v>
      </c>
      <c r="J95" s="49">
        <f t="shared" si="129"/>
        <v>0</v>
      </c>
      <c r="K95" s="49">
        <f t="shared" si="129"/>
        <v>0</v>
      </c>
      <c r="L95" s="49">
        <f t="shared" si="129"/>
        <v>0</v>
      </c>
      <c r="M95" s="49">
        <f t="shared" si="129"/>
        <v>120</v>
      </c>
      <c r="N95" s="2"/>
      <c r="O95" s="2"/>
      <c r="P95" s="2">
        <f t="shared" ref="P95:AA95" si="130">B95</f>
        <v>0</v>
      </c>
      <c r="Q95" s="2">
        <f t="shared" si="130"/>
        <v>0</v>
      </c>
      <c r="R95" s="2">
        <f t="shared" si="130"/>
        <v>0</v>
      </c>
      <c r="S95" s="2">
        <f t="shared" si="130"/>
        <v>0</v>
      </c>
      <c r="T95" s="2">
        <f t="shared" si="130"/>
        <v>0</v>
      </c>
      <c r="U95" s="2">
        <f t="shared" si="130"/>
        <v>0</v>
      </c>
      <c r="V95" s="2">
        <f t="shared" si="130"/>
        <v>0</v>
      </c>
      <c r="W95" s="2">
        <f t="shared" si="130"/>
        <v>0</v>
      </c>
      <c r="X95" s="2">
        <f t="shared" si="130"/>
        <v>0</v>
      </c>
      <c r="Y95" s="2">
        <f t="shared" si="130"/>
        <v>0</v>
      </c>
      <c r="Z95" s="2">
        <f t="shared" si="130"/>
        <v>0</v>
      </c>
      <c r="AA95" s="2">
        <f t="shared" si="130"/>
        <v>120</v>
      </c>
    </row>
    <row r="96" spans="1:27" x14ac:dyDescent="0.3">
      <c r="A96" s="63"/>
      <c r="B96" s="49"/>
      <c r="C96" s="49">
        <f t="shared" ref="C96:M96" si="131">C80-B80</f>
        <v>0</v>
      </c>
      <c r="D96" s="49">
        <f t="shared" si="131"/>
        <v>0</v>
      </c>
      <c r="E96" s="49">
        <f t="shared" si="131"/>
        <v>0</v>
      </c>
      <c r="F96" s="49">
        <f t="shared" si="131"/>
        <v>0</v>
      </c>
      <c r="G96" s="49">
        <f t="shared" si="131"/>
        <v>0</v>
      </c>
      <c r="H96" s="49">
        <f t="shared" si="131"/>
        <v>0</v>
      </c>
      <c r="I96" s="49">
        <f t="shared" si="131"/>
        <v>0</v>
      </c>
      <c r="J96" s="49">
        <f t="shared" si="131"/>
        <v>0</v>
      </c>
      <c r="K96" s="49">
        <f t="shared" si="131"/>
        <v>0</v>
      </c>
      <c r="L96" s="49">
        <f t="shared" si="131"/>
        <v>100</v>
      </c>
      <c r="M96" s="49">
        <f t="shared" si="131"/>
        <v>0</v>
      </c>
      <c r="N96" s="2"/>
      <c r="O96" s="2"/>
      <c r="P96" s="2">
        <f t="shared" ref="P96:AA96" si="132">B96</f>
        <v>0</v>
      </c>
      <c r="Q96" s="2">
        <f t="shared" si="132"/>
        <v>0</v>
      </c>
      <c r="R96" s="2">
        <f t="shared" si="132"/>
        <v>0</v>
      </c>
      <c r="S96" s="2">
        <f t="shared" si="132"/>
        <v>0</v>
      </c>
      <c r="T96" s="2">
        <f t="shared" si="132"/>
        <v>0</v>
      </c>
      <c r="U96" s="2">
        <f t="shared" si="132"/>
        <v>0</v>
      </c>
      <c r="V96" s="2">
        <f t="shared" si="132"/>
        <v>0</v>
      </c>
      <c r="W96" s="2">
        <f t="shared" si="132"/>
        <v>0</v>
      </c>
      <c r="X96" s="2">
        <f t="shared" si="132"/>
        <v>0</v>
      </c>
      <c r="Y96" s="2">
        <f t="shared" si="132"/>
        <v>0</v>
      </c>
      <c r="Z96" s="2">
        <f t="shared" si="132"/>
        <v>100</v>
      </c>
      <c r="AA96" s="2">
        <f t="shared" si="132"/>
        <v>0</v>
      </c>
    </row>
    <row r="97" spans="1:27" x14ac:dyDescent="0.3">
      <c r="A97" s="63"/>
      <c r="B97" s="49"/>
      <c r="C97" s="49">
        <f t="shared" ref="C97:M97" si="133">C81-B81</f>
        <v>0</v>
      </c>
      <c r="D97" s="49">
        <f t="shared" si="133"/>
        <v>0</v>
      </c>
      <c r="E97" s="49">
        <f t="shared" si="133"/>
        <v>0</v>
      </c>
      <c r="F97" s="49">
        <f t="shared" si="133"/>
        <v>0</v>
      </c>
      <c r="G97" s="49">
        <f t="shared" si="133"/>
        <v>0</v>
      </c>
      <c r="H97" s="49">
        <f t="shared" si="133"/>
        <v>0</v>
      </c>
      <c r="I97" s="49">
        <f t="shared" si="133"/>
        <v>0</v>
      </c>
      <c r="J97" s="49">
        <f t="shared" si="133"/>
        <v>0</v>
      </c>
      <c r="K97" s="49">
        <f t="shared" si="133"/>
        <v>0</v>
      </c>
      <c r="L97" s="49">
        <f t="shared" si="133"/>
        <v>200</v>
      </c>
      <c r="M97" s="49">
        <f t="shared" si="133"/>
        <v>0</v>
      </c>
      <c r="N97" s="2"/>
      <c r="O97" s="2"/>
      <c r="P97" s="2">
        <f t="shared" ref="P97:AA97" si="134">B97</f>
        <v>0</v>
      </c>
      <c r="Q97" s="2">
        <f t="shared" si="134"/>
        <v>0</v>
      </c>
      <c r="R97" s="2">
        <f t="shared" si="134"/>
        <v>0</v>
      </c>
      <c r="S97" s="2">
        <f t="shared" si="134"/>
        <v>0</v>
      </c>
      <c r="T97" s="2">
        <f t="shared" si="134"/>
        <v>0</v>
      </c>
      <c r="U97" s="2">
        <f t="shared" si="134"/>
        <v>0</v>
      </c>
      <c r="V97" s="2">
        <f t="shared" si="134"/>
        <v>0</v>
      </c>
      <c r="W97" s="2">
        <f t="shared" si="134"/>
        <v>0</v>
      </c>
      <c r="X97" s="2">
        <f t="shared" si="134"/>
        <v>0</v>
      </c>
      <c r="Y97" s="2">
        <f t="shared" si="134"/>
        <v>0</v>
      </c>
      <c r="Z97" s="2">
        <f t="shared" si="134"/>
        <v>200</v>
      </c>
      <c r="AA97" s="2">
        <f t="shared" si="134"/>
        <v>0</v>
      </c>
    </row>
    <row r="98" spans="1:27" x14ac:dyDescent="0.3">
      <c r="A98" s="63"/>
      <c r="B98" s="49"/>
      <c r="C98" s="49">
        <f t="shared" ref="C98:M98" si="135">C82-B82</f>
        <v>0</v>
      </c>
      <c r="D98" s="49">
        <f t="shared" si="135"/>
        <v>0</v>
      </c>
      <c r="E98" s="49">
        <f t="shared" si="135"/>
        <v>200</v>
      </c>
      <c r="F98" s="49">
        <f t="shared" si="135"/>
        <v>0</v>
      </c>
      <c r="G98" s="49">
        <f t="shared" si="135"/>
        <v>0</v>
      </c>
      <c r="H98" s="49">
        <f t="shared" si="135"/>
        <v>0</v>
      </c>
      <c r="I98" s="49">
        <f t="shared" si="135"/>
        <v>0</v>
      </c>
      <c r="J98" s="49">
        <f t="shared" si="135"/>
        <v>0</v>
      </c>
      <c r="K98" s="49">
        <f t="shared" si="135"/>
        <v>0</v>
      </c>
      <c r="L98" s="49">
        <f t="shared" si="135"/>
        <v>100</v>
      </c>
      <c r="M98" s="49">
        <f t="shared" si="135"/>
        <v>0</v>
      </c>
      <c r="N98" s="2"/>
      <c r="O98" s="2"/>
      <c r="P98" s="2">
        <f t="shared" ref="P98:AA98" si="136">B98</f>
        <v>0</v>
      </c>
      <c r="Q98" s="2">
        <f t="shared" si="136"/>
        <v>0</v>
      </c>
      <c r="R98" s="2">
        <f t="shared" si="136"/>
        <v>0</v>
      </c>
      <c r="S98" s="2">
        <f t="shared" si="136"/>
        <v>200</v>
      </c>
      <c r="T98" s="2">
        <f t="shared" si="136"/>
        <v>0</v>
      </c>
      <c r="U98" s="2">
        <f t="shared" si="136"/>
        <v>0</v>
      </c>
      <c r="V98" s="2">
        <f t="shared" si="136"/>
        <v>0</v>
      </c>
      <c r="W98" s="2">
        <f t="shared" si="136"/>
        <v>0</v>
      </c>
      <c r="X98" s="2">
        <f t="shared" si="136"/>
        <v>0</v>
      </c>
      <c r="Y98" s="2">
        <f t="shared" si="136"/>
        <v>0</v>
      </c>
      <c r="Z98" s="2">
        <f t="shared" si="136"/>
        <v>100</v>
      </c>
      <c r="AA98" s="2">
        <f t="shared" si="136"/>
        <v>0</v>
      </c>
    </row>
    <row r="99" spans="1:27" x14ac:dyDescent="0.3">
      <c r="A99" s="63"/>
      <c r="B99" s="49"/>
      <c r="C99" s="49">
        <f t="shared" ref="C99:M99" si="137">C83-B83</f>
        <v>0</v>
      </c>
      <c r="D99" s="49">
        <f t="shared" si="137"/>
        <v>0</v>
      </c>
      <c r="E99" s="49">
        <f t="shared" si="137"/>
        <v>200</v>
      </c>
      <c r="F99" s="49">
        <f t="shared" si="137"/>
        <v>0</v>
      </c>
      <c r="G99" s="49">
        <f t="shared" si="137"/>
        <v>0</v>
      </c>
      <c r="H99" s="49">
        <f t="shared" si="137"/>
        <v>0</v>
      </c>
      <c r="I99" s="49">
        <f t="shared" si="137"/>
        <v>0</v>
      </c>
      <c r="J99" s="49">
        <f t="shared" si="137"/>
        <v>0</v>
      </c>
      <c r="K99" s="49">
        <f t="shared" si="137"/>
        <v>0</v>
      </c>
      <c r="L99" s="49">
        <f t="shared" si="137"/>
        <v>0</v>
      </c>
      <c r="M99" s="49">
        <f t="shared" si="137"/>
        <v>0</v>
      </c>
      <c r="N99" s="2"/>
      <c r="O99" s="2"/>
      <c r="P99" s="2">
        <f t="shared" ref="P99:AA99" si="138">B99</f>
        <v>0</v>
      </c>
      <c r="Q99" s="2">
        <f t="shared" si="138"/>
        <v>0</v>
      </c>
      <c r="R99" s="2">
        <f t="shared" si="138"/>
        <v>0</v>
      </c>
      <c r="S99" s="2">
        <f t="shared" si="138"/>
        <v>200</v>
      </c>
      <c r="T99" s="2">
        <f t="shared" si="138"/>
        <v>0</v>
      </c>
      <c r="U99" s="2">
        <f t="shared" si="138"/>
        <v>0</v>
      </c>
      <c r="V99" s="2">
        <f t="shared" si="138"/>
        <v>0</v>
      </c>
      <c r="W99" s="2">
        <f t="shared" si="138"/>
        <v>0</v>
      </c>
      <c r="X99" s="2">
        <f t="shared" si="138"/>
        <v>0</v>
      </c>
      <c r="Y99" s="2">
        <f t="shared" si="138"/>
        <v>0</v>
      </c>
      <c r="Z99" s="2">
        <f t="shared" si="138"/>
        <v>0</v>
      </c>
      <c r="AA99" s="2">
        <f t="shared" si="138"/>
        <v>0</v>
      </c>
    </row>
    <row r="100" spans="1:27" x14ac:dyDescent="0.3">
      <c r="A100" s="63"/>
      <c r="B100" s="49"/>
      <c r="C100" s="49">
        <f t="shared" ref="C100:M100" si="139">C84-B84</f>
        <v>0</v>
      </c>
      <c r="D100" s="49">
        <f t="shared" si="139"/>
        <v>0</v>
      </c>
      <c r="E100" s="49">
        <f t="shared" si="139"/>
        <v>0</v>
      </c>
      <c r="F100" s="49">
        <f t="shared" si="139"/>
        <v>0</v>
      </c>
      <c r="G100" s="49">
        <f t="shared" si="139"/>
        <v>0</v>
      </c>
      <c r="H100" s="49">
        <f t="shared" si="139"/>
        <v>0</v>
      </c>
      <c r="I100" s="49">
        <f t="shared" si="139"/>
        <v>0</v>
      </c>
      <c r="J100" s="49">
        <f t="shared" si="139"/>
        <v>0</v>
      </c>
      <c r="K100" s="49">
        <f t="shared" si="139"/>
        <v>0</v>
      </c>
      <c r="L100" s="49">
        <f t="shared" si="139"/>
        <v>200</v>
      </c>
      <c r="M100" s="49">
        <f t="shared" si="139"/>
        <v>0</v>
      </c>
      <c r="N100" s="2"/>
      <c r="O100" s="2"/>
      <c r="P100" s="2">
        <f t="shared" ref="P100:AA100" si="140">B100</f>
        <v>0</v>
      </c>
      <c r="Q100" s="2">
        <f t="shared" si="140"/>
        <v>0</v>
      </c>
      <c r="R100" s="2">
        <f t="shared" si="140"/>
        <v>0</v>
      </c>
      <c r="S100" s="2">
        <f t="shared" si="140"/>
        <v>0</v>
      </c>
      <c r="T100" s="2">
        <f t="shared" si="140"/>
        <v>0</v>
      </c>
      <c r="U100" s="2">
        <f t="shared" si="140"/>
        <v>0</v>
      </c>
      <c r="V100" s="2">
        <f t="shared" si="140"/>
        <v>0</v>
      </c>
      <c r="W100" s="2">
        <f t="shared" si="140"/>
        <v>0</v>
      </c>
      <c r="X100" s="2">
        <f t="shared" si="140"/>
        <v>0</v>
      </c>
      <c r="Y100" s="2">
        <f t="shared" si="140"/>
        <v>0</v>
      </c>
      <c r="Z100" s="2">
        <f t="shared" si="140"/>
        <v>200</v>
      </c>
      <c r="AA100" s="2">
        <f t="shared" si="140"/>
        <v>0</v>
      </c>
    </row>
    <row r="101" spans="1:27" x14ac:dyDescent="0.3">
      <c r="A101" s="63"/>
      <c r="B101" s="49"/>
      <c r="C101" s="49">
        <f t="shared" ref="C101:M101" si="141">C85-B85</f>
        <v>0</v>
      </c>
      <c r="D101" s="49">
        <f t="shared" si="141"/>
        <v>0</v>
      </c>
      <c r="E101" s="49">
        <f t="shared" si="141"/>
        <v>300</v>
      </c>
      <c r="F101" s="49">
        <f t="shared" si="141"/>
        <v>0</v>
      </c>
      <c r="G101" s="49">
        <f t="shared" si="141"/>
        <v>0</v>
      </c>
      <c r="H101" s="49">
        <f t="shared" si="141"/>
        <v>0</v>
      </c>
      <c r="I101" s="49">
        <f t="shared" si="141"/>
        <v>0</v>
      </c>
      <c r="J101" s="49">
        <f t="shared" si="141"/>
        <v>0</v>
      </c>
      <c r="K101" s="49">
        <f t="shared" si="141"/>
        <v>0</v>
      </c>
      <c r="L101" s="49">
        <f t="shared" si="141"/>
        <v>0</v>
      </c>
      <c r="M101" s="49">
        <f t="shared" si="141"/>
        <v>0</v>
      </c>
      <c r="N101" s="2"/>
      <c r="O101" s="2"/>
      <c r="P101" s="2">
        <f t="shared" ref="P101:AA101" si="142">B101</f>
        <v>0</v>
      </c>
      <c r="Q101" s="2">
        <f t="shared" si="142"/>
        <v>0</v>
      </c>
      <c r="R101" s="2">
        <f t="shared" si="142"/>
        <v>0</v>
      </c>
      <c r="S101" s="2">
        <f t="shared" si="142"/>
        <v>300</v>
      </c>
      <c r="T101" s="2">
        <f t="shared" si="142"/>
        <v>0</v>
      </c>
      <c r="U101" s="2">
        <f t="shared" si="142"/>
        <v>0</v>
      </c>
      <c r="V101" s="2">
        <f t="shared" si="142"/>
        <v>0</v>
      </c>
      <c r="W101" s="2">
        <f t="shared" si="142"/>
        <v>0</v>
      </c>
      <c r="X101" s="2">
        <f t="shared" si="142"/>
        <v>0</v>
      </c>
      <c r="Y101" s="2">
        <f t="shared" si="142"/>
        <v>0</v>
      </c>
      <c r="Z101" s="2">
        <f t="shared" si="142"/>
        <v>0</v>
      </c>
      <c r="AA101" s="2">
        <f t="shared" si="142"/>
        <v>0</v>
      </c>
    </row>
  </sheetData>
  <phoneticPr fontId="2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A100"/>
  <sheetViews>
    <sheetView zoomScale="70" zoomScaleNormal="70" workbookViewId="0">
      <pane ySplit="1" topLeftCell="A2" activePane="bottomLeft" state="frozen"/>
      <selection pane="bottomLeft" activeCell="N45" sqref="N45"/>
    </sheetView>
  </sheetViews>
  <sheetFormatPr defaultColWidth="9" defaultRowHeight="14" x14ac:dyDescent="0.3"/>
  <cols>
    <col min="1" max="1" width="24.4140625" customWidth="1"/>
    <col min="2" max="2" width="24.4140625" hidden="1" customWidth="1"/>
    <col min="3" max="3" width="0" hidden="1" customWidth="1"/>
    <col min="6" max="12" width="9.58203125"/>
    <col min="16" max="16" width="26.58203125" customWidth="1"/>
    <col min="17" max="17" width="11.4140625" hidden="1" customWidth="1"/>
    <col min="18" max="27" width="11.4140625" bestFit="1" customWidth="1"/>
  </cols>
  <sheetData>
    <row r="1" spans="1:27" x14ac:dyDescent="0.3">
      <c r="A1" s="3" t="s">
        <v>48</v>
      </c>
      <c r="B1" s="3"/>
      <c r="C1" s="178">
        <v>2021</v>
      </c>
      <c r="D1" s="178">
        <v>2022</v>
      </c>
      <c r="E1" s="178">
        <v>2023</v>
      </c>
      <c r="F1" s="178">
        <v>2024</v>
      </c>
      <c r="G1" s="179">
        <v>2025</v>
      </c>
      <c r="H1" s="178">
        <v>2026</v>
      </c>
      <c r="I1" s="178">
        <v>2027</v>
      </c>
      <c r="J1" s="178">
        <v>2028</v>
      </c>
      <c r="K1" s="178">
        <v>2029</v>
      </c>
      <c r="L1" s="179">
        <v>2030</v>
      </c>
      <c r="M1" s="179">
        <v>2035</v>
      </c>
      <c r="P1" s="3" t="s">
        <v>49</v>
      </c>
      <c r="Q1" s="178">
        <v>2021</v>
      </c>
      <c r="R1" s="178">
        <v>2022</v>
      </c>
      <c r="S1" s="178">
        <v>2023</v>
      </c>
      <c r="T1" s="178">
        <v>2024</v>
      </c>
      <c r="U1" s="178">
        <v>2025</v>
      </c>
      <c r="V1" s="178">
        <v>2026</v>
      </c>
      <c r="W1" s="178">
        <v>2027</v>
      </c>
      <c r="X1" s="178">
        <v>2028</v>
      </c>
      <c r="Y1" s="178">
        <v>2029</v>
      </c>
      <c r="Z1" s="178">
        <v>2030</v>
      </c>
      <c r="AA1" s="178">
        <v>2035</v>
      </c>
    </row>
    <row r="2" spans="1:27" x14ac:dyDescent="0.3">
      <c r="A2" s="5" t="s">
        <v>50</v>
      </c>
      <c r="B2" s="5"/>
      <c r="C2" s="180">
        <f t="shared" ref="C2:G2" si="0">SUM(C3:C10)*C11</f>
        <v>0.94571809654033345</v>
      </c>
      <c r="D2" s="180">
        <f t="shared" si="0"/>
        <v>241.91920598201466</v>
      </c>
      <c r="E2" s="180">
        <f t="shared" si="0"/>
        <v>272.97564942111188</v>
      </c>
      <c r="F2" s="180">
        <f t="shared" si="0"/>
        <v>307.41864097648107</v>
      </c>
      <c r="G2" s="180">
        <f t="shared" si="0"/>
        <v>322.60452204679359</v>
      </c>
      <c r="H2" s="180">
        <f t="shared" ref="H2:M2" si="1">SUM(H3:H10)*H11</f>
        <v>342.55483133454163</v>
      </c>
      <c r="I2" s="180">
        <f t="shared" si="1"/>
        <v>364.28332754294144</v>
      </c>
      <c r="J2" s="180">
        <f t="shared" si="1"/>
        <v>381.4065383578502</v>
      </c>
      <c r="K2" s="180">
        <f t="shared" si="1"/>
        <v>395.10607317627478</v>
      </c>
      <c r="L2" s="180">
        <f t="shared" si="1"/>
        <v>409.12128905128748</v>
      </c>
      <c r="M2" s="180">
        <f t="shared" si="1"/>
        <v>480.25567591376654</v>
      </c>
      <c r="N2">
        <f>(L2/G2)^0.2-1</f>
        <v>4.8663919035947245E-2</v>
      </c>
      <c r="P2" s="5" t="s">
        <v>51</v>
      </c>
      <c r="Q2" s="168">
        <f t="shared" ref="Q2:AA2" si="2">SUM(Q3:Q10)*Q11</f>
        <v>0.85114628688630023</v>
      </c>
      <c r="R2" s="168">
        <f t="shared" si="2"/>
        <v>217.72728538381321</v>
      </c>
      <c r="S2" s="168">
        <f t="shared" si="2"/>
        <v>245.67808447900072</v>
      </c>
      <c r="T2" s="168">
        <f t="shared" si="2"/>
        <v>276.67677687883292</v>
      </c>
      <c r="U2" s="168">
        <f t="shared" si="2"/>
        <v>290.34406984211427</v>
      </c>
      <c r="V2" s="168">
        <f t="shared" si="2"/>
        <v>308.29934820108741</v>
      </c>
      <c r="W2" s="168">
        <f t="shared" si="2"/>
        <v>327.85499478864733</v>
      </c>
      <c r="X2" s="168">
        <f t="shared" si="2"/>
        <v>343.26588452206516</v>
      </c>
      <c r="Y2" s="168">
        <f t="shared" si="2"/>
        <v>355.59546585864729</v>
      </c>
      <c r="Z2" s="168">
        <f t="shared" si="2"/>
        <v>368.20916014615869</v>
      </c>
      <c r="AA2" s="168">
        <f t="shared" si="2"/>
        <v>432.23010832238992</v>
      </c>
    </row>
    <row r="3" spans="1:27" x14ac:dyDescent="0.3">
      <c r="A3" s="79" t="s">
        <v>112</v>
      </c>
      <c r="B3" s="79"/>
      <c r="C3" s="180">
        <f>负荷!H3*负荷!H29</f>
        <v>0</v>
      </c>
      <c r="D3" s="180">
        <f>负荷!I3*负荷!I29</f>
        <v>0</v>
      </c>
      <c r="E3" s="180">
        <f>负荷!J3*负荷!J29</f>
        <v>0</v>
      </c>
      <c r="F3" s="180">
        <f>负荷!K3*负荷!K29</f>
        <v>21.292004562636322</v>
      </c>
      <c r="G3" s="180">
        <f>负荷!L3*负荷!L29</f>
        <v>22.357233502538076</v>
      </c>
      <c r="H3" s="180">
        <f>负荷!M3*负荷!M29</f>
        <v>23.18510510328068</v>
      </c>
      <c r="I3" s="180">
        <f>负荷!N3*负荷!N29</f>
        <v>24.090127441054857</v>
      </c>
      <c r="J3" s="180">
        <f>负荷!O3*负荷!O29</f>
        <v>24.949615942881614</v>
      </c>
      <c r="K3" s="180">
        <f>负荷!P3*负荷!P29</f>
        <v>25.972146894617989</v>
      </c>
      <c r="L3" s="180">
        <f>负荷!Q3*负荷!Q29</f>
        <v>27.063062758551105</v>
      </c>
      <c r="M3" s="180">
        <f>负荷!R3*负荷!R29</f>
        <v>31.679289383447738</v>
      </c>
      <c r="P3" s="5" t="str">
        <f>A3</f>
        <v>市区负荷</v>
      </c>
      <c r="Q3" s="148">
        <f t="shared" ref="Q3:AA3" si="3">C3*0.9</f>
        <v>0</v>
      </c>
      <c r="R3" s="148">
        <f t="shared" si="3"/>
        <v>0</v>
      </c>
      <c r="S3" s="148">
        <f t="shared" si="3"/>
        <v>0</v>
      </c>
      <c r="T3" s="148">
        <f t="shared" si="3"/>
        <v>19.16280410637269</v>
      </c>
      <c r="U3" s="148">
        <f t="shared" si="3"/>
        <v>20.121510152284269</v>
      </c>
      <c r="V3" s="148">
        <f t="shared" si="3"/>
        <v>20.866594592952612</v>
      </c>
      <c r="W3" s="148">
        <f t="shared" si="3"/>
        <v>21.681114696949372</v>
      </c>
      <c r="X3" s="148">
        <f t="shared" si="3"/>
        <v>22.454654348593454</v>
      </c>
      <c r="Y3" s="148">
        <f t="shared" si="3"/>
        <v>23.374932205156192</v>
      </c>
      <c r="Z3" s="148">
        <f t="shared" si="3"/>
        <v>24.356756482695996</v>
      </c>
      <c r="AA3" s="148">
        <f t="shared" si="3"/>
        <v>28.511360445102966</v>
      </c>
    </row>
    <row r="4" spans="1:27" x14ac:dyDescent="0.3">
      <c r="A4" s="74" t="s">
        <v>166</v>
      </c>
      <c r="B4" s="74"/>
      <c r="C4" s="180">
        <f>负荷!H11*负荷!H39</f>
        <v>232.38237431978561</v>
      </c>
      <c r="D4" s="180">
        <f>负荷!I11*负荷!I39</f>
        <v>247.72474808320834</v>
      </c>
      <c r="E4" s="180">
        <f>负荷!J11*负荷!J39</f>
        <v>281.65260265429828</v>
      </c>
      <c r="F4" s="180">
        <f>负荷!K11*负荷!K39</f>
        <v>297.39663297420606</v>
      </c>
      <c r="G4" s="180">
        <f>负荷!L11*负荷!L39</f>
        <v>314.04399323181059</v>
      </c>
      <c r="H4" s="180">
        <f>负荷!M11*负荷!M39</f>
        <v>335.40000000000003</v>
      </c>
      <c r="I4" s="180">
        <f>负荷!N11*负荷!N39</f>
        <v>359.04</v>
      </c>
      <c r="J4" s="180">
        <f>负荷!O11*负荷!O39</f>
        <v>377.52000000000004</v>
      </c>
      <c r="K4" s="180">
        <f>负荷!P11*负荷!P39</f>
        <v>392.04</v>
      </c>
      <c r="L4" s="180">
        <f>负荷!Q11*负荷!Q39</f>
        <v>406.56</v>
      </c>
      <c r="M4" s="180">
        <f>负荷!R11*负荷!R39</f>
        <v>477.09834060106743</v>
      </c>
      <c r="P4" s="5" t="str">
        <f t="shared" ref="P4:P12" si="4">A4</f>
        <v>萧山区负荷</v>
      </c>
      <c r="Q4" s="148">
        <f t="shared" ref="Q4:Q10" si="5">C4*0.9</f>
        <v>209.14413688780706</v>
      </c>
      <c r="R4" s="148">
        <f t="shared" ref="R4:AA4" si="6">D4*0.9</f>
        <v>222.95227327488752</v>
      </c>
      <c r="S4" s="148">
        <f t="shared" si="6"/>
        <v>253.48734238886846</v>
      </c>
      <c r="T4" s="148">
        <f t="shared" si="6"/>
        <v>267.65696967678548</v>
      </c>
      <c r="U4" s="148">
        <f t="shared" si="6"/>
        <v>282.63959390862954</v>
      </c>
      <c r="V4" s="148">
        <f t="shared" si="6"/>
        <v>301.86</v>
      </c>
      <c r="W4" s="148">
        <f t="shared" si="6"/>
        <v>323.13600000000002</v>
      </c>
      <c r="X4" s="148">
        <f t="shared" si="6"/>
        <v>339.76800000000003</v>
      </c>
      <c r="Y4" s="148">
        <f t="shared" si="6"/>
        <v>352.83600000000001</v>
      </c>
      <c r="Z4" s="148">
        <f t="shared" si="6"/>
        <v>365.904</v>
      </c>
      <c r="AA4" s="148">
        <f t="shared" si="6"/>
        <v>429.38850654096069</v>
      </c>
    </row>
    <row r="5" spans="1:27" hidden="1" x14ac:dyDescent="0.3">
      <c r="A5" s="97"/>
      <c r="B5" s="97"/>
      <c r="C5" s="181"/>
      <c r="D5" s="182"/>
      <c r="E5" s="182"/>
      <c r="F5" s="182"/>
      <c r="G5" s="182"/>
      <c r="H5" s="182"/>
      <c r="I5" s="182"/>
      <c r="J5" s="182"/>
      <c r="K5" s="182"/>
      <c r="L5" s="182"/>
      <c r="M5" s="182"/>
      <c r="P5" s="5">
        <f t="shared" si="4"/>
        <v>0</v>
      </c>
      <c r="Q5" s="148">
        <f t="shared" si="5"/>
        <v>0</v>
      </c>
      <c r="R5" s="148">
        <f t="shared" ref="R5:AA5" si="7">D5*0.9</f>
        <v>0</v>
      </c>
      <c r="S5" s="148">
        <f t="shared" si="7"/>
        <v>0</v>
      </c>
      <c r="T5" s="148">
        <f t="shared" si="7"/>
        <v>0</v>
      </c>
      <c r="U5" s="148">
        <f t="shared" si="7"/>
        <v>0</v>
      </c>
      <c r="V5" s="148">
        <f t="shared" si="7"/>
        <v>0</v>
      </c>
      <c r="W5" s="148">
        <f t="shared" si="7"/>
        <v>0</v>
      </c>
      <c r="X5" s="148">
        <f t="shared" si="7"/>
        <v>0</v>
      </c>
      <c r="Y5" s="148">
        <f t="shared" si="7"/>
        <v>0</v>
      </c>
      <c r="Z5" s="148">
        <f t="shared" si="7"/>
        <v>0</v>
      </c>
      <c r="AA5" s="148">
        <f t="shared" si="7"/>
        <v>0</v>
      </c>
    </row>
    <row r="6" spans="1:27" hidden="1" x14ac:dyDescent="0.3">
      <c r="A6" s="97"/>
      <c r="B6" s="97"/>
      <c r="C6" s="181"/>
      <c r="D6" s="182"/>
      <c r="E6" s="182"/>
      <c r="F6" s="182"/>
      <c r="G6" s="182"/>
      <c r="H6" s="182"/>
      <c r="I6" s="182"/>
      <c r="J6" s="182"/>
      <c r="K6" s="182"/>
      <c r="L6" s="182"/>
      <c r="M6" s="182"/>
      <c r="P6" s="5">
        <f t="shared" si="4"/>
        <v>0</v>
      </c>
      <c r="Q6" s="148">
        <f t="shared" si="5"/>
        <v>0</v>
      </c>
      <c r="R6" s="148">
        <f t="shared" ref="R6:AA6" si="8">D6*0.9</f>
        <v>0</v>
      </c>
      <c r="S6" s="148">
        <f t="shared" si="8"/>
        <v>0</v>
      </c>
      <c r="T6" s="148">
        <f t="shared" si="8"/>
        <v>0</v>
      </c>
      <c r="U6" s="148">
        <f t="shared" si="8"/>
        <v>0</v>
      </c>
      <c r="V6" s="148">
        <f t="shared" si="8"/>
        <v>0</v>
      </c>
      <c r="W6" s="148">
        <f t="shared" si="8"/>
        <v>0</v>
      </c>
      <c r="X6" s="148">
        <f t="shared" si="8"/>
        <v>0</v>
      </c>
      <c r="Y6" s="148">
        <f t="shared" si="8"/>
        <v>0</v>
      </c>
      <c r="Z6" s="148">
        <f t="shared" si="8"/>
        <v>0</v>
      </c>
      <c r="AA6" s="148">
        <f t="shared" si="8"/>
        <v>0</v>
      </c>
    </row>
    <row r="7" spans="1:27" hidden="1" x14ac:dyDescent="0.3">
      <c r="A7" s="97"/>
      <c r="B7" s="97"/>
      <c r="C7" s="181"/>
      <c r="D7" s="182"/>
      <c r="E7" s="182"/>
      <c r="F7" s="182"/>
      <c r="G7" s="182"/>
      <c r="H7" s="182"/>
      <c r="I7" s="182"/>
      <c r="J7" s="182"/>
      <c r="K7" s="182"/>
      <c r="L7" s="182"/>
      <c r="M7" s="182"/>
      <c r="P7" s="5">
        <f t="shared" si="4"/>
        <v>0</v>
      </c>
      <c r="Q7" s="148">
        <f t="shared" si="5"/>
        <v>0</v>
      </c>
      <c r="R7" s="148">
        <f t="shared" ref="R7:AA7" si="9">D7*0.9</f>
        <v>0</v>
      </c>
      <c r="S7" s="148">
        <f t="shared" si="9"/>
        <v>0</v>
      </c>
      <c r="T7" s="148">
        <f t="shared" si="9"/>
        <v>0</v>
      </c>
      <c r="U7" s="148">
        <f t="shared" si="9"/>
        <v>0</v>
      </c>
      <c r="V7" s="148">
        <f t="shared" si="9"/>
        <v>0</v>
      </c>
      <c r="W7" s="148">
        <f t="shared" si="9"/>
        <v>0</v>
      </c>
      <c r="X7" s="148">
        <f t="shared" si="9"/>
        <v>0</v>
      </c>
      <c r="Y7" s="148">
        <f t="shared" si="9"/>
        <v>0</v>
      </c>
      <c r="Z7" s="148">
        <f t="shared" si="9"/>
        <v>0</v>
      </c>
      <c r="AA7" s="148">
        <f t="shared" si="9"/>
        <v>0</v>
      </c>
    </row>
    <row r="8" spans="1:27" hidden="1" x14ac:dyDescent="0.3">
      <c r="A8" s="97"/>
      <c r="B8" s="97"/>
      <c r="C8" s="181"/>
      <c r="D8" s="182"/>
      <c r="E8" s="182"/>
      <c r="F8" s="182"/>
      <c r="G8" s="182"/>
      <c r="H8" s="182"/>
      <c r="I8" s="182"/>
      <c r="J8" s="182"/>
      <c r="K8" s="182"/>
      <c r="L8" s="182"/>
      <c r="M8" s="182"/>
      <c r="P8" s="5">
        <f t="shared" si="4"/>
        <v>0</v>
      </c>
      <c r="Q8" s="148">
        <f t="shared" si="5"/>
        <v>0</v>
      </c>
      <c r="R8" s="148">
        <f t="shared" ref="R8:AA8" si="10">D8*0.9</f>
        <v>0</v>
      </c>
      <c r="S8" s="148">
        <f t="shared" si="10"/>
        <v>0</v>
      </c>
      <c r="T8" s="148">
        <f t="shared" si="10"/>
        <v>0</v>
      </c>
      <c r="U8" s="148">
        <f t="shared" si="10"/>
        <v>0</v>
      </c>
      <c r="V8" s="148">
        <f t="shared" si="10"/>
        <v>0</v>
      </c>
      <c r="W8" s="148">
        <f t="shared" si="10"/>
        <v>0</v>
      </c>
      <c r="X8" s="148">
        <f t="shared" si="10"/>
        <v>0</v>
      </c>
      <c r="Y8" s="148">
        <f t="shared" si="10"/>
        <v>0</v>
      </c>
      <c r="Z8" s="148">
        <f t="shared" si="10"/>
        <v>0</v>
      </c>
      <c r="AA8" s="148">
        <f t="shared" si="10"/>
        <v>0</v>
      </c>
    </row>
    <row r="9" spans="1:27" hidden="1" x14ac:dyDescent="0.3">
      <c r="A9" s="97"/>
      <c r="B9" s="97"/>
      <c r="C9" s="181"/>
      <c r="D9" s="182"/>
      <c r="E9" s="182"/>
      <c r="F9" s="182"/>
      <c r="G9" s="182"/>
      <c r="H9" s="182"/>
      <c r="I9" s="182"/>
      <c r="J9" s="182"/>
      <c r="K9" s="182"/>
      <c r="L9" s="182"/>
      <c r="M9" s="182"/>
      <c r="P9" s="5">
        <f t="shared" si="4"/>
        <v>0</v>
      </c>
      <c r="Q9" s="148">
        <f t="shared" si="5"/>
        <v>0</v>
      </c>
      <c r="R9" s="148">
        <f t="shared" ref="R9:AA9" si="11">D9*0.9</f>
        <v>0</v>
      </c>
      <c r="S9" s="148">
        <f t="shared" si="11"/>
        <v>0</v>
      </c>
      <c r="T9" s="148">
        <f t="shared" si="11"/>
        <v>0</v>
      </c>
      <c r="U9" s="148">
        <f t="shared" si="11"/>
        <v>0</v>
      </c>
      <c r="V9" s="148">
        <f t="shared" si="11"/>
        <v>0</v>
      </c>
      <c r="W9" s="148">
        <f t="shared" si="11"/>
        <v>0</v>
      </c>
      <c r="X9" s="148">
        <f t="shared" si="11"/>
        <v>0</v>
      </c>
      <c r="Y9" s="148">
        <f t="shared" si="11"/>
        <v>0</v>
      </c>
      <c r="Z9" s="148">
        <f t="shared" si="11"/>
        <v>0</v>
      </c>
      <c r="AA9" s="148">
        <f t="shared" si="11"/>
        <v>0</v>
      </c>
    </row>
    <row r="10" spans="1:27" hidden="1" x14ac:dyDescent="0.3">
      <c r="A10" s="97"/>
      <c r="B10" s="97"/>
      <c r="C10" s="181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P10" s="5">
        <f t="shared" si="4"/>
        <v>0</v>
      </c>
      <c r="Q10" s="148">
        <f t="shared" si="5"/>
        <v>0</v>
      </c>
      <c r="R10" s="148">
        <f t="shared" ref="R10:AA10" si="12">D10*0.9</f>
        <v>0</v>
      </c>
      <c r="S10" s="148">
        <f t="shared" si="12"/>
        <v>0</v>
      </c>
      <c r="T10" s="148">
        <f t="shared" si="12"/>
        <v>0</v>
      </c>
      <c r="U10" s="148">
        <f t="shared" si="12"/>
        <v>0</v>
      </c>
      <c r="V10" s="148">
        <f t="shared" si="12"/>
        <v>0</v>
      </c>
      <c r="W10" s="148">
        <f t="shared" si="12"/>
        <v>0</v>
      </c>
      <c r="X10" s="148">
        <f t="shared" si="12"/>
        <v>0</v>
      </c>
      <c r="Y10" s="148">
        <f t="shared" si="12"/>
        <v>0</v>
      </c>
      <c r="Z10" s="148">
        <f t="shared" si="12"/>
        <v>0</v>
      </c>
      <c r="AA10" s="148">
        <f t="shared" si="12"/>
        <v>0</v>
      </c>
    </row>
    <row r="11" spans="1:27" x14ac:dyDescent="0.3">
      <c r="A11" s="5" t="s">
        <v>35</v>
      </c>
      <c r="B11" s="13"/>
      <c r="C11" s="183">
        <f>负荷!H22</f>
        <v>4.0696636279260734E-3</v>
      </c>
      <c r="D11" s="184">
        <f>负荷!I22</f>
        <v>0.97656454534270576</v>
      </c>
      <c r="E11" s="184">
        <f>负荷!J22</f>
        <v>0.96919271062502299</v>
      </c>
      <c r="F11" s="184">
        <f>负荷!K22</f>
        <v>0.9646363401987984</v>
      </c>
      <c r="G11" s="184">
        <f>负荷!L22</f>
        <v>0.95898735322255491</v>
      </c>
      <c r="H11" s="184">
        <f>负荷!M22</f>
        <v>0.95529576231527513</v>
      </c>
      <c r="I11" s="184">
        <f>负荷!N22</f>
        <v>0.95080835844470879</v>
      </c>
      <c r="J11" s="184">
        <f>负荷!O22</f>
        <v>0.94766542180908198</v>
      </c>
      <c r="K11" s="184">
        <f>负荷!P22</f>
        <v>0.94520237297286502</v>
      </c>
      <c r="L11" s="184">
        <f>负荷!Q22</f>
        <v>0.94349522474336966</v>
      </c>
      <c r="M11" s="184">
        <f>负荷!R22</f>
        <v>0.94394023559641038</v>
      </c>
      <c r="N11" s="134"/>
      <c r="O11" s="134"/>
      <c r="P11" s="177" t="str">
        <f t="shared" si="4"/>
        <v>同时率</v>
      </c>
      <c r="Q11" s="177">
        <f t="shared" ref="Q11:AA11" si="13">C11</f>
        <v>4.0696636279260734E-3</v>
      </c>
      <c r="R11" s="177">
        <f t="shared" si="13"/>
        <v>0.97656454534270576</v>
      </c>
      <c r="S11" s="177">
        <f t="shared" si="13"/>
        <v>0.96919271062502299</v>
      </c>
      <c r="T11" s="177">
        <f t="shared" si="13"/>
        <v>0.9646363401987984</v>
      </c>
      <c r="U11" s="177">
        <f t="shared" si="13"/>
        <v>0.95898735322255491</v>
      </c>
      <c r="V11" s="177">
        <f t="shared" si="13"/>
        <v>0.95529576231527513</v>
      </c>
      <c r="W11" s="177">
        <f t="shared" si="13"/>
        <v>0.95080835844470879</v>
      </c>
      <c r="X11" s="177">
        <f t="shared" si="13"/>
        <v>0.94766542180908198</v>
      </c>
      <c r="Y11" s="177">
        <f t="shared" si="13"/>
        <v>0.94520237297286502</v>
      </c>
      <c r="Z11" s="177">
        <f t="shared" si="13"/>
        <v>0.94349522474336966</v>
      </c>
      <c r="AA11" s="177">
        <f t="shared" si="13"/>
        <v>0.94394023559641038</v>
      </c>
    </row>
    <row r="12" spans="1:27" hidden="1" x14ac:dyDescent="0.3">
      <c r="A12" s="17" t="s">
        <v>54</v>
      </c>
      <c r="B12" s="17"/>
      <c r="C12" s="185"/>
      <c r="D12" s="186"/>
      <c r="E12" s="186"/>
      <c r="F12" s="186"/>
      <c r="G12" s="186"/>
      <c r="H12" s="186"/>
      <c r="I12" s="186"/>
      <c r="J12" s="186"/>
      <c r="K12" s="186"/>
      <c r="L12" s="186"/>
      <c r="M12" s="186"/>
      <c r="P12" s="17" t="str">
        <f t="shared" si="4"/>
        <v>转供XX</v>
      </c>
      <c r="Q12" s="152">
        <f t="shared" ref="Q12:Q17" si="14">C12*0.9</f>
        <v>0</v>
      </c>
      <c r="R12" s="152">
        <f t="shared" ref="R12:AA12" si="15">D12*0.9</f>
        <v>0</v>
      </c>
      <c r="S12" s="152">
        <f t="shared" si="15"/>
        <v>0</v>
      </c>
      <c r="T12" s="152">
        <f t="shared" si="15"/>
        <v>0</v>
      </c>
      <c r="U12" s="152">
        <f t="shared" si="15"/>
        <v>0</v>
      </c>
      <c r="V12" s="152">
        <f t="shared" si="15"/>
        <v>0</v>
      </c>
      <c r="W12" s="152">
        <f t="shared" si="15"/>
        <v>0</v>
      </c>
      <c r="X12" s="152">
        <f t="shared" si="15"/>
        <v>0</v>
      </c>
      <c r="Y12" s="152">
        <f t="shared" si="15"/>
        <v>0</v>
      </c>
      <c r="Z12" s="152">
        <f t="shared" si="15"/>
        <v>0</v>
      </c>
      <c r="AA12" s="152">
        <f t="shared" si="15"/>
        <v>0</v>
      </c>
    </row>
    <row r="13" spans="1:27" hidden="1" x14ac:dyDescent="0.3">
      <c r="A13" s="17" t="s">
        <v>54</v>
      </c>
      <c r="B13" s="17"/>
      <c r="C13" s="185"/>
      <c r="D13" s="186"/>
      <c r="E13" s="186"/>
      <c r="F13" s="186"/>
      <c r="G13" s="186"/>
      <c r="H13" s="186"/>
      <c r="I13" s="186"/>
      <c r="J13" s="186"/>
      <c r="K13" s="186"/>
      <c r="L13" s="186"/>
      <c r="M13" s="186"/>
      <c r="P13" s="17" t="str">
        <f t="shared" ref="P13:P20" si="16">A13</f>
        <v>转供XX</v>
      </c>
      <c r="Q13" s="152">
        <f t="shared" si="14"/>
        <v>0</v>
      </c>
      <c r="R13" s="152">
        <f t="shared" ref="R13:AA13" si="17">D13*0.9</f>
        <v>0</v>
      </c>
      <c r="S13" s="152">
        <f t="shared" si="17"/>
        <v>0</v>
      </c>
      <c r="T13" s="152">
        <f t="shared" si="17"/>
        <v>0</v>
      </c>
      <c r="U13" s="152">
        <f t="shared" si="17"/>
        <v>0</v>
      </c>
      <c r="V13" s="152">
        <f t="shared" si="17"/>
        <v>0</v>
      </c>
      <c r="W13" s="152">
        <f t="shared" si="17"/>
        <v>0</v>
      </c>
      <c r="X13" s="152">
        <f t="shared" si="17"/>
        <v>0</v>
      </c>
      <c r="Y13" s="152">
        <f t="shared" si="17"/>
        <v>0</v>
      </c>
      <c r="Z13" s="152">
        <f t="shared" si="17"/>
        <v>0</v>
      </c>
      <c r="AA13" s="152">
        <f t="shared" si="17"/>
        <v>0</v>
      </c>
    </row>
    <row r="14" spans="1:27" hidden="1" x14ac:dyDescent="0.3">
      <c r="A14" s="17" t="s">
        <v>54</v>
      </c>
      <c r="B14" s="17"/>
      <c r="C14" s="185"/>
      <c r="D14" s="186"/>
      <c r="E14" s="186"/>
      <c r="F14" s="186"/>
      <c r="G14" s="186"/>
      <c r="H14" s="186"/>
      <c r="I14" s="186"/>
      <c r="J14" s="186"/>
      <c r="K14" s="186"/>
      <c r="L14" s="186"/>
      <c r="M14" s="186"/>
      <c r="P14" s="17" t="str">
        <f t="shared" si="16"/>
        <v>转供XX</v>
      </c>
      <c r="Q14" s="152">
        <f t="shared" si="14"/>
        <v>0</v>
      </c>
      <c r="R14" s="152">
        <f t="shared" ref="R14:AA14" si="18">D14*0.9</f>
        <v>0</v>
      </c>
      <c r="S14" s="152">
        <f t="shared" si="18"/>
        <v>0</v>
      </c>
      <c r="T14" s="152">
        <f t="shared" si="18"/>
        <v>0</v>
      </c>
      <c r="U14" s="152">
        <f t="shared" si="18"/>
        <v>0</v>
      </c>
      <c r="V14" s="152">
        <f t="shared" si="18"/>
        <v>0</v>
      </c>
      <c r="W14" s="152">
        <f t="shared" si="18"/>
        <v>0</v>
      </c>
      <c r="X14" s="152">
        <f t="shared" si="18"/>
        <v>0</v>
      </c>
      <c r="Y14" s="152">
        <f t="shared" si="18"/>
        <v>0</v>
      </c>
      <c r="Z14" s="152">
        <f t="shared" si="18"/>
        <v>0</v>
      </c>
      <c r="AA14" s="152">
        <f t="shared" si="18"/>
        <v>0</v>
      </c>
    </row>
    <row r="15" spans="1:27" hidden="1" x14ac:dyDescent="0.3">
      <c r="A15" s="22" t="s">
        <v>57</v>
      </c>
      <c r="B15" s="22"/>
      <c r="C15" s="187"/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P15" s="22" t="str">
        <f t="shared" si="16"/>
        <v>由XX转供</v>
      </c>
      <c r="Q15" s="153">
        <f t="shared" si="14"/>
        <v>0</v>
      </c>
      <c r="R15" s="153">
        <f t="shared" ref="R15:AA15" si="19">D15*0.9</f>
        <v>0</v>
      </c>
      <c r="S15" s="153">
        <f t="shared" si="19"/>
        <v>0</v>
      </c>
      <c r="T15" s="153">
        <f t="shared" si="19"/>
        <v>0</v>
      </c>
      <c r="U15" s="153">
        <f t="shared" si="19"/>
        <v>0</v>
      </c>
      <c r="V15" s="153">
        <f t="shared" si="19"/>
        <v>0</v>
      </c>
      <c r="W15" s="153">
        <f t="shared" si="19"/>
        <v>0</v>
      </c>
      <c r="X15" s="153">
        <f t="shared" si="19"/>
        <v>0</v>
      </c>
      <c r="Y15" s="153">
        <f t="shared" si="19"/>
        <v>0</v>
      </c>
      <c r="Z15" s="153">
        <f t="shared" si="19"/>
        <v>0</v>
      </c>
      <c r="AA15" s="153">
        <f t="shared" si="19"/>
        <v>0</v>
      </c>
    </row>
    <row r="16" spans="1:27" hidden="1" x14ac:dyDescent="0.3">
      <c r="A16" s="22" t="s">
        <v>57</v>
      </c>
      <c r="B16" s="22"/>
      <c r="C16" s="187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P16" s="22" t="str">
        <f t="shared" si="16"/>
        <v>由XX转供</v>
      </c>
      <c r="Q16" s="153">
        <f t="shared" si="14"/>
        <v>0</v>
      </c>
      <c r="R16" s="153">
        <f t="shared" ref="R16:AA16" si="20">D16*0.9</f>
        <v>0</v>
      </c>
      <c r="S16" s="153">
        <f t="shared" si="20"/>
        <v>0</v>
      </c>
      <c r="T16" s="153">
        <f t="shared" si="20"/>
        <v>0</v>
      </c>
      <c r="U16" s="153">
        <f t="shared" si="20"/>
        <v>0</v>
      </c>
      <c r="V16" s="153">
        <f t="shared" si="20"/>
        <v>0</v>
      </c>
      <c r="W16" s="153">
        <f t="shared" si="20"/>
        <v>0</v>
      </c>
      <c r="X16" s="153">
        <f t="shared" si="20"/>
        <v>0</v>
      </c>
      <c r="Y16" s="153">
        <f t="shared" si="20"/>
        <v>0</v>
      </c>
      <c r="Z16" s="153">
        <f t="shared" si="20"/>
        <v>0</v>
      </c>
      <c r="AA16" s="153">
        <f t="shared" si="20"/>
        <v>0</v>
      </c>
    </row>
    <row r="17" spans="1:27" hidden="1" x14ac:dyDescent="0.3">
      <c r="A17" s="22" t="s">
        <v>57</v>
      </c>
      <c r="B17" s="22"/>
      <c r="C17" s="187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P17" s="22" t="str">
        <f t="shared" si="16"/>
        <v>由XX转供</v>
      </c>
      <c r="Q17" s="153">
        <f t="shared" si="14"/>
        <v>0</v>
      </c>
      <c r="R17" s="153">
        <f t="shared" ref="R17:AA17" si="21">D17*0.9</f>
        <v>0</v>
      </c>
      <c r="S17" s="153">
        <f t="shared" si="21"/>
        <v>0</v>
      </c>
      <c r="T17" s="153">
        <f t="shared" si="21"/>
        <v>0</v>
      </c>
      <c r="U17" s="153">
        <f t="shared" si="21"/>
        <v>0</v>
      </c>
      <c r="V17" s="153">
        <f t="shared" si="21"/>
        <v>0</v>
      </c>
      <c r="W17" s="153">
        <f t="shared" si="21"/>
        <v>0</v>
      </c>
      <c r="X17" s="153">
        <f t="shared" si="21"/>
        <v>0</v>
      </c>
      <c r="Y17" s="153">
        <f t="shared" si="21"/>
        <v>0</v>
      </c>
      <c r="Z17" s="153">
        <f t="shared" si="21"/>
        <v>0</v>
      </c>
      <c r="AA17" s="153">
        <f t="shared" si="21"/>
        <v>0</v>
      </c>
    </row>
    <row r="18" spans="1:27" x14ac:dyDescent="0.3">
      <c r="A18" s="3" t="s">
        <v>58</v>
      </c>
      <c r="B18" s="3"/>
      <c r="C18" s="189">
        <f t="shared" ref="C18:M18" si="22">SUM(C3:C10)*C11+SUM(C12:C14)-SUM(C15:C17)</f>
        <v>0.94571809654033345</v>
      </c>
      <c r="D18" s="180">
        <f t="shared" si="22"/>
        <v>241.91920598201466</v>
      </c>
      <c r="E18" s="180">
        <f t="shared" si="22"/>
        <v>272.97564942111188</v>
      </c>
      <c r="F18" s="180">
        <f t="shared" si="22"/>
        <v>307.41864097648107</v>
      </c>
      <c r="G18" s="180">
        <f t="shared" si="22"/>
        <v>322.60452204679359</v>
      </c>
      <c r="H18" s="180">
        <f t="shared" si="22"/>
        <v>342.55483133454163</v>
      </c>
      <c r="I18" s="180">
        <f t="shared" si="22"/>
        <v>364.28332754294144</v>
      </c>
      <c r="J18" s="180">
        <f t="shared" si="22"/>
        <v>381.4065383578502</v>
      </c>
      <c r="K18" s="180">
        <f t="shared" si="22"/>
        <v>395.10607317627478</v>
      </c>
      <c r="L18" s="180">
        <f t="shared" si="22"/>
        <v>409.12128905128748</v>
      </c>
      <c r="M18" s="180">
        <f t="shared" si="22"/>
        <v>480.25567591376654</v>
      </c>
      <c r="P18" s="5" t="str">
        <f t="shared" si="16"/>
        <v>负荷小计</v>
      </c>
      <c r="Q18" s="168">
        <f t="shared" ref="Q18:AA18" si="23">SUM(Q3:Q10)*Q11+SUM(Q12:Q14)-SUM(Q15:Q17)</f>
        <v>0.85114628688630023</v>
      </c>
      <c r="R18" s="168">
        <f t="shared" si="23"/>
        <v>217.72728538381321</v>
      </c>
      <c r="S18" s="168">
        <f t="shared" si="23"/>
        <v>245.67808447900072</v>
      </c>
      <c r="T18" s="168">
        <f t="shared" si="23"/>
        <v>276.67677687883292</v>
      </c>
      <c r="U18" s="168">
        <f t="shared" si="23"/>
        <v>290.34406984211427</v>
      </c>
      <c r="V18" s="168">
        <f t="shared" si="23"/>
        <v>308.29934820108741</v>
      </c>
      <c r="W18" s="168">
        <f t="shared" si="23"/>
        <v>327.85499478864733</v>
      </c>
      <c r="X18" s="168">
        <f t="shared" si="23"/>
        <v>343.26588452206516</v>
      </c>
      <c r="Y18" s="168">
        <f t="shared" si="23"/>
        <v>355.59546585864729</v>
      </c>
      <c r="Z18" s="168">
        <f t="shared" si="23"/>
        <v>368.20916014615869</v>
      </c>
      <c r="AA18" s="168">
        <f t="shared" si="23"/>
        <v>432.23010832238992</v>
      </c>
    </row>
    <row r="19" spans="1:27" x14ac:dyDescent="0.3">
      <c r="A19" s="3" t="s">
        <v>201</v>
      </c>
      <c r="B19" s="3"/>
      <c r="C19" s="189">
        <f t="shared" ref="C19:M19" si="24">SUM(C20:C34)</f>
        <v>123</v>
      </c>
      <c r="D19" s="180">
        <f t="shared" si="24"/>
        <v>123</v>
      </c>
      <c r="E19" s="180">
        <f t="shared" si="24"/>
        <v>123</v>
      </c>
      <c r="F19" s="180">
        <f t="shared" si="24"/>
        <v>123</v>
      </c>
      <c r="G19" s="180">
        <f t="shared" si="24"/>
        <v>123</v>
      </c>
      <c r="H19" s="180">
        <f t="shared" si="24"/>
        <v>123</v>
      </c>
      <c r="I19" s="180">
        <f t="shared" si="24"/>
        <v>123</v>
      </c>
      <c r="J19" s="180">
        <f t="shared" si="24"/>
        <v>123</v>
      </c>
      <c r="K19" s="180">
        <f t="shared" si="24"/>
        <v>123</v>
      </c>
      <c r="L19" s="180">
        <f t="shared" si="24"/>
        <v>123</v>
      </c>
      <c r="M19" s="180">
        <f t="shared" si="24"/>
        <v>123</v>
      </c>
      <c r="P19" s="5" t="str">
        <f t="shared" si="16"/>
        <v>220kV及以下统调电厂装机容量</v>
      </c>
      <c r="Q19" s="148">
        <f>SUM(Q20:Q34)</f>
        <v>123</v>
      </c>
      <c r="R19" s="148">
        <f>SUM(R20:R34)</f>
        <v>123</v>
      </c>
      <c r="S19" s="148">
        <f>SUM(S20:S34)</f>
        <v>123</v>
      </c>
      <c r="T19" s="148">
        <f>SUM(T20:T34)</f>
        <v>123</v>
      </c>
      <c r="U19" s="148">
        <f>SUM(U20:U34)</f>
        <v>123</v>
      </c>
      <c r="V19" s="148">
        <f t="shared" ref="V19:AA19" si="25">SUM(V20:V34)</f>
        <v>123</v>
      </c>
      <c r="W19" s="148">
        <f t="shared" si="25"/>
        <v>123</v>
      </c>
      <c r="X19" s="148">
        <f t="shared" si="25"/>
        <v>123</v>
      </c>
      <c r="Y19" s="148">
        <f t="shared" si="25"/>
        <v>123</v>
      </c>
      <c r="Z19" s="148">
        <f t="shared" si="25"/>
        <v>123</v>
      </c>
      <c r="AA19" s="148">
        <f t="shared" si="25"/>
        <v>123</v>
      </c>
    </row>
    <row r="20" spans="1:27" x14ac:dyDescent="0.3">
      <c r="A20" s="29" t="s">
        <v>123</v>
      </c>
      <c r="B20" s="29"/>
      <c r="C20" s="190">
        <v>0</v>
      </c>
      <c r="D20" s="191">
        <v>0</v>
      </c>
      <c r="E20" s="191">
        <v>0</v>
      </c>
      <c r="F20" s="191">
        <v>0</v>
      </c>
      <c r="G20" s="191">
        <v>0</v>
      </c>
      <c r="H20" s="191">
        <v>0</v>
      </c>
      <c r="I20" s="191">
        <v>0</v>
      </c>
      <c r="J20" s="191">
        <v>0</v>
      </c>
      <c r="K20" s="191">
        <v>0</v>
      </c>
      <c r="L20" s="191">
        <v>0</v>
      </c>
      <c r="M20" s="191">
        <v>0</v>
      </c>
      <c r="P20" s="57" t="str">
        <f t="shared" si="16"/>
        <v>萧山煤电厂</v>
      </c>
      <c r="Q20" s="154">
        <f t="shared" ref="Q20:Q34" si="26">C20</f>
        <v>0</v>
      </c>
      <c r="R20" s="154">
        <f t="shared" ref="R20:R34" si="27">D20</f>
        <v>0</v>
      </c>
      <c r="S20" s="154">
        <f t="shared" ref="S20:S34" si="28">E20</f>
        <v>0</v>
      </c>
      <c r="T20" s="154">
        <f t="shared" ref="T20:T34" si="29">F20</f>
        <v>0</v>
      </c>
      <c r="U20" s="154">
        <f t="shared" ref="U20:U34" si="30">G20</f>
        <v>0</v>
      </c>
      <c r="V20" s="154">
        <f t="shared" ref="V20:AA20" si="31">H20</f>
        <v>0</v>
      </c>
      <c r="W20" s="154">
        <f t="shared" si="31"/>
        <v>0</v>
      </c>
      <c r="X20" s="154">
        <f t="shared" si="31"/>
        <v>0</v>
      </c>
      <c r="Y20" s="154">
        <f t="shared" si="31"/>
        <v>0</v>
      </c>
      <c r="Z20" s="154">
        <f t="shared" si="31"/>
        <v>0</v>
      </c>
      <c r="AA20" s="154">
        <f t="shared" si="31"/>
        <v>0</v>
      </c>
    </row>
    <row r="21" spans="1:27" hidden="1" x14ac:dyDescent="0.3">
      <c r="A21" s="31" t="s">
        <v>61</v>
      </c>
      <c r="B21" s="31"/>
      <c r="C21" s="190"/>
      <c r="D21" s="191"/>
      <c r="E21" s="191"/>
      <c r="F21" s="191"/>
      <c r="G21" s="191"/>
      <c r="H21" s="191"/>
      <c r="I21" s="191"/>
      <c r="J21" s="191"/>
      <c r="K21" s="191"/>
      <c r="L21" s="191"/>
      <c r="M21" s="191"/>
      <c r="P21" s="57" t="str">
        <f t="shared" ref="P21:P34" si="32">A21</f>
        <v>XX燃煤电厂</v>
      </c>
      <c r="Q21" s="154">
        <f t="shared" si="26"/>
        <v>0</v>
      </c>
      <c r="R21" s="154">
        <f t="shared" si="27"/>
        <v>0</v>
      </c>
      <c r="S21" s="154">
        <f t="shared" si="28"/>
        <v>0</v>
      </c>
      <c r="T21" s="154">
        <f t="shared" si="29"/>
        <v>0</v>
      </c>
      <c r="U21" s="154">
        <f t="shared" si="30"/>
        <v>0</v>
      </c>
      <c r="V21" s="154">
        <f t="shared" ref="V21:AA21" si="33">H21</f>
        <v>0</v>
      </c>
      <c r="W21" s="154">
        <f t="shared" si="33"/>
        <v>0</v>
      </c>
      <c r="X21" s="154">
        <f t="shared" si="33"/>
        <v>0</v>
      </c>
      <c r="Y21" s="154">
        <f t="shared" si="33"/>
        <v>0</v>
      </c>
      <c r="Z21" s="154">
        <f t="shared" si="33"/>
        <v>0</v>
      </c>
      <c r="AA21" s="154">
        <f t="shared" si="33"/>
        <v>0</v>
      </c>
    </row>
    <row r="22" spans="1:27" hidden="1" x14ac:dyDescent="0.3">
      <c r="A22" s="31" t="s">
        <v>61</v>
      </c>
      <c r="B22" s="31"/>
      <c r="C22" s="190"/>
      <c r="D22" s="191"/>
      <c r="E22" s="191"/>
      <c r="F22" s="191"/>
      <c r="G22" s="191"/>
      <c r="H22" s="191"/>
      <c r="I22" s="191"/>
      <c r="J22" s="191"/>
      <c r="K22" s="191"/>
      <c r="L22" s="191"/>
      <c r="M22" s="191"/>
      <c r="P22" s="57" t="str">
        <f t="shared" si="32"/>
        <v>XX燃煤电厂</v>
      </c>
      <c r="Q22" s="154">
        <f t="shared" si="26"/>
        <v>0</v>
      </c>
      <c r="R22" s="154">
        <f t="shared" si="27"/>
        <v>0</v>
      </c>
      <c r="S22" s="154">
        <f t="shared" si="28"/>
        <v>0</v>
      </c>
      <c r="T22" s="154">
        <f t="shared" si="29"/>
        <v>0</v>
      </c>
      <c r="U22" s="154">
        <f t="shared" si="30"/>
        <v>0</v>
      </c>
      <c r="V22" s="154">
        <f t="shared" ref="V22:AA22" si="34">H22</f>
        <v>0</v>
      </c>
      <c r="W22" s="154">
        <f t="shared" si="34"/>
        <v>0</v>
      </c>
      <c r="X22" s="154">
        <f t="shared" si="34"/>
        <v>0</v>
      </c>
      <c r="Y22" s="154">
        <f t="shared" si="34"/>
        <v>0</v>
      </c>
      <c r="Z22" s="154">
        <f t="shared" si="34"/>
        <v>0</v>
      </c>
      <c r="AA22" s="154">
        <f t="shared" si="34"/>
        <v>0</v>
      </c>
    </row>
    <row r="23" spans="1:27" x14ac:dyDescent="0.3">
      <c r="A23" s="32" t="s">
        <v>64</v>
      </c>
      <c r="B23" s="35"/>
      <c r="C23" s="192">
        <v>123</v>
      </c>
      <c r="D23" s="193">
        <v>123</v>
      </c>
      <c r="E23" s="193">
        <v>123</v>
      </c>
      <c r="F23" s="193">
        <v>123</v>
      </c>
      <c r="G23" s="193">
        <v>123</v>
      </c>
      <c r="H23" s="193">
        <v>123</v>
      </c>
      <c r="I23" s="193">
        <v>123</v>
      </c>
      <c r="J23" s="193">
        <v>123</v>
      </c>
      <c r="K23" s="193">
        <v>123</v>
      </c>
      <c r="L23" s="193">
        <v>123</v>
      </c>
      <c r="M23" s="193">
        <v>123</v>
      </c>
      <c r="P23" s="58" t="str">
        <f t="shared" si="32"/>
        <v>萧山天然气电厂</v>
      </c>
      <c r="Q23" s="155">
        <f t="shared" si="26"/>
        <v>123</v>
      </c>
      <c r="R23" s="155">
        <f t="shared" si="27"/>
        <v>123</v>
      </c>
      <c r="S23" s="155">
        <f t="shared" si="28"/>
        <v>123</v>
      </c>
      <c r="T23" s="155">
        <f t="shared" si="29"/>
        <v>123</v>
      </c>
      <c r="U23" s="155">
        <f t="shared" si="30"/>
        <v>123</v>
      </c>
      <c r="V23" s="155">
        <f t="shared" ref="V23:AA23" si="35">H23</f>
        <v>123</v>
      </c>
      <c r="W23" s="155">
        <f t="shared" si="35"/>
        <v>123</v>
      </c>
      <c r="X23" s="155">
        <f t="shared" si="35"/>
        <v>123</v>
      </c>
      <c r="Y23" s="155">
        <f t="shared" si="35"/>
        <v>123</v>
      </c>
      <c r="Z23" s="155">
        <f t="shared" si="35"/>
        <v>123</v>
      </c>
      <c r="AA23" s="155">
        <f t="shared" si="35"/>
        <v>123</v>
      </c>
    </row>
    <row r="24" spans="1:27" x14ac:dyDescent="0.3">
      <c r="A24" s="35" t="s">
        <v>191</v>
      </c>
      <c r="B24" s="35"/>
      <c r="C24" s="194"/>
      <c r="D24" s="195"/>
      <c r="E24" s="195"/>
      <c r="F24" s="195"/>
      <c r="G24" s="196">
        <v>0</v>
      </c>
      <c r="H24" s="197">
        <f>G24</f>
        <v>0</v>
      </c>
      <c r="I24" s="197">
        <f t="shared" ref="I24:M24" si="36">H24</f>
        <v>0</v>
      </c>
      <c r="J24" s="197">
        <f t="shared" si="36"/>
        <v>0</v>
      </c>
      <c r="K24" s="197">
        <f t="shared" si="36"/>
        <v>0</v>
      </c>
      <c r="L24" s="197">
        <f t="shared" si="36"/>
        <v>0</v>
      </c>
      <c r="M24" s="197">
        <f t="shared" si="36"/>
        <v>0</v>
      </c>
      <c r="P24" s="58" t="str">
        <f t="shared" si="32"/>
        <v>万向萧山天然气自备电厂</v>
      </c>
      <c r="Q24" s="155">
        <f t="shared" si="26"/>
        <v>0</v>
      </c>
      <c r="R24" s="155">
        <f t="shared" si="27"/>
        <v>0</v>
      </c>
      <c r="S24" s="155">
        <f t="shared" si="28"/>
        <v>0</v>
      </c>
      <c r="T24" s="155">
        <f t="shared" si="29"/>
        <v>0</v>
      </c>
      <c r="U24" s="155">
        <f t="shared" si="30"/>
        <v>0</v>
      </c>
      <c r="V24" s="155">
        <f t="shared" ref="V24:AA24" si="37">H24</f>
        <v>0</v>
      </c>
      <c r="W24" s="155">
        <f t="shared" si="37"/>
        <v>0</v>
      </c>
      <c r="X24" s="155">
        <f t="shared" si="37"/>
        <v>0</v>
      </c>
      <c r="Y24" s="155">
        <f t="shared" si="37"/>
        <v>0</v>
      </c>
      <c r="Z24" s="155">
        <f t="shared" si="37"/>
        <v>0</v>
      </c>
      <c r="AA24" s="155">
        <f t="shared" si="37"/>
        <v>0</v>
      </c>
    </row>
    <row r="25" spans="1:27" hidden="1" x14ac:dyDescent="0.3">
      <c r="A25" s="35" t="s">
        <v>116</v>
      </c>
      <c r="B25" s="35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P25" s="58" t="str">
        <f t="shared" si="32"/>
        <v>XX燃气电厂</v>
      </c>
      <c r="Q25" s="155">
        <f t="shared" si="26"/>
        <v>0</v>
      </c>
      <c r="R25" s="155">
        <f t="shared" si="27"/>
        <v>0</v>
      </c>
      <c r="S25" s="155">
        <f t="shared" si="28"/>
        <v>0</v>
      </c>
      <c r="T25" s="155">
        <f t="shared" si="29"/>
        <v>0</v>
      </c>
      <c r="U25" s="155">
        <f t="shared" si="30"/>
        <v>0</v>
      </c>
      <c r="V25" s="155">
        <f t="shared" ref="V25:AA25" si="38">H25</f>
        <v>0</v>
      </c>
      <c r="W25" s="155">
        <f t="shared" si="38"/>
        <v>0</v>
      </c>
      <c r="X25" s="155">
        <f t="shared" si="38"/>
        <v>0</v>
      </c>
      <c r="Y25" s="155">
        <f t="shared" si="38"/>
        <v>0</v>
      </c>
      <c r="Z25" s="155">
        <f t="shared" si="38"/>
        <v>0</v>
      </c>
      <c r="AA25" s="155">
        <f t="shared" si="38"/>
        <v>0</v>
      </c>
    </row>
    <row r="26" spans="1:27" hidden="1" x14ac:dyDescent="0.3">
      <c r="A26" s="35" t="s">
        <v>116</v>
      </c>
      <c r="B26" s="35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P26" s="58" t="str">
        <f t="shared" si="32"/>
        <v>XX燃气电厂</v>
      </c>
      <c r="Q26" s="155">
        <f t="shared" si="26"/>
        <v>0</v>
      </c>
      <c r="R26" s="155">
        <f t="shared" si="27"/>
        <v>0</v>
      </c>
      <c r="S26" s="155">
        <f t="shared" si="28"/>
        <v>0</v>
      </c>
      <c r="T26" s="155">
        <f t="shared" si="29"/>
        <v>0</v>
      </c>
      <c r="U26" s="155">
        <f t="shared" si="30"/>
        <v>0</v>
      </c>
      <c r="V26" s="155">
        <f t="shared" ref="V26:AA26" si="39">H26</f>
        <v>0</v>
      </c>
      <c r="W26" s="155">
        <f t="shared" si="39"/>
        <v>0</v>
      </c>
      <c r="X26" s="155">
        <f t="shared" si="39"/>
        <v>0</v>
      </c>
      <c r="Y26" s="155">
        <f t="shared" si="39"/>
        <v>0</v>
      </c>
      <c r="Z26" s="155">
        <f t="shared" si="39"/>
        <v>0</v>
      </c>
      <c r="AA26" s="155">
        <f t="shared" si="39"/>
        <v>0</v>
      </c>
    </row>
    <row r="27" spans="1:27" hidden="1" x14ac:dyDescent="0.3">
      <c r="A27" s="35" t="s">
        <v>116</v>
      </c>
      <c r="B27" s="35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P27" s="58" t="str">
        <f t="shared" si="32"/>
        <v>XX燃气电厂</v>
      </c>
      <c r="Q27" s="155">
        <f t="shared" si="26"/>
        <v>0</v>
      </c>
      <c r="R27" s="155">
        <f t="shared" si="27"/>
        <v>0</v>
      </c>
      <c r="S27" s="155">
        <f t="shared" si="28"/>
        <v>0</v>
      </c>
      <c r="T27" s="155">
        <f t="shared" si="29"/>
        <v>0</v>
      </c>
      <c r="U27" s="155">
        <f t="shared" si="30"/>
        <v>0</v>
      </c>
      <c r="V27" s="155">
        <f t="shared" ref="V27:AA27" si="40">H27</f>
        <v>0</v>
      </c>
      <c r="W27" s="155">
        <f t="shared" si="40"/>
        <v>0</v>
      </c>
      <c r="X27" s="155">
        <f t="shared" si="40"/>
        <v>0</v>
      </c>
      <c r="Y27" s="155">
        <f t="shared" si="40"/>
        <v>0</v>
      </c>
      <c r="Z27" s="155">
        <f t="shared" si="40"/>
        <v>0</v>
      </c>
      <c r="AA27" s="155">
        <f t="shared" si="40"/>
        <v>0</v>
      </c>
    </row>
    <row r="28" spans="1:27" hidden="1" x14ac:dyDescent="0.3">
      <c r="A28" s="198" t="s">
        <v>68</v>
      </c>
      <c r="B28" s="198"/>
      <c r="C28" s="199"/>
      <c r="D28" s="199"/>
      <c r="E28" s="199"/>
      <c r="F28" s="199"/>
      <c r="G28" s="199"/>
      <c r="H28" s="199"/>
      <c r="I28" s="199"/>
      <c r="J28" s="199"/>
      <c r="K28" s="199"/>
      <c r="L28" s="199"/>
      <c r="M28" s="199"/>
      <c r="P28" s="59" t="str">
        <f t="shared" si="32"/>
        <v>XX水电站</v>
      </c>
      <c r="Q28" s="156">
        <f t="shared" si="26"/>
        <v>0</v>
      </c>
      <c r="R28" s="156">
        <f t="shared" si="27"/>
        <v>0</v>
      </c>
      <c r="S28" s="156">
        <f t="shared" si="28"/>
        <v>0</v>
      </c>
      <c r="T28" s="156">
        <f t="shared" si="29"/>
        <v>0</v>
      </c>
      <c r="U28" s="156">
        <f t="shared" si="30"/>
        <v>0</v>
      </c>
      <c r="V28" s="156">
        <f t="shared" ref="V28:AA28" si="41">H28</f>
        <v>0</v>
      </c>
      <c r="W28" s="156">
        <f t="shared" si="41"/>
        <v>0</v>
      </c>
      <c r="X28" s="156">
        <f t="shared" si="41"/>
        <v>0</v>
      </c>
      <c r="Y28" s="156">
        <f t="shared" si="41"/>
        <v>0</v>
      </c>
      <c r="Z28" s="156">
        <f t="shared" si="41"/>
        <v>0</v>
      </c>
      <c r="AA28" s="156">
        <f t="shared" si="41"/>
        <v>0</v>
      </c>
    </row>
    <row r="29" spans="1:27" hidden="1" x14ac:dyDescent="0.3">
      <c r="A29" s="198" t="s">
        <v>68</v>
      </c>
      <c r="B29" s="198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P29" s="59" t="str">
        <f t="shared" si="32"/>
        <v>XX水电站</v>
      </c>
      <c r="Q29" s="156">
        <f t="shared" si="26"/>
        <v>0</v>
      </c>
      <c r="R29" s="156">
        <f t="shared" si="27"/>
        <v>0</v>
      </c>
      <c r="S29" s="156">
        <f t="shared" si="28"/>
        <v>0</v>
      </c>
      <c r="T29" s="156">
        <f t="shared" si="29"/>
        <v>0</v>
      </c>
      <c r="U29" s="156">
        <f t="shared" si="30"/>
        <v>0</v>
      </c>
      <c r="V29" s="156">
        <f t="shared" ref="V29:AA29" si="42">H29</f>
        <v>0</v>
      </c>
      <c r="W29" s="156">
        <f t="shared" si="42"/>
        <v>0</v>
      </c>
      <c r="X29" s="156">
        <f t="shared" si="42"/>
        <v>0</v>
      </c>
      <c r="Y29" s="156">
        <f t="shared" si="42"/>
        <v>0</v>
      </c>
      <c r="Z29" s="156">
        <f t="shared" si="42"/>
        <v>0</v>
      </c>
      <c r="AA29" s="156">
        <f t="shared" si="42"/>
        <v>0</v>
      </c>
    </row>
    <row r="30" spans="1:27" hidden="1" x14ac:dyDescent="0.3">
      <c r="A30" s="198" t="s">
        <v>68</v>
      </c>
      <c r="B30" s="198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P30" s="59" t="str">
        <f t="shared" si="32"/>
        <v>XX水电站</v>
      </c>
      <c r="Q30" s="156">
        <f t="shared" si="26"/>
        <v>0</v>
      </c>
      <c r="R30" s="156">
        <f t="shared" si="27"/>
        <v>0</v>
      </c>
      <c r="S30" s="156">
        <f t="shared" si="28"/>
        <v>0</v>
      </c>
      <c r="T30" s="156">
        <f t="shared" si="29"/>
        <v>0</v>
      </c>
      <c r="U30" s="156">
        <f t="shared" si="30"/>
        <v>0</v>
      </c>
      <c r="V30" s="156">
        <f t="shared" ref="V30:AA30" si="43">H30</f>
        <v>0</v>
      </c>
      <c r="W30" s="156">
        <f t="shared" si="43"/>
        <v>0</v>
      </c>
      <c r="X30" s="156">
        <f t="shared" si="43"/>
        <v>0</v>
      </c>
      <c r="Y30" s="156">
        <f t="shared" si="43"/>
        <v>0</v>
      </c>
      <c r="Z30" s="156">
        <f t="shared" si="43"/>
        <v>0</v>
      </c>
      <c r="AA30" s="156">
        <f t="shared" si="43"/>
        <v>0</v>
      </c>
    </row>
    <row r="31" spans="1:27" hidden="1" x14ac:dyDescent="0.3">
      <c r="A31" s="198" t="s">
        <v>68</v>
      </c>
      <c r="B31" s="198"/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P31" s="59" t="str">
        <f t="shared" si="32"/>
        <v>XX水电站</v>
      </c>
      <c r="Q31" s="156">
        <f t="shared" si="26"/>
        <v>0</v>
      </c>
      <c r="R31" s="156">
        <f t="shared" si="27"/>
        <v>0</v>
      </c>
      <c r="S31" s="156">
        <f t="shared" si="28"/>
        <v>0</v>
      </c>
      <c r="T31" s="156">
        <f t="shared" si="29"/>
        <v>0</v>
      </c>
      <c r="U31" s="156">
        <f t="shared" si="30"/>
        <v>0</v>
      </c>
      <c r="V31" s="156">
        <f t="shared" ref="V31:AA31" si="44">H31</f>
        <v>0</v>
      </c>
      <c r="W31" s="156">
        <f t="shared" si="44"/>
        <v>0</v>
      </c>
      <c r="X31" s="156">
        <f t="shared" si="44"/>
        <v>0</v>
      </c>
      <c r="Y31" s="156">
        <f t="shared" si="44"/>
        <v>0</v>
      </c>
      <c r="Z31" s="156">
        <f t="shared" si="44"/>
        <v>0</v>
      </c>
      <c r="AA31" s="156">
        <f t="shared" si="44"/>
        <v>0</v>
      </c>
    </row>
    <row r="32" spans="1:27" hidden="1" x14ac:dyDescent="0.3">
      <c r="A32" s="68" t="s">
        <v>202</v>
      </c>
      <c r="B32" s="68"/>
      <c r="C32" s="185"/>
      <c r="D32" s="185"/>
      <c r="E32" s="185"/>
      <c r="F32" s="185"/>
      <c r="G32" s="185"/>
      <c r="H32" s="185"/>
      <c r="I32" s="185"/>
      <c r="J32" s="185"/>
      <c r="K32" s="185"/>
      <c r="L32" s="185"/>
      <c r="M32" s="185"/>
      <c r="P32" s="60" t="str">
        <f t="shared" si="32"/>
        <v>XX单独计入电厂</v>
      </c>
      <c r="Q32" s="157">
        <f t="shared" si="26"/>
        <v>0</v>
      </c>
      <c r="R32" s="157">
        <f t="shared" si="27"/>
        <v>0</v>
      </c>
      <c r="S32" s="157">
        <f t="shared" si="28"/>
        <v>0</v>
      </c>
      <c r="T32" s="157">
        <f t="shared" si="29"/>
        <v>0</v>
      </c>
      <c r="U32" s="157">
        <f t="shared" si="30"/>
        <v>0</v>
      </c>
      <c r="V32" s="157">
        <f t="shared" ref="V32:AA32" si="45">H32</f>
        <v>0</v>
      </c>
      <c r="W32" s="157">
        <f t="shared" si="45"/>
        <v>0</v>
      </c>
      <c r="X32" s="157">
        <f t="shared" si="45"/>
        <v>0</v>
      </c>
      <c r="Y32" s="157">
        <f t="shared" si="45"/>
        <v>0</v>
      </c>
      <c r="Z32" s="157">
        <f t="shared" si="45"/>
        <v>0</v>
      </c>
      <c r="AA32" s="157">
        <f t="shared" si="45"/>
        <v>0</v>
      </c>
    </row>
    <row r="33" spans="1:27" hidden="1" x14ac:dyDescent="0.3">
      <c r="A33" s="68" t="s">
        <v>202</v>
      </c>
      <c r="B33" s="68"/>
      <c r="C33" s="185"/>
      <c r="D33" s="185"/>
      <c r="E33" s="185"/>
      <c r="F33" s="185"/>
      <c r="G33" s="185"/>
      <c r="H33" s="185"/>
      <c r="I33" s="185"/>
      <c r="J33" s="185"/>
      <c r="K33" s="185"/>
      <c r="L33" s="185"/>
      <c r="M33" s="185"/>
      <c r="P33" s="60" t="str">
        <f t="shared" si="32"/>
        <v>XX单独计入电厂</v>
      </c>
      <c r="Q33" s="157">
        <f t="shared" si="26"/>
        <v>0</v>
      </c>
      <c r="R33" s="157">
        <f t="shared" si="27"/>
        <v>0</v>
      </c>
      <c r="S33" s="157">
        <f t="shared" si="28"/>
        <v>0</v>
      </c>
      <c r="T33" s="157">
        <f t="shared" si="29"/>
        <v>0</v>
      </c>
      <c r="U33" s="157">
        <f t="shared" si="30"/>
        <v>0</v>
      </c>
      <c r="V33" s="157">
        <f t="shared" ref="V33:AA33" si="46">H33</f>
        <v>0</v>
      </c>
      <c r="W33" s="157">
        <f t="shared" si="46"/>
        <v>0</v>
      </c>
      <c r="X33" s="157">
        <f t="shared" si="46"/>
        <v>0</v>
      </c>
      <c r="Y33" s="157">
        <f t="shared" si="46"/>
        <v>0</v>
      </c>
      <c r="Z33" s="157">
        <f t="shared" si="46"/>
        <v>0</v>
      </c>
      <c r="AA33" s="157">
        <f t="shared" si="46"/>
        <v>0</v>
      </c>
    </row>
    <row r="34" spans="1:27" hidden="1" x14ac:dyDescent="0.3">
      <c r="A34" s="68" t="s">
        <v>202</v>
      </c>
      <c r="B34" s="68"/>
      <c r="C34" s="185"/>
      <c r="D34" s="185"/>
      <c r="E34" s="185"/>
      <c r="F34" s="185"/>
      <c r="G34" s="185"/>
      <c r="H34" s="185"/>
      <c r="I34" s="185"/>
      <c r="J34" s="185"/>
      <c r="K34" s="185"/>
      <c r="L34" s="185"/>
      <c r="M34" s="185"/>
      <c r="P34" s="60" t="str">
        <f t="shared" si="32"/>
        <v>XX单独计入电厂</v>
      </c>
      <c r="Q34" s="157">
        <f t="shared" si="26"/>
        <v>0</v>
      </c>
      <c r="R34" s="157">
        <f t="shared" si="27"/>
        <v>0</v>
      </c>
      <c r="S34" s="157">
        <f t="shared" si="28"/>
        <v>0</v>
      </c>
      <c r="T34" s="157">
        <f t="shared" si="29"/>
        <v>0</v>
      </c>
      <c r="U34" s="157">
        <f t="shared" si="30"/>
        <v>0</v>
      </c>
      <c r="V34" s="157">
        <f t="shared" ref="V34:AA34" si="47">H34</f>
        <v>0</v>
      </c>
      <c r="W34" s="157">
        <f t="shared" si="47"/>
        <v>0</v>
      </c>
      <c r="X34" s="157">
        <f t="shared" si="47"/>
        <v>0</v>
      </c>
      <c r="Y34" s="157">
        <f t="shared" si="47"/>
        <v>0</v>
      </c>
      <c r="Z34" s="157">
        <f t="shared" si="47"/>
        <v>0</v>
      </c>
      <c r="AA34" s="157">
        <f t="shared" si="47"/>
        <v>0</v>
      </c>
    </row>
    <row r="35" spans="1:27" ht="24" x14ac:dyDescent="0.3">
      <c r="A35" s="5" t="s">
        <v>203</v>
      </c>
      <c r="B35" s="5"/>
      <c r="C35" s="200">
        <f t="shared" ref="C35:M35" si="48">SUM(C20:C22)*0.5+SUM(C23:C27)*0+SUM(C28:C31)*0.3+C32*0.7+C33*0.7</f>
        <v>0</v>
      </c>
      <c r="D35" s="200">
        <f t="shared" si="48"/>
        <v>0</v>
      </c>
      <c r="E35" s="200">
        <f t="shared" si="48"/>
        <v>0</v>
      </c>
      <c r="F35" s="200">
        <f t="shared" si="48"/>
        <v>0</v>
      </c>
      <c r="G35" s="200">
        <f t="shared" si="48"/>
        <v>0</v>
      </c>
      <c r="H35" s="200">
        <f t="shared" si="48"/>
        <v>0</v>
      </c>
      <c r="I35" s="200">
        <f t="shared" si="48"/>
        <v>0</v>
      </c>
      <c r="J35" s="200">
        <f t="shared" si="48"/>
        <v>0</v>
      </c>
      <c r="K35" s="200">
        <f t="shared" si="48"/>
        <v>0</v>
      </c>
      <c r="L35" s="200">
        <f t="shared" si="48"/>
        <v>0</v>
      </c>
      <c r="M35" s="200">
        <f t="shared" si="48"/>
        <v>0</v>
      </c>
      <c r="P35" s="5" t="s">
        <v>203</v>
      </c>
      <c r="Q35" s="201">
        <f>SUM(Q20:Q22)*0.5+SUM(Q23:Q27)*0+SUM(Q28:Q31)*0.3</f>
        <v>0</v>
      </c>
      <c r="R35" s="201">
        <f>SUM(R20:R22)*0.5+SUM(R23:R27)*0+SUM(R28:R31)*0.3</f>
        <v>0</v>
      </c>
      <c r="S35" s="201">
        <f>SUM(S20:S22)*0.5+SUM(S23:S27)*0+SUM(S28:S31)*0.3</f>
        <v>0</v>
      </c>
      <c r="T35" s="201">
        <f>SUM(T20:T22)*0.5+SUM(T23:T27)*0+SUM(T28:T31)*0.3</f>
        <v>0</v>
      </c>
      <c r="U35" s="201">
        <f>SUM(U20:U22)*0.5+SUM(U23:U27)*0+SUM(U28:U31)*0.3</f>
        <v>0</v>
      </c>
      <c r="V35" s="201">
        <f t="shared" ref="V35:AA35" si="49">SUM(V20:V22)*0.5+SUM(V23:V27)*0+SUM(V28:V31)*0.3</f>
        <v>0</v>
      </c>
      <c r="W35" s="201">
        <f t="shared" si="49"/>
        <v>0</v>
      </c>
      <c r="X35" s="201">
        <f t="shared" si="49"/>
        <v>0</v>
      </c>
      <c r="Y35" s="201">
        <f t="shared" si="49"/>
        <v>0</v>
      </c>
      <c r="Z35" s="201">
        <f t="shared" si="49"/>
        <v>0</v>
      </c>
      <c r="AA35" s="201">
        <f t="shared" si="49"/>
        <v>0</v>
      </c>
    </row>
    <row r="36" spans="1:27" ht="24" x14ac:dyDescent="0.3">
      <c r="A36" s="5" t="s">
        <v>204</v>
      </c>
      <c r="B36" s="5"/>
      <c r="C36" s="200">
        <f t="shared" ref="C36:M36" si="50">SUM(C20:C22)*0.5+SUM(C23:C27)*0.4+SUM(C28:C31)*0.3+C32*0.7+C33*0.7</f>
        <v>49.2</v>
      </c>
      <c r="D36" s="201">
        <f t="shared" si="50"/>
        <v>49.2</v>
      </c>
      <c r="E36" s="201">
        <f t="shared" si="50"/>
        <v>49.2</v>
      </c>
      <c r="F36" s="201">
        <f t="shared" si="50"/>
        <v>49.2</v>
      </c>
      <c r="G36" s="201">
        <f t="shared" si="50"/>
        <v>49.2</v>
      </c>
      <c r="H36" s="201">
        <f t="shared" si="50"/>
        <v>49.2</v>
      </c>
      <c r="I36" s="201">
        <f t="shared" si="50"/>
        <v>49.2</v>
      </c>
      <c r="J36" s="201">
        <f t="shared" si="50"/>
        <v>49.2</v>
      </c>
      <c r="K36" s="201">
        <f t="shared" si="50"/>
        <v>49.2</v>
      </c>
      <c r="L36" s="201">
        <f t="shared" si="50"/>
        <v>49.2</v>
      </c>
      <c r="M36" s="201">
        <f t="shared" si="50"/>
        <v>49.2</v>
      </c>
      <c r="P36" s="5" t="s">
        <v>211</v>
      </c>
      <c r="Q36" s="201">
        <f>SUM(Q20:Q22)*0.5+SUM(Q23:Q27)*0.2+SUM(Q28:Q31)*0.3</f>
        <v>24.6</v>
      </c>
      <c r="R36" s="201">
        <f>SUM(R20:R22)*0.5+SUM(R23:R27)*0.2+SUM(R28:R31)*0.3</f>
        <v>24.6</v>
      </c>
      <c r="S36" s="201">
        <f>SUM(S20:S22)*0.5+SUM(S23:S27)*0.2+SUM(S28:S31)*0.3</f>
        <v>24.6</v>
      </c>
      <c r="T36" s="201">
        <f>SUM(T20:T22)*0.5+SUM(T23:T27)*0.2+SUM(T28:T31)*0.3</f>
        <v>24.6</v>
      </c>
      <c r="U36" s="201">
        <f>SUM(U20:U22)*0.5+SUM(U23:U27)*0.2+SUM(U28:U31)*0.3</f>
        <v>24.6</v>
      </c>
      <c r="V36" s="201">
        <f t="shared" ref="V36:AA36" si="51">SUM(V20:V22)*0.5+SUM(V23:V27)*0.2+SUM(V28:V31)*0.3</f>
        <v>24.6</v>
      </c>
      <c r="W36" s="201">
        <f t="shared" si="51"/>
        <v>24.6</v>
      </c>
      <c r="X36" s="201">
        <f t="shared" si="51"/>
        <v>24.6</v>
      </c>
      <c r="Y36" s="201">
        <f t="shared" si="51"/>
        <v>24.6</v>
      </c>
      <c r="Z36" s="201">
        <f t="shared" si="51"/>
        <v>24.6</v>
      </c>
      <c r="AA36" s="201">
        <f t="shared" si="51"/>
        <v>24.6</v>
      </c>
    </row>
    <row r="37" spans="1:27" ht="24" x14ac:dyDescent="0.3">
      <c r="A37" s="5" t="s">
        <v>205</v>
      </c>
      <c r="B37" s="5"/>
      <c r="C37" s="200">
        <f t="shared" ref="C37:M37" si="52">SUM(C20:C22)*0.5+SUM(C23:C27)*0.8+SUM(C28:C31)*0.3+C32*0.7+C33*0.7</f>
        <v>98.4</v>
      </c>
      <c r="D37" s="201">
        <f t="shared" si="52"/>
        <v>98.4</v>
      </c>
      <c r="E37" s="201">
        <f t="shared" si="52"/>
        <v>98.4</v>
      </c>
      <c r="F37" s="201">
        <f t="shared" si="52"/>
        <v>98.4</v>
      </c>
      <c r="G37" s="201">
        <f t="shared" si="52"/>
        <v>98.4</v>
      </c>
      <c r="H37" s="201">
        <f t="shared" si="52"/>
        <v>98.4</v>
      </c>
      <c r="I37" s="201">
        <f t="shared" si="52"/>
        <v>98.4</v>
      </c>
      <c r="J37" s="201">
        <f t="shared" si="52"/>
        <v>98.4</v>
      </c>
      <c r="K37" s="201">
        <f t="shared" si="52"/>
        <v>98.4</v>
      </c>
      <c r="L37" s="201">
        <f t="shared" si="52"/>
        <v>98.4</v>
      </c>
      <c r="M37" s="201">
        <f t="shared" si="52"/>
        <v>98.4</v>
      </c>
      <c r="P37" s="5" t="s">
        <v>204</v>
      </c>
      <c r="Q37" s="201">
        <f>SUM(Q20:Q22)*0.5+SUM(Q23:Q27)*0.4+SUM(Q28:Q31)*0.3</f>
        <v>49.2</v>
      </c>
      <c r="R37" s="201">
        <f>SUM(R20:R22)*0.5+SUM(R23:R27)*0.4+SUM(R28:R31)*0.3</f>
        <v>49.2</v>
      </c>
      <c r="S37" s="201">
        <f>SUM(S20:S22)*0.5+SUM(S23:S27)*0.4+SUM(S28:S31)*0.3</f>
        <v>49.2</v>
      </c>
      <c r="T37" s="201">
        <f>SUM(T20:T22)*0.5+SUM(T23:T27)*0.4+SUM(T28:T31)*0.3</f>
        <v>49.2</v>
      </c>
      <c r="U37" s="201">
        <f>SUM(U20:U22)*0.5+SUM(U23:U27)*0.4+SUM(U28:U31)*0.3</f>
        <v>49.2</v>
      </c>
      <c r="V37" s="201">
        <f t="shared" ref="V37:AA37" si="53">SUM(V20:V22)*0.5+SUM(V23:V27)*0.4+SUM(V28:V31)*0.3</f>
        <v>49.2</v>
      </c>
      <c r="W37" s="201">
        <f t="shared" si="53"/>
        <v>49.2</v>
      </c>
      <c r="X37" s="201">
        <f t="shared" si="53"/>
        <v>49.2</v>
      </c>
      <c r="Y37" s="201">
        <f t="shared" si="53"/>
        <v>49.2</v>
      </c>
      <c r="Z37" s="201">
        <f t="shared" si="53"/>
        <v>49.2</v>
      </c>
      <c r="AA37" s="201">
        <f t="shared" si="53"/>
        <v>49.2</v>
      </c>
    </row>
    <row r="38" spans="1:27" x14ac:dyDescent="0.3">
      <c r="A38" s="3" t="s">
        <v>76</v>
      </c>
      <c r="B38" s="3"/>
      <c r="C38" s="189">
        <f t="shared" ref="C38:M38" si="54">SUM(C39:C42)</f>
        <v>20.700000000000003</v>
      </c>
      <c r="D38" s="168">
        <f t="shared" si="54"/>
        <v>20.700000000000003</v>
      </c>
      <c r="E38" s="168">
        <f t="shared" si="54"/>
        <v>20.700000000000003</v>
      </c>
      <c r="F38" s="168">
        <f t="shared" si="54"/>
        <v>20.700000000000003</v>
      </c>
      <c r="G38" s="168">
        <f t="shared" si="54"/>
        <v>20.700000000000003</v>
      </c>
      <c r="H38" s="168">
        <f t="shared" si="54"/>
        <v>20.700000000000003</v>
      </c>
      <c r="I38" s="168">
        <f t="shared" si="54"/>
        <v>20.700000000000003</v>
      </c>
      <c r="J38" s="168">
        <f t="shared" si="54"/>
        <v>20.700000000000003</v>
      </c>
      <c r="K38" s="168">
        <f t="shared" si="54"/>
        <v>20.700000000000003</v>
      </c>
      <c r="L38" s="168">
        <f t="shared" si="54"/>
        <v>20.700000000000003</v>
      </c>
      <c r="M38" s="168">
        <f t="shared" si="54"/>
        <v>20.700000000000003</v>
      </c>
      <c r="P38" s="3" t="s">
        <v>76</v>
      </c>
      <c r="Q38" s="168">
        <f t="shared" ref="Q38:AA38" si="55">SUM(Q39:Q42)</f>
        <v>20.700000000000003</v>
      </c>
      <c r="R38" s="168">
        <f t="shared" si="55"/>
        <v>20.700000000000003</v>
      </c>
      <c r="S38" s="168">
        <f t="shared" si="55"/>
        <v>20.700000000000003</v>
      </c>
      <c r="T38" s="168">
        <f t="shared" si="55"/>
        <v>20.700000000000003</v>
      </c>
      <c r="U38" s="168">
        <f t="shared" si="55"/>
        <v>20.700000000000003</v>
      </c>
      <c r="V38" s="168">
        <f t="shared" si="55"/>
        <v>20.700000000000003</v>
      </c>
      <c r="W38" s="168">
        <f t="shared" si="55"/>
        <v>20.700000000000003</v>
      </c>
      <c r="X38" s="168">
        <f t="shared" si="55"/>
        <v>20.700000000000003</v>
      </c>
      <c r="Y38" s="168">
        <f t="shared" si="55"/>
        <v>20.700000000000003</v>
      </c>
      <c r="Z38" s="168">
        <f t="shared" si="55"/>
        <v>20.700000000000003</v>
      </c>
      <c r="AA38" s="168">
        <f t="shared" si="55"/>
        <v>20.700000000000003</v>
      </c>
    </row>
    <row r="39" spans="1:27" x14ac:dyDescent="0.3">
      <c r="A39" s="5" t="s">
        <v>206</v>
      </c>
      <c r="B39" s="5"/>
      <c r="C39" s="202">
        <v>0</v>
      </c>
      <c r="D39" s="203">
        <v>0</v>
      </c>
      <c r="E39" s="203">
        <v>0</v>
      </c>
      <c r="F39" s="203">
        <v>0</v>
      </c>
      <c r="G39" s="203">
        <v>0</v>
      </c>
      <c r="H39" s="203">
        <v>0</v>
      </c>
      <c r="I39" s="203">
        <v>0</v>
      </c>
      <c r="J39" s="203">
        <v>0</v>
      </c>
      <c r="K39" s="203">
        <v>0</v>
      </c>
      <c r="L39" s="203">
        <v>0</v>
      </c>
      <c r="M39" s="203">
        <v>0</v>
      </c>
      <c r="P39" s="5" t="str">
        <f>A39</f>
        <v>6MW及以上小水电装机</v>
      </c>
      <c r="Q39" s="148">
        <f t="shared" ref="Q39:AA39" si="56">C39</f>
        <v>0</v>
      </c>
      <c r="R39" s="148">
        <f t="shared" si="56"/>
        <v>0</v>
      </c>
      <c r="S39" s="148">
        <f t="shared" si="56"/>
        <v>0</v>
      </c>
      <c r="T39" s="148">
        <f t="shared" si="56"/>
        <v>0</v>
      </c>
      <c r="U39" s="148">
        <f t="shared" si="56"/>
        <v>0</v>
      </c>
      <c r="V39" s="148">
        <f t="shared" si="56"/>
        <v>0</v>
      </c>
      <c r="W39" s="148">
        <f t="shared" si="56"/>
        <v>0</v>
      </c>
      <c r="X39" s="148">
        <f t="shared" si="56"/>
        <v>0</v>
      </c>
      <c r="Y39" s="148">
        <f t="shared" si="56"/>
        <v>0</v>
      </c>
      <c r="Z39" s="148">
        <f t="shared" si="56"/>
        <v>0</v>
      </c>
      <c r="AA39" s="148">
        <f t="shared" si="56"/>
        <v>0</v>
      </c>
    </row>
    <row r="40" spans="1:27" x14ac:dyDescent="0.3">
      <c r="A40" s="5" t="s">
        <v>207</v>
      </c>
      <c r="B40" s="5"/>
      <c r="C40" s="204">
        <v>20.6</v>
      </c>
      <c r="D40" s="205">
        <v>20.6</v>
      </c>
      <c r="E40" s="205">
        <v>20.6</v>
      </c>
      <c r="F40" s="205">
        <v>20.6</v>
      </c>
      <c r="G40" s="205">
        <v>20.6</v>
      </c>
      <c r="H40" s="205">
        <v>20.6</v>
      </c>
      <c r="I40" s="205">
        <v>20.6</v>
      </c>
      <c r="J40" s="205">
        <v>20.6</v>
      </c>
      <c r="K40" s="205">
        <v>20.6</v>
      </c>
      <c r="L40" s="205">
        <v>20.6</v>
      </c>
      <c r="M40" s="205">
        <v>20.6</v>
      </c>
      <c r="P40" s="5" t="str">
        <f>A40</f>
        <v>6MW及以上小火电装机</v>
      </c>
      <c r="Q40" s="148">
        <f t="shared" ref="Q40:AA40" si="57">C40</f>
        <v>20.6</v>
      </c>
      <c r="R40" s="148">
        <f t="shared" si="57"/>
        <v>20.6</v>
      </c>
      <c r="S40" s="148">
        <f t="shared" si="57"/>
        <v>20.6</v>
      </c>
      <c r="T40" s="148">
        <f t="shared" si="57"/>
        <v>20.6</v>
      </c>
      <c r="U40" s="148">
        <f t="shared" si="57"/>
        <v>20.6</v>
      </c>
      <c r="V40" s="148">
        <f t="shared" si="57"/>
        <v>20.6</v>
      </c>
      <c r="W40" s="148">
        <f t="shared" si="57"/>
        <v>20.6</v>
      </c>
      <c r="X40" s="148">
        <f t="shared" si="57"/>
        <v>20.6</v>
      </c>
      <c r="Y40" s="148">
        <f t="shared" si="57"/>
        <v>20.6</v>
      </c>
      <c r="Z40" s="148">
        <f t="shared" si="57"/>
        <v>20.6</v>
      </c>
      <c r="AA40" s="148">
        <f t="shared" si="57"/>
        <v>20.6</v>
      </c>
    </row>
    <row r="41" spans="1:27" x14ac:dyDescent="0.3">
      <c r="A41" s="5" t="s">
        <v>208</v>
      </c>
      <c r="B41" s="5"/>
      <c r="C41" s="204">
        <v>0</v>
      </c>
      <c r="D41" s="205">
        <v>0</v>
      </c>
      <c r="E41" s="205">
        <v>0</v>
      </c>
      <c r="F41" s="205">
        <v>0</v>
      </c>
      <c r="G41" s="205">
        <v>0</v>
      </c>
      <c r="H41" s="205">
        <v>0</v>
      </c>
      <c r="I41" s="205">
        <v>0</v>
      </c>
      <c r="J41" s="205">
        <v>0</v>
      </c>
      <c r="K41" s="205">
        <v>0</v>
      </c>
      <c r="L41" s="205">
        <v>0</v>
      </c>
      <c r="M41" s="205">
        <v>0</v>
      </c>
      <c r="P41" s="5" t="str">
        <f>A41</f>
        <v>6MW以下小水电装机</v>
      </c>
      <c r="Q41" s="148">
        <f t="shared" ref="Q41:AA41" si="58">C41</f>
        <v>0</v>
      </c>
      <c r="R41" s="148">
        <f t="shared" si="58"/>
        <v>0</v>
      </c>
      <c r="S41" s="148">
        <f t="shared" si="58"/>
        <v>0</v>
      </c>
      <c r="T41" s="148">
        <f t="shared" si="58"/>
        <v>0</v>
      </c>
      <c r="U41" s="148">
        <f t="shared" si="58"/>
        <v>0</v>
      </c>
      <c r="V41" s="148">
        <f t="shared" si="58"/>
        <v>0</v>
      </c>
      <c r="W41" s="148">
        <f t="shared" si="58"/>
        <v>0</v>
      </c>
      <c r="X41" s="148">
        <f t="shared" si="58"/>
        <v>0</v>
      </c>
      <c r="Y41" s="148">
        <f t="shared" si="58"/>
        <v>0</v>
      </c>
      <c r="Z41" s="148">
        <f t="shared" si="58"/>
        <v>0</v>
      </c>
      <c r="AA41" s="148">
        <f t="shared" si="58"/>
        <v>0</v>
      </c>
    </row>
    <row r="42" spans="1:27" x14ac:dyDescent="0.3">
      <c r="A42" s="5" t="s">
        <v>124</v>
      </c>
      <c r="B42" s="5"/>
      <c r="C42" s="204">
        <v>0.1</v>
      </c>
      <c r="D42" s="205">
        <v>0.1</v>
      </c>
      <c r="E42" s="205">
        <v>0.1</v>
      </c>
      <c r="F42" s="205">
        <v>0.1</v>
      </c>
      <c r="G42" s="205">
        <v>0.1</v>
      </c>
      <c r="H42" s="205">
        <v>0.1</v>
      </c>
      <c r="I42" s="205">
        <v>0.1</v>
      </c>
      <c r="J42" s="205">
        <v>0.1</v>
      </c>
      <c r="K42" s="205">
        <v>0.1</v>
      </c>
      <c r="L42" s="205">
        <v>0.1</v>
      </c>
      <c r="M42" s="205">
        <v>0.1</v>
      </c>
      <c r="P42" s="5" t="str">
        <f>A42</f>
        <v>6MW以下小火电装机</v>
      </c>
      <c r="Q42" s="148">
        <f t="shared" ref="Q42:AA42" si="59">C42</f>
        <v>0.1</v>
      </c>
      <c r="R42" s="148">
        <f t="shared" si="59"/>
        <v>0.1</v>
      </c>
      <c r="S42" s="148">
        <f t="shared" si="59"/>
        <v>0.1</v>
      </c>
      <c r="T42" s="148">
        <f t="shared" si="59"/>
        <v>0.1</v>
      </c>
      <c r="U42" s="148">
        <f t="shared" si="59"/>
        <v>0.1</v>
      </c>
      <c r="V42" s="148">
        <f t="shared" si="59"/>
        <v>0.1</v>
      </c>
      <c r="W42" s="148">
        <f t="shared" si="59"/>
        <v>0.1</v>
      </c>
      <c r="X42" s="148">
        <f t="shared" si="59"/>
        <v>0.1</v>
      </c>
      <c r="Y42" s="148">
        <f t="shared" si="59"/>
        <v>0.1</v>
      </c>
      <c r="Z42" s="148">
        <f t="shared" si="59"/>
        <v>0.1</v>
      </c>
      <c r="AA42" s="148">
        <f t="shared" si="59"/>
        <v>0.1</v>
      </c>
    </row>
    <row r="43" spans="1:27" x14ac:dyDescent="0.3">
      <c r="A43" s="5" t="s">
        <v>81</v>
      </c>
      <c r="B43" s="5"/>
      <c r="C43" s="189">
        <f t="shared" ref="C43:M43" si="60">C39*0.3+C40*0.5+C41*0.2+C42*0</f>
        <v>10.3</v>
      </c>
      <c r="D43" s="168">
        <f t="shared" si="60"/>
        <v>10.3</v>
      </c>
      <c r="E43" s="168">
        <f t="shared" si="60"/>
        <v>10.3</v>
      </c>
      <c r="F43" s="168">
        <f t="shared" si="60"/>
        <v>10.3</v>
      </c>
      <c r="G43" s="168">
        <f t="shared" si="60"/>
        <v>10.3</v>
      </c>
      <c r="H43" s="168">
        <f t="shared" si="60"/>
        <v>10.3</v>
      </c>
      <c r="I43" s="168">
        <f t="shared" si="60"/>
        <v>10.3</v>
      </c>
      <c r="J43" s="168">
        <f t="shared" si="60"/>
        <v>10.3</v>
      </c>
      <c r="K43" s="168">
        <f t="shared" si="60"/>
        <v>10.3</v>
      </c>
      <c r="L43" s="168">
        <f t="shared" si="60"/>
        <v>10.3</v>
      </c>
      <c r="M43" s="168">
        <f t="shared" si="60"/>
        <v>10.3</v>
      </c>
      <c r="P43" s="5" t="s">
        <v>81</v>
      </c>
      <c r="Q43" s="168">
        <f t="array" ref="Q43">SUM(Q39:Q42*0)</f>
        <v>0</v>
      </c>
      <c r="R43" s="168">
        <f t="array" ref="R43">SUM(R39:R42*0)</f>
        <v>0</v>
      </c>
      <c r="S43" s="168">
        <f t="array" ref="S43">SUM(S39:S42*0)</f>
        <v>0</v>
      </c>
      <c r="T43" s="168">
        <f t="array" ref="T43">SUM(T39:T42*0)</f>
        <v>0</v>
      </c>
      <c r="U43" s="168">
        <f t="array" ref="U43">SUM(U39:U42*0)</f>
        <v>0</v>
      </c>
      <c r="V43" s="168">
        <f t="array" ref="V43">SUM(V39:V42*0)</f>
        <v>0</v>
      </c>
      <c r="W43" s="168">
        <f t="array" ref="W43">SUM(W39:W42*0)</f>
        <v>0</v>
      </c>
      <c r="X43" s="168">
        <f t="array" ref="X43">SUM(X39:X42*0)</f>
        <v>0</v>
      </c>
      <c r="Y43" s="168">
        <f t="array" ref="Y43">SUM(Y39:Y42*0)</f>
        <v>0</v>
      </c>
      <c r="Z43" s="168">
        <f t="array" ref="Z43">SUM(Z39:Z42*0)</f>
        <v>0</v>
      </c>
      <c r="AA43" s="168">
        <f t="array" ref="AA43">SUM(AA39:AA42*0)</f>
        <v>0</v>
      </c>
    </row>
    <row r="44" spans="1:27" x14ac:dyDescent="0.3">
      <c r="A44" s="3" t="s">
        <v>82</v>
      </c>
      <c r="B44" s="3"/>
      <c r="C44" s="181">
        <v>0</v>
      </c>
      <c r="D44" s="206">
        <v>0</v>
      </c>
      <c r="E44" s="206">
        <v>0</v>
      </c>
      <c r="F44" s="206">
        <v>0</v>
      </c>
      <c r="G44" s="206">
        <v>0</v>
      </c>
      <c r="H44" s="206">
        <v>0</v>
      </c>
      <c r="I44" s="206">
        <v>0</v>
      </c>
      <c r="J44" s="206">
        <v>0</v>
      </c>
      <c r="K44" s="206">
        <v>0</v>
      </c>
      <c r="L44" s="206">
        <v>0</v>
      </c>
      <c r="M44" s="206">
        <v>0</v>
      </c>
      <c r="P44" s="3" t="s">
        <v>82</v>
      </c>
      <c r="Q44" s="168">
        <f t="shared" ref="Q44:AA44" si="61">C44</f>
        <v>0</v>
      </c>
      <c r="R44" s="168">
        <f t="shared" si="61"/>
        <v>0</v>
      </c>
      <c r="S44" s="168">
        <f t="shared" si="61"/>
        <v>0</v>
      </c>
      <c r="T44" s="168">
        <f t="shared" si="61"/>
        <v>0</v>
      </c>
      <c r="U44" s="168">
        <f t="shared" si="61"/>
        <v>0</v>
      </c>
      <c r="V44" s="168">
        <f t="shared" si="61"/>
        <v>0</v>
      </c>
      <c r="W44" s="168">
        <f t="shared" si="61"/>
        <v>0</v>
      </c>
      <c r="X44" s="168">
        <f t="shared" si="61"/>
        <v>0</v>
      </c>
      <c r="Y44" s="168">
        <f t="shared" si="61"/>
        <v>0</v>
      </c>
      <c r="Z44" s="168">
        <f t="shared" si="61"/>
        <v>0</v>
      </c>
      <c r="AA44" s="168">
        <f t="shared" si="61"/>
        <v>0</v>
      </c>
    </row>
    <row r="45" spans="1:27" x14ac:dyDescent="0.3">
      <c r="A45" s="5" t="s">
        <v>83</v>
      </c>
      <c r="B45" s="5"/>
      <c r="C45" s="189">
        <f t="shared" ref="C45:M45" si="62">C44*0.1</f>
        <v>0</v>
      </c>
      <c r="D45" s="168">
        <f t="shared" si="62"/>
        <v>0</v>
      </c>
      <c r="E45" s="168">
        <f t="shared" si="62"/>
        <v>0</v>
      </c>
      <c r="F45" s="168">
        <f t="shared" si="62"/>
        <v>0</v>
      </c>
      <c r="G45" s="168">
        <f t="shared" si="62"/>
        <v>0</v>
      </c>
      <c r="H45" s="168">
        <f t="shared" si="62"/>
        <v>0</v>
      </c>
      <c r="I45" s="168">
        <f t="shared" si="62"/>
        <v>0</v>
      </c>
      <c r="J45" s="168">
        <f t="shared" si="62"/>
        <v>0</v>
      </c>
      <c r="K45" s="168">
        <f t="shared" si="62"/>
        <v>0</v>
      </c>
      <c r="L45" s="168">
        <f t="shared" si="62"/>
        <v>0</v>
      </c>
      <c r="M45" s="168">
        <f t="shared" si="62"/>
        <v>0</v>
      </c>
      <c r="P45" s="5" t="s">
        <v>83</v>
      </c>
      <c r="Q45" s="168">
        <f t="shared" ref="Q45:AA45" si="63">Q44*0</f>
        <v>0</v>
      </c>
      <c r="R45" s="168">
        <f t="shared" si="63"/>
        <v>0</v>
      </c>
      <c r="S45" s="168">
        <f t="shared" si="63"/>
        <v>0</v>
      </c>
      <c r="T45" s="168">
        <f t="shared" si="63"/>
        <v>0</v>
      </c>
      <c r="U45" s="168">
        <f t="shared" si="63"/>
        <v>0</v>
      </c>
      <c r="V45" s="168">
        <f t="shared" si="63"/>
        <v>0</v>
      </c>
      <c r="W45" s="168">
        <f t="shared" si="63"/>
        <v>0</v>
      </c>
      <c r="X45" s="168">
        <f t="shared" si="63"/>
        <v>0</v>
      </c>
      <c r="Y45" s="168">
        <f t="shared" si="63"/>
        <v>0</v>
      </c>
      <c r="Z45" s="168">
        <f t="shared" si="63"/>
        <v>0</v>
      </c>
      <c r="AA45" s="168">
        <f t="shared" si="63"/>
        <v>0</v>
      </c>
    </row>
    <row r="46" spans="1:27" x14ac:dyDescent="0.3">
      <c r="A46" s="3" t="s">
        <v>84</v>
      </c>
      <c r="B46" s="48"/>
      <c r="C46" s="202">
        <v>16.399999999999999</v>
      </c>
      <c r="D46" s="203">
        <v>21.1</v>
      </c>
      <c r="E46" s="203">
        <v>18</v>
      </c>
      <c r="F46" s="203">
        <v>19</v>
      </c>
      <c r="G46" s="203">
        <v>20</v>
      </c>
      <c r="H46" s="203">
        <v>22</v>
      </c>
      <c r="I46" s="203">
        <v>23</v>
      </c>
      <c r="J46" s="203">
        <v>24</v>
      </c>
      <c r="K46" s="203">
        <v>25</v>
      </c>
      <c r="L46" s="203">
        <v>26.2</v>
      </c>
      <c r="M46" s="203">
        <v>28.4</v>
      </c>
      <c r="P46" s="3" t="s">
        <v>84</v>
      </c>
      <c r="Q46" s="168">
        <f t="shared" ref="Q46:AA46" si="64">C46</f>
        <v>16.399999999999999</v>
      </c>
      <c r="R46" s="168">
        <f t="shared" si="64"/>
        <v>21.1</v>
      </c>
      <c r="S46" s="168">
        <f t="shared" si="64"/>
        <v>18</v>
      </c>
      <c r="T46" s="168">
        <f t="shared" si="64"/>
        <v>19</v>
      </c>
      <c r="U46" s="168">
        <f t="shared" si="64"/>
        <v>20</v>
      </c>
      <c r="V46" s="168">
        <f t="shared" si="64"/>
        <v>22</v>
      </c>
      <c r="W46" s="168">
        <f t="shared" si="64"/>
        <v>23</v>
      </c>
      <c r="X46" s="168">
        <f t="shared" si="64"/>
        <v>24</v>
      </c>
      <c r="Y46" s="168">
        <f t="shared" si="64"/>
        <v>25</v>
      </c>
      <c r="Z46" s="168">
        <f t="shared" si="64"/>
        <v>26.2</v>
      </c>
      <c r="AA46" s="168">
        <f t="shared" si="64"/>
        <v>28.4</v>
      </c>
    </row>
    <row r="47" spans="1:27" x14ac:dyDescent="0.3">
      <c r="A47" s="5" t="s">
        <v>85</v>
      </c>
      <c r="B47" s="5"/>
      <c r="C47" s="189">
        <f t="shared" ref="C47:M47" si="65">C46*0.2</f>
        <v>3.28</v>
      </c>
      <c r="D47" s="168">
        <f t="shared" si="65"/>
        <v>4.2200000000000006</v>
      </c>
      <c r="E47" s="168">
        <f t="shared" si="65"/>
        <v>3.6</v>
      </c>
      <c r="F47" s="168">
        <f t="shared" si="65"/>
        <v>3.8000000000000003</v>
      </c>
      <c r="G47" s="168">
        <f t="shared" si="65"/>
        <v>4</v>
      </c>
      <c r="H47" s="168">
        <f t="shared" si="65"/>
        <v>4.4000000000000004</v>
      </c>
      <c r="I47" s="168">
        <f t="shared" si="65"/>
        <v>4.6000000000000005</v>
      </c>
      <c r="J47" s="168">
        <f t="shared" si="65"/>
        <v>4.8000000000000007</v>
      </c>
      <c r="K47" s="168">
        <f t="shared" si="65"/>
        <v>5</v>
      </c>
      <c r="L47" s="168">
        <f t="shared" si="65"/>
        <v>5.24</v>
      </c>
      <c r="M47" s="168">
        <f t="shared" si="65"/>
        <v>5.68</v>
      </c>
      <c r="P47" s="5" t="s">
        <v>85</v>
      </c>
      <c r="Q47" s="168">
        <f t="shared" ref="Q47:AA47" si="66">Q46*0</f>
        <v>0</v>
      </c>
      <c r="R47" s="168">
        <f t="shared" si="66"/>
        <v>0</v>
      </c>
      <c r="S47" s="168">
        <f t="shared" si="66"/>
        <v>0</v>
      </c>
      <c r="T47" s="168">
        <f t="shared" si="66"/>
        <v>0</v>
      </c>
      <c r="U47" s="168">
        <f t="shared" si="66"/>
        <v>0</v>
      </c>
      <c r="V47" s="168">
        <f t="shared" si="66"/>
        <v>0</v>
      </c>
      <c r="W47" s="168">
        <f t="shared" si="66"/>
        <v>0</v>
      </c>
      <c r="X47" s="168">
        <f t="shared" si="66"/>
        <v>0</v>
      </c>
      <c r="Y47" s="168">
        <f t="shared" si="66"/>
        <v>0</v>
      </c>
      <c r="Z47" s="168">
        <f t="shared" si="66"/>
        <v>0</v>
      </c>
      <c r="AA47" s="168">
        <f t="shared" si="66"/>
        <v>0</v>
      </c>
    </row>
    <row r="48" spans="1:27" x14ac:dyDescent="0.3">
      <c r="A48" s="3" t="s">
        <v>192</v>
      </c>
      <c r="B48" s="3"/>
      <c r="C48" s="189">
        <f t="shared" ref="C48:M48" si="67">C35+C43+C45+C47</f>
        <v>13.58</v>
      </c>
      <c r="D48" s="168">
        <f t="shared" si="67"/>
        <v>14.520000000000001</v>
      </c>
      <c r="E48" s="168">
        <f t="shared" si="67"/>
        <v>13.9</v>
      </c>
      <c r="F48" s="168">
        <f t="shared" si="67"/>
        <v>14.100000000000001</v>
      </c>
      <c r="G48" s="168">
        <f t="shared" si="67"/>
        <v>14.3</v>
      </c>
      <c r="H48" s="168">
        <f t="shared" si="67"/>
        <v>14.700000000000001</v>
      </c>
      <c r="I48" s="168">
        <f t="shared" si="67"/>
        <v>14.900000000000002</v>
      </c>
      <c r="J48" s="168">
        <f t="shared" si="67"/>
        <v>15.100000000000001</v>
      </c>
      <c r="K48" s="168">
        <f t="shared" si="67"/>
        <v>15.3</v>
      </c>
      <c r="L48" s="168">
        <f t="shared" si="67"/>
        <v>15.540000000000001</v>
      </c>
      <c r="M48" s="168">
        <f t="shared" si="67"/>
        <v>15.98</v>
      </c>
      <c r="P48" s="3" t="s">
        <v>192</v>
      </c>
      <c r="Q48" s="168">
        <f t="shared" ref="Q48:AA48" si="68">Q35+Q43+Q45+Q47</f>
        <v>0</v>
      </c>
      <c r="R48" s="168">
        <f t="shared" si="68"/>
        <v>0</v>
      </c>
      <c r="S48" s="168">
        <f t="shared" si="68"/>
        <v>0</v>
      </c>
      <c r="T48" s="168">
        <f t="shared" si="68"/>
        <v>0</v>
      </c>
      <c r="U48" s="168">
        <f t="shared" si="68"/>
        <v>0</v>
      </c>
      <c r="V48" s="168">
        <f t="shared" si="68"/>
        <v>0</v>
      </c>
      <c r="W48" s="168">
        <f t="shared" si="68"/>
        <v>0</v>
      </c>
      <c r="X48" s="168">
        <f t="shared" si="68"/>
        <v>0</v>
      </c>
      <c r="Y48" s="168">
        <f t="shared" si="68"/>
        <v>0</v>
      </c>
      <c r="Z48" s="168">
        <f t="shared" si="68"/>
        <v>0</v>
      </c>
      <c r="AA48" s="168">
        <f t="shared" si="68"/>
        <v>0</v>
      </c>
    </row>
    <row r="49" spans="1:27" s="95" customFormat="1" x14ac:dyDescent="0.3">
      <c r="A49" s="145" t="s">
        <v>87</v>
      </c>
      <c r="B49" s="145"/>
      <c r="C49" s="207">
        <f t="shared" ref="C49:M49" si="69">C18-C48</f>
        <v>-12.634281903459666</v>
      </c>
      <c r="D49" s="208">
        <f t="shared" si="69"/>
        <v>227.39920598201465</v>
      </c>
      <c r="E49" s="208">
        <f t="shared" si="69"/>
        <v>259.0756494211119</v>
      </c>
      <c r="F49" s="208">
        <f t="shared" si="69"/>
        <v>293.31864097648105</v>
      </c>
      <c r="G49" s="208">
        <f t="shared" si="69"/>
        <v>308.30452204679358</v>
      </c>
      <c r="H49" s="208">
        <f t="shared" si="69"/>
        <v>327.85483133454164</v>
      </c>
      <c r="I49" s="208">
        <f t="shared" si="69"/>
        <v>349.38332754294146</v>
      </c>
      <c r="J49" s="208">
        <f t="shared" si="69"/>
        <v>366.30653835785017</v>
      </c>
      <c r="K49" s="208">
        <f t="shared" si="69"/>
        <v>379.80607317627477</v>
      </c>
      <c r="L49" s="208">
        <f t="shared" si="69"/>
        <v>393.58128905128746</v>
      </c>
      <c r="M49" s="208">
        <f t="shared" si="69"/>
        <v>464.27567591376652</v>
      </c>
      <c r="P49" s="145" t="s">
        <v>87</v>
      </c>
      <c r="Q49" s="208">
        <f t="shared" ref="Q49:AA49" si="70">Q18-Q48</f>
        <v>0.85114628688630023</v>
      </c>
      <c r="R49" s="208">
        <f t="shared" si="70"/>
        <v>217.72728538381321</v>
      </c>
      <c r="S49" s="208">
        <f t="shared" si="70"/>
        <v>245.67808447900072</v>
      </c>
      <c r="T49" s="208">
        <f t="shared" si="70"/>
        <v>276.67677687883292</v>
      </c>
      <c r="U49" s="208">
        <f t="shared" si="70"/>
        <v>290.34406984211427</v>
      </c>
      <c r="V49" s="208">
        <f t="shared" si="70"/>
        <v>308.29934820108741</v>
      </c>
      <c r="W49" s="208">
        <f t="shared" si="70"/>
        <v>327.85499478864733</v>
      </c>
      <c r="X49" s="208">
        <f t="shared" si="70"/>
        <v>343.26588452206516</v>
      </c>
      <c r="Y49" s="208">
        <f t="shared" si="70"/>
        <v>355.59546585864729</v>
      </c>
      <c r="Z49" s="208">
        <f t="shared" si="70"/>
        <v>368.20916014615869</v>
      </c>
      <c r="AA49" s="208">
        <f t="shared" si="70"/>
        <v>432.23010832238992</v>
      </c>
    </row>
    <row r="50" spans="1:27" x14ac:dyDescent="0.3">
      <c r="A50" s="3" t="s">
        <v>209</v>
      </c>
      <c r="B50" s="3"/>
      <c r="C50" s="189">
        <f t="shared" ref="C50:M50" si="71">C36+C43+C45+C47</f>
        <v>62.78</v>
      </c>
      <c r="D50" s="168">
        <f t="shared" si="71"/>
        <v>63.72</v>
      </c>
      <c r="E50" s="168">
        <f t="shared" si="71"/>
        <v>63.1</v>
      </c>
      <c r="F50" s="168">
        <f t="shared" si="71"/>
        <v>63.3</v>
      </c>
      <c r="G50" s="168">
        <f t="shared" si="71"/>
        <v>63.5</v>
      </c>
      <c r="H50" s="168">
        <f t="shared" si="71"/>
        <v>63.9</v>
      </c>
      <c r="I50" s="168">
        <f t="shared" si="71"/>
        <v>64.099999999999994</v>
      </c>
      <c r="J50" s="168">
        <f t="shared" si="71"/>
        <v>64.3</v>
      </c>
      <c r="K50" s="168">
        <f t="shared" si="71"/>
        <v>64.5</v>
      </c>
      <c r="L50" s="168">
        <f t="shared" si="71"/>
        <v>64.739999999999995</v>
      </c>
      <c r="M50" s="168">
        <f t="shared" si="71"/>
        <v>65.180000000000007</v>
      </c>
      <c r="P50" s="3" t="s">
        <v>212</v>
      </c>
      <c r="Q50" s="168">
        <f t="shared" ref="Q50:AA50" si="72">Q36+Q43+Q45+Q47</f>
        <v>24.6</v>
      </c>
      <c r="R50" s="168">
        <f t="shared" si="72"/>
        <v>24.6</v>
      </c>
      <c r="S50" s="168">
        <f t="shared" si="72"/>
        <v>24.6</v>
      </c>
      <c r="T50" s="168">
        <f t="shared" si="72"/>
        <v>24.6</v>
      </c>
      <c r="U50" s="168">
        <f t="shared" si="72"/>
        <v>24.6</v>
      </c>
      <c r="V50" s="168">
        <f t="shared" si="72"/>
        <v>24.6</v>
      </c>
      <c r="W50" s="168">
        <f t="shared" si="72"/>
        <v>24.6</v>
      </c>
      <c r="X50" s="168">
        <f t="shared" si="72"/>
        <v>24.6</v>
      </c>
      <c r="Y50" s="168">
        <f t="shared" si="72"/>
        <v>24.6</v>
      </c>
      <c r="Z50" s="168">
        <f t="shared" si="72"/>
        <v>24.6</v>
      </c>
      <c r="AA50" s="168">
        <f t="shared" si="72"/>
        <v>24.6</v>
      </c>
    </row>
    <row r="51" spans="1:27" s="95" customFormat="1" x14ac:dyDescent="0.3">
      <c r="A51" s="145" t="s">
        <v>87</v>
      </c>
      <c r="B51" s="145"/>
      <c r="C51" s="207">
        <f t="shared" ref="C51:M51" si="73">C18-C50</f>
        <v>-61.834281903459669</v>
      </c>
      <c r="D51" s="208">
        <f t="shared" si="73"/>
        <v>178.19920598201466</v>
      </c>
      <c r="E51" s="208">
        <f t="shared" si="73"/>
        <v>209.87564942111189</v>
      </c>
      <c r="F51" s="208">
        <f t="shared" si="73"/>
        <v>244.11864097648106</v>
      </c>
      <c r="G51" s="208">
        <f t="shared" si="73"/>
        <v>259.10452204679359</v>
      </c>
      <c r="H51" s="208">
        <f t="shared" si="73"/>
        <v>278.65483133454165</v>
      </c>
      <c r="I51" s="208">
        <f t="shared" si="73"/>
        <v>300.18332754294147</v>
      </c>
      <c r="J51" s="208">
        <f t="shared" si="73"/>
        <v>317.10653835785018</v>
      </c>
      <c r="K51" s="208">
        <f t="shared" si="73"/>
        <v>330.60607317627478</v>
      </c>
      <c r="L51" s="208">
        <f t="shared" si="73"/>
        <v>344.38128905128747</v>
      </c>
      <c r="M51" s="208">
        <f t="shared" si="73"/>
        <v>415.07567591376653</v>
      </c>
      <c r="P51" s="145" t="s">
        <v>87</v>
      </c>
      <c r="Q51" s="208">
        <f t="shared" ref="Q51:AA51" si="74">Q18-Q50</f>
        <v>-23.7488537131137</v>
      </c>
      <c r="R51" s="208">
        <f t="shared" si="74"/>
        <v>193.12728538381322</v>
      </c>
      <c r="S51" s="208">
        <f t="shared" si="74"/>
        <v>221.07808447900072</v>
      </c>
      <c r="T51" s="208">
        <f t="shared" si="74"/>
        <v>252.07677687883293</v>
      </c>
      <c r="U51" s="208">
        <f t="shared" si="74"/>
        <v>265.74406984211424</v>
      </c>
      <c r="V51" s="208">
        <f t="shared" si="74"/>
        <v>283.69934820108739</v>
      </c>
      <c r="W51" s="208">
        <f t="shared" si="74"/>
        <v>303.25499478864731</v>
      </c>
      <c r="X51" s="208">
        <f t="shared" si="74"/>
        <v>318.66588452206514</v>
      </c>
      <c r="Y51" s="208">
        <f t="shared" si="74"/>
        <v>330.99546585864726</v>
      </c>
      <c r="Z51" s="208">
        <f t="shared" si="74"/>
        <v>343.60916014615867</v>
      </c>
      <c r="AA51" s="208">
        <f t="shared" si="74"/>
        <v>407.6301083223899</v>
      </c>
    </row>
    <row r="52" spans="1:27" x14ac:dyDescent="0.3">
      <c r="A52" s="3" t="s">
        <v>210</v>
      </c>
      <c r="B52" s="3"/>
      <c r="C52" s="189">
        <f t="shared" ref="C52:M52" si="75">C37+C43+C45+C47</f>
        <v>111.98</v>
      </c>
      <c r="D52" s="168">
        <f t="shared" si="75"/>
        <v>112.92</v>
      </c>
      <c r="E52" s="168">
        <f t="shared" si="75"/>
        <v>112.3</v>
      </c>
      <c r="F52" s="168">
        <f t="shared" si="75"/>
        <v>112.5</v>
      </c>
      <c r="G52" s="168">
        <f t="shared" si="75"/>
        <v>112.7</v>
      </c>
      <c r="H52" s="168">
        <f t="shared" si="75"/>
        <v>113.10000000000001</v>
      </c>
      <c r="I52" s="168">
        <f t="shared" si="75"/>
        <v>113.3</v>
      </c>
      <c r="J52" s="168">
        <f t="shared" si="75"/>
        <v>113.5</v>
      </c>
      <c r="K52" s="168">
        <f t="shared" si="75"/>
        <v>113.7</v>
      </c>
      <c r="L52" s="168">
        <f t="shared" si="75"/>
        <v>113.94</v>
      </c>
      <c r="M52" s="168">
        <f t="shared" si="75"/>
        <v>114.38</v>
      </c>
      <c r="P52" s="3" t="s">
        <v>209</v>
      </c>
      <c r="Q52" s="168">
        <f t="shared" ref="Q52:AA52" si="76">Q37+Q43+Q45+Q47</f>
        <v>49.2</v>
      </c>
      <c r="R52" s="168">
        <f t="shared" si="76"/>
        <v>49.2</v>
      </c>
      <c r="S52" s="168">
        <f t="shared" si="76"/>
        <v>49.2</v>
      </c>
      <c r="T52" s="168">
        <f t="shared" si="76"/>
        <v>49.2</v>
      </c>
      <c r="U52" s="168">
        <f t="shared" si="76"/>
        <v>49.2</v>
      </c>
      <c r="V52" s="168">
        <f t="shared" si="76"/>
        <v>49.2</v>
      </c>
      <c r="W52" s="168">
        <f t="shared" si="76"/>
        <v>49.2</v>
      </c>
      <c r="X52" s="168">
        <f t="shared" si="76"/>
        <v>49.2</v>
      </c>
      <c r="Y52" s="168">
        <f t="shared" si="76"/>
        <v>49.2</v>
      </c>
      <c r="Z52" s="168">
        <f t="shared" si="76"/>
        <v>49.2</v>
      </c>
      <c r="AA52" s="168">
        <f t="shared" si="76"/>
        <v>49.2</v>
      </c>
    </row>
    <row r="53" spans="1:27" s="95" customFormat="1" x14ac:dyDescent="0.3">
      <c r="A53" s="145" t="s">
        <v>87</v>
      </c>
      <c r="B53" s="145"/>
      <c r="C53" s="207">
        <f t="shared" ref="C53:M53" si="77">C18-C52</f>
        <v>-111.03428190345967</v>
      </c>
      <c r="D53" s="208">
        <f t="shared" si="77"/>
        <v>128.99920598201464</v>
      </c>
      <c r="E53" s="208">
        <f t="shared" si="77"/>
        <v>160.67564942111187</v>
      </c>
      <c r="F53" s="208">
        <f t="shared" si="77"/>
        <v>194.91864097648107</v>
      </c>
      <c r="G53" s="208">
        <f t="shared" si="77"/>
        <v>209.9045220467936</v>
      </c>
      <c r="H53" s="208">
        <f t="shared" si="77"/>
        <v>229.45483133454161</v>
      </c>
      <c r="I53" s="208">
        <f t="shared" si="77"/>
        <v>250.98332754294142</v>
      </c>
      <c r="J53" s="208">
        <f t="shared" si="77"/>
        <v>267.9065383578502</v>
      </c>
      <c r="K53" s="208">
        <f t="shared" si="77"/>
        <v>281.40607317627479</v>
      </c>
      <c r="L53" s="208">
        <f t="shared" si="77"/>
        <v>295.18128905128748</v>
      </c>
      <c r="M53" s="208">
        <f t="shared" si="77"/>
        <v>365.87567591376654</v>
      </c>
      <c r="P53" s="145" t="s">
        <v>87</v>
      </c>
      <c r="Q53" s="208">
        <f t="shared" ref="Q53:AA53" si="78">Q18-Q52</f>
        <v>-48.348853713113705</v>
      </c>
      <c r="R53" s="208">
        <f t="shared" si="78"/>
        <v>168.52728538381319</v>
      </c>
      <c r="S53" s="208">
        <f t="shared" si="78"/>
        <v>196.4780844790007</v>
      </c>
      <c r="T53" s="208">
        <f t="shared" si="78"/>
        <v>227.47677687883294</v>
      </c>
      <c r="U53" s="208">
        <f t="shared" si="78"/>
        <v>241.14406984211428</v>
      </c>
      <c r="V53" s="208">
        <f t="shared" si="78"/>
        <v>259.09934820108742</v>
      </c>
      <c r="W53" s="208">
        <f t="shared" si="78"/>
        <v>278.65499478864734</v>
      </c>
      <c r="X53" s="208">
        <f t="shared" si="78"/>
        <v>294.06588452206518</v>
      </c>
      <c r="Y53" s="208">
        <f t="shared" si="78"/>
        <v>306.3954658586473</v>
      </c>
      <c r="Z53" s="208">
        <f t="shared" si="78"/>
        <v>319.00916014615871</v>
      </c>
      <c r="AA53" s="208">
        <f t="shared" si="78"/>
        <v>383.03010832238994</v>
      </c>
    </row>
    <row r="56" spans="1:27" x14ac:dyDescent="0.3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 t="shared" ref="C57:AA57" si="79">C48</f>
        <v>13.58</v>
      </c>
      <c r="D57" s="53">
        <f t="shared" si="79"/>
        <v>14.520000000000001</v>
      </c>
      <c r="E57" s="53">
        <f t="shared" si="79"/>
        <v>13.9</v>
      </c>
      <c r="F57" s="53">
        <f t="shared" si="79"/>
        <v>14.100000000000001</v>
      </c>
      <c r="G57" s="53">
        <f t="shared" si="79"/>
        <v>14.3</v>
      </c>
      <c r="H57" s="53">
        <f t="shared" si="79"/>
        <v>14.700000000000001</v>
      </c>
      <c r="I57" s="53">
        <f t="shared" si="79"/>
        <v>14.900000000000002</v>
      </c>
      <c r="J57" s="53">
        <f t="shared" si="79"/>
        <v>15.100000000000001</v>
      </c>
      <c r="K57" s="53">
        <f t="shared" si="79"/>
        <v>15.3</v>
      </c>
      <c r="L57" s="53">
        <f t="shared" si="79"/>
        <v>15.540000000000001</v>
      </c>
      <c r="M57" s="53">
        <f t="shared" si="79"/>
        <v>15.98</v>
      </c>
      <c r="N57" s="53">
        <f t="shared" si="79"/>
        <v>0</v>
      </c>
      <c r="O57" s="53">
        <f t="shared" si="79"/>
        <v>0</v>
      </c>
      <c r="P57" s="53" t="str">
        <f t="shared" si="79"/>
        <v>地区电源总出力（气电不出力）</v>
      </c>
      <c r="Q57" s="53">
        <f t="shared" si="79"/>
        <v>0</v>
      </c>
      <c r="R57" s="53">
        <f t="shared" si="79"/>
        <v>0</v>
      </c>
      <c r="S57" s="53">
        <f t="shared" si="79"/>
        <v>0</v>
      </c>
      <c r="T57" s="53">
        <f t="shared" si="79"/>
        <v>0</v>
      </c>
      <c r="U57" s="53">
        <f t="shared" si="79"/>
        <v>0</v>
      </c>
      <c r="V57" s="53">
        <f t="shared" si="79"/>
        <v>0</v>
      </c>
      <c r="W57" s="53">
        <f t="shared" si="79"/>
        <v>0</v>
      </c>
      <c r="X57" s="53">
        <f t="shared" si="79"/>
        <v>0</v>
      </c>
      <c r="Y57" s="53">
        <f t="shared" si="79"/>
        <v>0</v>
      </c>
      <c r="Z57" s="53">
        <f t="shared" si="79"/>
        <v>0</v>
      </c>
      <c r="AA57" s="53">
        <f t="shared" si="79"/>
        <v>0</v>
      </c>
    </row>
    <row r="58" spans="1:27" x14ac:dyDescent="0.3">
      <c r="A58" s="49" t="s">
        <v>87</v>
      </c>
      <c r="B58" s="54"/>
      <c r="C58" s="53">
        <f t="shared" ref="C58:AA58" si="80">C49</f>
        <v>-12.634281903459666</v>
      </c>
      <c r="D58" s="53">
        <f t="shared" si="80"/>
        <v>227.39920598201465</v>
      </c>
      <c r="E58" s="53">
        <f t="shared" si="80"/>
        <v>259.0756494211119</v>
      </c>
      <c r="F58" s="53">
        <f t="shared" si="80"/>
        <v>293.31864097648105</v>
      </c>
      <c r="G58" s="53">
        <f t="shared" si="80"/>
        <v>308.30452204679358</v>
      </c>
      <c r="H58" s="53">
        <f t="shared" si="80"/>
        <v>327.85483133454164</v>
      </c>
      <c r="I58" s="53">
        <f t="shared" si="80"/>
        <v>349.38332754294146</v>
      </c>
      <c r="J58" s="53">
        <f t="shared" si="80"/>
        <v>366.30653835785017</v>
      </c>
      <c r="K58" s="53">
        <f t="shared" si="80"/>
        <v>379.80607317627477</v>
      </c>
      <c r="L58" s="53">
        <f t="shared" si="80"/>
        <v>393.58128905128746</v>
      </c>
      <c r="M58" s="53">
        <f t="shared" si="80"/>
        <v>464.27567591376652</v>
      </c>
      <c r="N58" s="53">
        <f t="shared" si="80"/>
        <v>0</v>
      </c>
      <c r="O58" s="53">
        <f t="shared" si="80"/>
        <v>0</v>
      </c>
      <c r="P58" s="53" t="str">
        <f t="shared" si="80"/>
        <v>区域需大网供电负荷</v>
      </c>
      <c r="Q58" s="53">
        <f t="shared" si="80"/>
        <v>0.85114628688630023</v>
      </c>
      <c r="R58" s="53">
        <f t="shared" si="80"/>
        <v>217.72728538381321</v>
      </c>
      <c r="S58" s="53">
        <f t="shared" si="80"/>
        <v>245.67808447900072</v>
      </c>
      <c r="T58" s="53">
        <f t="shared" si="80"/>
        <v>276.67677687883292</v>
      </c>
      <c r="U58" s="53">
        <f t="shared" si="80"/>
        <v>290.34406984211427</v>
      </c>
      <c r="V58" s="53">
        <f t="shared" si="80"/>
        <v>308.29934820108741</v>
      </c>
      <c r="W58" s="53">
        <f t="shared" si="80"/>
        <v>327.85499478864733</v>
      </c>
      <c r="X58" s="53">
        <f t="shared" si="80"/>
        <v>343.26588452206516</v>
      </c>
      <c r="Y58" s="53">
        <f t="shared" si="80"/>
        <v>355.59546585864729</v>
      </c>
      <c r="Z58" s="53">
        <f t="shared" si="80"/>
        <v>368.20916014615869</v>
      </c>
      <c r="AA58" s="53">
        <f t="shared" si="80"/>
        <v>432.23010832238992</v>
      </c>
    </row>
    <row r="59" spans="1:27" x14ac:dyDescent="0.3">
      <c r="A59" s="49" t="s">
        <v>93</v>
      </c>
      <c r="B59" s="54"/>
      <c r="C59" s="55">
        <f t="shared" ref="C59:M59" si="81">C69/C58</f>
        <v>-25.723662213916938</v>
      </c>
      <c r="D59" s="55">
        <f t="shared" si="81"/>
        <v>1.4292046385848187</v>
      </c>
      <c r="E59" s="55">
        <f t="shared" si="81"/>
        <v>1.2544598487978005</v>
      </c>
      <c r="F59" s="55">
        <f t="shared" si="81"/>
        <v>1.7898623771480506</v>
      </c>
      <c r="G59" s="55">
        <f t="shared" si="81"/>
        <v>1.7028618215347389</v>
      </c>
      <c r="H59" s="55">
        <f t="shared" si="81"/>
        <v>1.6013184794714594</v>
      </c>
      <c r="I59" s="55">
        <f t="shared" si="81"/>
        <v>1.5026475467278104</v>
      </c>
      <c r="J59" s="55">
        <f t="shared" si="81"/>
        <v>1.4332258505501201</v>
      </c>
      <c r="K59" s="55">
        <f t="shared" si="81"/>
        <v>1.3822843737317969</v>
      </c>
      <c r="L59" s="55">
        <f t="shared" si="81"/>
        <v>1.5879819935204198</v>
      </c>
      <c r="M59" s="55">
        <f t="shared" si="81"/>
        <v>1.3461829521219328</v>
      </c>
      <c r="N59" s="2"/>
      <c r="O59" s="2"/>
      <c r="P59" s="49" t="s">
        <v>93</v>
      </c>
      <c r="Q59" s="55">
        <f t="shared" ref="Q59:AA59" si="82">Q69/Q58</f>
        <v>381.83800482632535</v>
      </c>
      <c r="R59" s="55">
        <f t="shared" si="82"/>
        <v>1.4926930238765652</v>
      </c>
      <c r="S59" s="55">
        <f t="shared" si="82"/>
        <v>1.3228693177464892</v>
      </c>
      <c r="T59" s="55">
        <f t="shared" si="82"/>
        <v>1.8975210204574455</v>
      </c>
      <c r="U59" s="55">
        <f t="shared" si="82"/>
        <v>1.8081994933992931</v>
      </c>
      <c r="V59" s="55">
        <f t="shared" si="82"/>
        <v>1.7028903987742789</v>
      </c>
      <c r="W59" s="55">
        <f t="shared" si="82"/>
        <v>1.6013176811243726</v>
      </c>
      <c r="X59" s="55">
        <f t="shared" si="82"/>
        <v>1.529426673818653</v>
      </c>
      <c r="Y59" s="55">
        <f t="shared" si="82"/>
        <v>1.4763967778168823</v>
      </c>
      <c r="Z59" s="55">
        <f t="shared" si="82"/>
        <v>1.6974048113086311</v>
      </c>
      <c r="AA59" s="55">
        <f t="shared" si="82"/>
        <v>1.4459890414062218</v>
      </c>
    </row>
    <row r="60" spans="1:27" ht="28" x14ac:dyDescent="0.3">
      <c r="A60" s="56" t="s">
        <v>94</v>
      </c>
      <c r="B60" s="54"/>
      <c r="C60" s="55">
        <f t="shared" ref="C60:M60" si="83">C70/C58</f>
        <v>-21.76617571946818</v>
      </c>
      <c r="D60" s="55">
        <f t="shared" si="83"/>
        <v>1.4292046385848187</v>
      </c>
      <c r="E60" s="55">
        <f t="shared" si="83"/>
        <v>1.2544598487978005</v>
      </c>
      <c r="F60" s="55">
        <f t="shared" si="83"/>
        <v>1.4489362100722316</v>
      </c>
      <c r="G60" s="55">
        <f t="shared" si="83"/>
        <v>1.7028618215347389</v>
      </c>
      <c r="H60" s="55">
        <f t="shared" si="83"/>
        <v>1.6013184794714594</v>
      </c>
      <c r="I60" s="55">
        <f t="shared" si="83"/>
        <v>1.5026475467278104</v>
      </c>
      <c r="J60" s="55">
        <f t="shared" si="83"/>
        <v>1.4332258505501201</v>
      </c>
      <c r="K60" s="55">
        <f t="shared" si="83"/>
        <v>1.3822843737317969</v>
      </c>
      <c r="L60" s="55">
        <f t="shared" si="83"/>
        <v>1.4609434340387861</v>
      </c>
      <c r="M60" s="55">
        <f t="shared" si="83"/>
        <v>1.3461829521219328</v>
      </c>
      <c r="N60" s="2"/>
      <c r="O60" s="2"/>
      <c r="P60" s="56" t="s">
        <v>94</v>
      </c>
      <c r="Q60" s="55">
        <f t="shared" ref="Q60:AA60" si="84">Q70/Q58</f>
        <v>323.09369639150606</v>
      </c>
      <c r="R60" s="55">
        <f t="shared" si="84"/>
        <v>1.4926930238765652</v>
      </c>
      <c r="S60" s="55">
        <f t="shared" si="84"/>
        <v>1.3228693177464892</v>
      </c>
      <c r="T60" s="55">
        <f t="shared" si="84"/>
        <v>1.5360884451322177</v>
      </c>
      <c r="U60" s="55">
        <f t="shared" si="84"/>
        <v>1.8081994933992931</v>
      </c>
      <c r="V60" s="55">
        <f t="shared" si="84"/>
        <v>1.7028903987742789</v>
      </c>
      <c r="W60" s="55">
        <f t="shared" si="84"/>
        <v>1.6013176811243726</v>
      </c>
      <c r="X60" s="55">
        <f t="shared" si="84"/>
        <v>1.529426673818653</v>
      </c>
      <c r="Y60" s="55">
        <f t="shared" si="84"/>
        <v>1.4763967778168823</v>
      </c>
      <c r="Z60" s="55">
        <f t="shared" si="84"/>
        <v>1.5616124264039406</v>
      </c>
      <c r="AA60" s="55">
        <f t="shared" si="84"/>
        <v>1.4459890414062218</v>
      </c>
    </row>
    <row r="61" spans="1:27" ht="28" x14ac:dyDescent="0.3">
      <c r="A61" s="51" t="s">
        <v>95</v>
      </c>
      <c r="B61" s="52"/>
      <c r="C61" s="53">
        <f t="shared" ref="C61:AA61" si="85">C50</f>
        <v>62.78</v>
      </c>
      <c r="D61" s="53">
        <f t="shared" si="85"/>
        <v>63.72</v>
      </c>
      <c r="E61" s="53">
        <f t="shared" si="85"/>
        <v>63.1</v>
      </c>
      <c r="F61" s="53">
        <f t="shared" si="85"/>
        <v>63.3</v>
      </c>
      <c r="G61" s="53">
        <f t="shared" si="85"/>
        <v>63.5</v>
      </c>
      <c r="H61" s="53">
        <f t="shared" si="85"/>
        <v>63.9</v>
      </c>
      <c r="I61" s="53">
        <f t="shared" si="85"/>
        <v>64.099999999999994</v>
      </c>
      <c r="J61" s="53">
        <f t="shared" si="85"/>
        <v>64.3</v>
      </c>
      <c r="K61" s="53">
        <f t="shared" si="85"/>
        <v>64.5</v>
      </c>
      <c r="L61" s="53">
        <f t="shared" si="85"/>
        <v>64.739999999999995</v>
      </c>
      <c r="M61" s="53">
        <f t="shared" si="85"/>
        <v>65.180000000000007</v>
      </c>
      <c r="N61" s="53">
        <f t="shared" si="85"/>
        <v>0</v>
      </c>
      <c r="O61" s="53">
        <f t="shared" si="85"/>
        <v>0</v>
      </c>
      <c r="P61" s="53" t="str">
        <f t="shared" si="85"/>
        <v>地区电源总出力（气电0.2出力）</v>
      </c>
      <c r="Q61" s="53">
        <f t="shared" si="85"/>
        <v>24.6</v>
      </c>
      <c r="R61" s="53">
        <f t="shared" si="85"/>
        <v>24.6</v>
      </c>
      <c r="S61" s="53">
        <f t="shared" si="85"/>
        <v>24.6</v>
      </c>
      <c r="T61" s="53">
        <f t="shared" si="85"/>
        <v>24.6</v>
      </c>
      <c r="U61" s="53">
        <f t="shared" si="85"/>
        <v>24.6</v>
      </c>
      <c r="V61" s="53">
        <f t="shared" si="85"/>
        <v>24.6</v>
      </c>
      <c r="W61" s="53">
        <f t="shared" si="85"/>
        <v>24.6</v>
      </c>
      <c r="X61" s="53">
        <f t="shared" si="85"/>
        <v>24.6</v>
      </c>
      <c r="Y61" s="53">
        <f t="shared" si="85"/>
        <v>24.6</v>
      </c>
      <c r="Z61" s="53">
        <f t="shared" si="85"/>
        <v>24.6</v>
      </c>
      <c r="AA61" s="53">
        <f t="shared" si="85"/>
        <v>24.6</v>
      </c>
    </row>
    <row r="62" spans="1:27" x14ac:dyDescent="0.3">
      <c r="A62" s="49" t="s">
        <v>87</v>
      </c>
      <c r="B62" s="54"/>
      <c r="C62" s="53">
        <f t="shared" ref="C62:AA62" si="86">C51</f>
        <v>-61.834281903459669</v>
      </c>
      <c r="D62" s="53">
        <f t="shared" si="86"/>
        <v>178.19920598201466</v>
      </c>
      <c r="E62" s="53">
        <f t="shared" si="86"/>
        <v>209.87564942111189</v>
      </c>
      <c r="F62" s="53">
        <f t="shared" si="86"/>
        <v>244.11864097648106</v>
      </c>
      <c r="G62" s="53">
        <f t="shared" si="86"/>
        <v>259.10452204679359</v>
      </c>
      <c r="H62" s="53">
        <f t="shared" si="86"/>
        <v>278.65483133454165</v>
      </c>
      <c r="I62" s="53">
        <f t="shared" si="86"/>
        <v>300.18332754294147</v>
      </c>
      <c r="J62" s="53">
        <f t="shared" si="86"/>
        <v>317.10653835785018</v>
      </c>
      <c r="K62" s="53">
        <f t="shared" si="86"/>
        <v>330.60607317627478</v>
      </c>
      <c r="L62" s="53">
        <f t="shared" si="86"/>
        <v>344.38128905128747</v>
      </c>
      <c r="M62" s="53">
        <f t="shared" si="86"/>
        <v>415.07567591376653</v>
      </c>
      <c r="N62" s="53">
        <f t="shared" si="86"/>
        <v>0</v>
      </c>
      <c r="O62" s="53">
        <f t="shared" si="86"/>
        <v>0</v>
      </c>
      <c r="P62" s="53" t="str">
        <f t="shared" si="86"/>
        <v>区域需大网供电负荷</v>
      </c>
      <c r="Q62" s="53">
        <f t="shared" si="86"/>
        <v>-23.7488537131137</v>
      </c>
      <c r="R62" s="53">
        <f t="shared" si="86"/>
        <v>193.12728538381322</v>
      </c>
      <c r="S62" s="53">
        <f t="shared" si="86"/>
        <v>221.07808447900072</v>
      </c>
      <c r="T62" s="53">
        <f t="shared" si="86"/>
        <v>252.07677687883293</v>
      </c>
      <c r="U62" s="53">
        <f t="shared" si="86"/>
        <v>265.74406984211424</v>
      </c>
      <c r="V62" s="53">
        <f t="shared" si="86"/>
        <v>283.69934820108739</v>
      </c>
      <c r="W62" s="53">
        <f t="shared" si="86"/>
        <v>303.25499478864731</v>
      </c>
      <c r="X62" s="53">
        <f t="shared" si="86"/>
        <v>318.66588452206514</v>
      </c>
      <c r="Y62" s="53">
        <f t="shared" si="86"/>
        <v>330.99546585864726</v>
      </c>
      <c r="Z62" s="53">
        <f t="shared" si="86"/>
        <v>343.60916014615867</v>
      </c>
      <c r="AA62" s="53">
        <f t="shared" si="86"/>
        <v>407.6301083223899</v>
      </c>
    </row>
    <row r="63" spans="1:27" x14ac:dyDescent="0.3">
      <c r="A63" s="49" t="s">
        <v>93</v>
      </c>
      <c r="B63" s="54"/>
      <c r="C63" s="55">
        <f t="shared" ref="C63:M63" si="87">C69/C62</f>
        <v>-5.2559840592539659</v>
      </c>
      <c r="D63" s="55">
        <f t="shared" si="87"/>
        <v>1.8238016168983473</v>
      </c>
      <c r="E63" s="55">
        <f t="shared" si="87"/>
        <v>1.5485360064229894</v>
      </c>
      <c r="F63" s="55">
        <f t="shared" si="87"/>
        <v>2.1505936535611783</v>
      </c>
      <c r="G63" s="55">
        <f t="shared" si="87"/>
        <v>2.0262093299366901</v>
      </c>
      <c r="H63" s="55">
        <f t="shared" si="87"/>
        <v>1.8840513099509348</v>
      </c>
      <c r="I63" s="55">
        <f t="shared" si="87"/>
        <v>1.748931242441832</v>
      </c>
      <c r="J63" s="55">
        <f t="shared" si="87"/>
        <v>1.6555950019786254</v>
      </c>
      <c r="K63" s="55">
        <f t="shared" si="87"/>
        <v>1.5879926068995016</v>
      </c>
      <c r="L63" s="55">
        <f t="shared" si="87"/>
        <v>1.8148488895020107</v>
      </c>
      <c r="M63" s="55">
        <f t="shared" si="87"/>
        <v>1.5057495205521174</v>
      </c>
      <c r="N63" s="61"/>
      <c r="O63" s="61"/>
      <c r="P63" s="49" t="s">
        <v>93</v>
      </c>
      <c r="Q63" s="55">
        <f t="shared" ref="Q63:AA63" si="88">Q69/Q62</f>
        <v>-13.684871022660799</v>
      </c>
      <c r="R63" s="55">
        <f t="shared" si="88"/>
        <v>1.6828279823542716</v>
      </c>
      <c r="S63" s="55">
        <f t="shared" si="88"/>
        <v>1.4700688255278889</v>
      </c>
      <c r="T63" s="55">
        <f t="shared" si="88"/>
        <v>2.0826987971698578</v>
      </c>
      <c r="U63" s="55">
        <f t="shared" si="88"/>
        <v>1.9755850067018117</v>
      </c>
      <c r="V63" s="55">
        <f t="shared" si="88"/>
        <v>1.8505506034080756</v>
      </c>
      <c r="W63" s="55">
        <f t="shared" si="88"/>
        <v>1.7312163328617134</v>
      </c>
      <c r="X63" s="55">
        <f t="shared" si="88"/>
        <v>1.647493583404432</v>
      </c>
      <c r="Y63" s="55">
        <f t="shared" si="88"/>
        <v>1.5861244462611552</v>
      </c>
      <c r="Z63" s="55">
        <f t="shared" si="88"/>
        <v>1.818927061589825</v>
      </c>
      <c r="AA63" s="55">
        <f t="shared" si="88"/>
        <v>1.5332527878576006</v>
      </c>
    </row>
    <row r="64" spans="1:27" ht="28" x14ac:dyDescent="0.3">
      <c r="A64" s="56" t="s">
        <v>94</v>
      </c>
      <c r="B64" s="54"/>
      <c r="C64" s="55">
        <f t="shared" ref="C64:M64" si="89">C70/C62</f>
        <v>-4.4473711270610483</v>
      </c>
      <c r="D64" s="55">
        <f t="shared" si="89"/>
        <v>1.8238016168983473</v>
      </c>
      <c r="E64" s="55">
        <f t="shared" si="89"/>
        <v>1.5485360064229894</v>
      </c>
      <c r="F64" s="55">
        <f t="shared" si="89"/>
        <v>1.7409567671685731</v>
      </c>
      <c r="G64" s="55">
        <f t="shared" si="89"/>
        <v>2.0262093299366901</v>
      </c>
      <c r="H64" s="55">
        <f t="shared" si="89"/>
        <v>1.8840513099509348</v>
      </c>
      <c r="I64" s="55">
        <f t="shared" si="89"/>
        <v>1.748931242441832</v>
      </c>
      <c r="J64" s="55">
        <f t="shared" si="89"/>
        <v>1.6555950019786254</v>
      </c>
      <c r="K64" s="55">
        <f t="shared" si="89"/>
        <v>1.5879926068995016</v>
      </c>
      <c r="L64" s="55">
        <f t="shared" si="89"/>
        <v>1.6696609783418499</v>
      </c>
      <c r="M64" s="55">
        <f t="shared" si="89"/>
        <v>1.5057495205521174</v>
      </c>
      <c r="N64" s="2"/>
      <c r="O64" s="2"/>
      <c r="P64" s="56" t="s">
        <v>94</v>
      </c>
      <c r="Q64" s="55">
        <f t="shared" ref="Q64:AA64" si="90">Q70/Q62</f>
        <v>-11.579506249943753</v>
      </c>
      <c r="R64" s="55">
        <f t="shared" si="90"/>
        <v>1.6828279823542716</v>
      </c>
      <c r="S64" s="55">
        <f t="shared" si="90"/>
        <v>1.4700688255278889</v>
      </c>
      <c r="T64" s="55">
        <f t="shared" si="90"/>
        <v>1.6859942643755992</v>
      </c>
      <c r="U64" s="55">
        <f t="shared" si="90"/>
        <v>1.9755850067018117</v>
      </c>
      <c r="V64" s="55">
        <f t="shared" si="90"/>
        <v>1.8505506034080756</v>
      </c>
      <c r="W64" s="55">
        <f t="shared" si="90"/>
        <v>1.7312163328617134</v>
      </c>
      <c r="X64" s="55">
        <f t="shared" si="90"/>
        <v>1.647493583404432</v>
      </c>
      <c r="Y64" s="55">
        <f t="shared" si="90"/>
        <v>1.5861244462611552</v>
      </c>
      <c r="Z64" s="55">
        <f t="shared" si="90"/>
        <v>1.6734128966626389</v>
      </c>
      <c r="AA64" s="55">
        <f t="shared" si="90"/>
        <v>1.5332527878576006</v>
      </c>
    </row>
    <row r="65" spans="1:27" ht="28" x14ac:dyDescent="0.3">
      <c r="A65" s="51" t="s">
        <v>96</v>
      </c>
      <c r="B65" s="52"/>
      <c r="C65" s="53">
        <f t="shared" ref="C65:AA65" si="91">C52</f>
        <v>111.98</v>
      </c>
      <c r="D65" s="53">
        <f t="shared" si="91"/>
        <v>112.92</v>
      </c>
      <c r="E65" s="53">
        <f t="shared" si="91"/>
        <v>112.3</v>
      </c>
      <c r="F65" s="53">
        <f t="shared" si="91"/>
        <v>112.5</v>
      </c>
      <c r="G65" s="53">
        <f t="shared" si="91"/>
        <v>112.7</v>
      </c>
      <c r="H65" s="53">
        <f t="shared" si="91"/>
        <v>113.10000000000001</v>
      </c>
      <c r="I65" s="53">
        <f t="shared" si="91"/>
        <v>113.3</v>
      </c>
      <c r="J65" s="53">
        <f t="shared" si="91"/>
        <v>113.5</v>
      </c>
      <c r="K65" s="53">
        <f t="shared" si="91"/>
        <v>113.7</v>
      </c>
      <c r="L65" s="53">
        <f t="shared" si="91"/>
        <v>113.94</v>
      </c>
      <c r="M65" s="53">
        <f t="shared" si="91"/>
        <v>114.38</v>
      </c>
      <c r="N65" s="53">
        <f t="shared" si="91"/>
        <v>0</v>
      </c>
      <c r="O65" s="53">
        <f t="shared" si="91"/>
        <v>0</v>
      </c>
      <c r="P65" s="53" t="str">
        <f t="shared" si="91"/>
        <v>地区电源总出力（气电0.4出力）</v>
      </c>
      <c r="Q65" s="53">
        <f t="shared" si="91"/>
        <v>49.2</v>
      </c>
      <c r="R65" s="53">
        <f t="shared" si="91"/>
        <v>49.2</v>
      </c>
      <c r="S65" s="53">
        <f t="shared" si="91"/>
        <v>49.2</v>
      </c>
      <c r="T65" s="53">
        <f t="shared" si="91"/>
        <v>49.2</v>
      </c>
      <c r="U65" s="53">
        <f t="shared" si="91"/>
        <v>49.2</v>
      </c>
      <c r="V65" s="53">
        <f t="shared" si="91"/>
        <v>49.2</v>
      </c>
      <c r="W65" s="53">
        <f t="shared" si="91"/>
        <v>49.2</v>
      </c>
      <c r="X65" s="53">
        <f t="shared" si="91"/>
        <v>49.2</v>
      </c>
      <c r="Y65" s="53">
        <f t="shared" si="91"/>
        <v>49.2</v>
      </c>
      <c r="Z65" s="53">
        <f t="shared" si="91"/>
        <v>49.2</v>
      </c>
      <c r="AA65" s="53">
        <f t="shared" si="91"/>
        <v>49.2</v>
      </c>
    </row>
    <row r="66" spans="1:27" x14ac:dyDescent="0.3">
      <c r="A66" s="49" t="s">
        <v>87</v>
      </c>
      <c r="B66" s="54"/>
      <c r="C66" s="53">
        <f t="shared" ref="C66:AA66" si="92">C53</f>
        <v>-111.03428190345967</v>
      </c>
      <c r="D66" s="53">
        <f t="shared" si="92"/>
        <v>128.99920598201464</v>
      </c>
      <c r="E66" s="53">
        <f t="shared" si="92"/>
        <v>160.67564942111187</v>
      </c>
      <c r="F66" s="53">
        <f t="shared" si="92"/>
        <v>194.91864097648107</v>
      </c>
      <c r="G66" s="53">
        <f t="shared" si="92"/>
        <v>209.9045220467936</v>
      </c>
      <c r="H66" s="53">
        <f t="shared" si="92"/>
        <v>229.45483133454161</v>
      </c>
      <c r="I66" s="53">
        <f t="shared" si="92"/>
        <v>250.98332754294142</v>
      </c>
      <c r="J66" s="53">
        <f t="shared" si="92"/>
        <v>267.9065383578502</v>
      </c>
      <c r="K66" s="53">
        <f t="shared" si="92"/>
        <v>281.40607317627479</v>
      </c>
      <c r="L66" s="53">
        <f t="shared" si="92"/>
        <v>295.18128905128748</v>
      </c>
      <c r="M66" s="53">
        <f t="shared" si="92"/>
        <v>365.87567591376654</v>
      </c>
      <c r="N66" s="53">
        <f t="shared" si="92"/>
        <v>0</v>
      </c>
      <c r="O66" s="53">
        <f t="shared" si="92"/>
        <v>0</v>
      </c>
      <c r="P66" s="53" t="str">
        <f t="shared" si="92"/>
        <v>区域需大网供电负荷</v>
      </c>
      <c r="Q66" s="53">
        <f t="shared" si="92"/>
        <v>-48.348853713113705</v>
      </c>
      <c r="R66" s="53">
        <f t="shared" si="92"/>
        <v>168.52728538381319</v>
      </c>
      <c r="S66" s="53">
        <f t="shared" si="92"/>
        <v>196.4780844790007</v>
      </c>
      <c r="T66" s="53">
        <f t="shared" si="92"/>
        <v>227.47677687883294</v>
      </c>
      <c r="U66" s="53">
        <f t="shared" si="92"/>
        <v>241.14406984211428</v>
      </c>
      <c r="V66" s="53">
        <f t="shared" si="92"/>
        <v>259.09934820108742</v>
      </c>
      <c r="W66" s="53">
        <f t="shared" si="92"/>
        <v>278.65499478864734</v>
      </c>
      <c r="X66" s="53">
        <f t="shared" si="92"/>
        <v>294.06588452206518</v>
      </c>
      <c r="Y66" s="53">
        <f t="shared" si="92"/>
        <v>306.3954658586473</v>
      </c>
      <c r="Z66" s="53">
        <f t="shared" si="92"/>
        <v>319.00916014615871</v>
      </c>
      <c r="AA66" s="53">
        <f t="shared" si="92"/>
        <v>383.03010832238994</v>
      </c>
    </row>
    <row r="67" spans="1:27" x14ac:dyDescent="0.3">
      <c r="A67" s="49" t="s">
        <v>93</v>
      </c>
      <c r="B67" s="54"/>
      <c r="C67" s="55">
        <f t="shared" ref="C67:M67" si="93">C69/C66</f>
        <v>-2.9270239283627362</v>
      </c>
      <c r="D67" s="55">
        <f t="shared" si="93"/>
        <v>2.5193953522885422</v>
      </c>
      <c r="E67" s="55">
        <f t="shared" si="93"/>
        <v>2.0227084886286248</v>
      </c>
      <c r="F67" s="55">
        <f t="shared" si="93"/>
        <v>2.6934314613005466</v>
      </c>
      <c r="G67" s="55">
        <f t="shared" si="93"/>
        <v>2.501137159317429</v>
      </c>
      <c r="H67" s="55">
        <f t="shared" si="93"/>
        <v>2.2880320146083917</v>
      </c>
      <c r="I67" s="55">
        <f t="shared" si="93"/>
        <v>2.0917724103015423</v>
      </c>
      <c r="J67" s="55">
        <f t="shared" si="93"/>
        <v>1.959638623297588</v>
      </c>
      <c r="K67" s="55">
        <f t="shared" si="93"/>
        <v>1.8656313777248732</v>
      </c>
      <c r="L67" s="55">
        <f t="shared" si="93"/>
        <v>2.1173428776896723</v>
      </c>
      <c r="M67" s="55">
        <f t="shared" si="93"/>
        <v>1.7082305306005274</v>
      </c>
      <c r="N67" s="2"/>
      <c r="O67" s="2"/>
      <c r="P67" s="49" t="s">
        <v>93</v>
      </c>
      <c r="Q67" s="55">
        <f t="shared" ref="Q67:AA67" si="94">Q69/Q66</f>
        <v>-6.7219794274429701</v>
      </c>
      <c r="R67" s="55">
        <f t="shared" si="94"/>
        <v>1.9284711034170363</v>
      </c>
      <c r="S67" s="55">
        <f t="shared" si="94"/>
        <v>1.6541285042644822</v>
      </c>
      <c r="T67" s="55">
        <f t="shared" si="94"/>
        <v>2.3079279001726176</v>
      </c>
      <c r="U67" s="55">
        <f t="shared" si="94"/>
        <v>2.1771217527502809</v>
      </c>
      <c r="V67" s="55">
        <f t="shared" si="94"/>
        <v>2.0262497904570052</v>
      </c>
      <c r="W67" s="55">
        <f t="shared" si="94"/>
        <v>1.8840502047996628</v>
      </c>
      <c r="X67" s="55">
        <f t="shared" si="94"/>
        <v>1.7853142021328445</v>
      </c>
      <c r="Y67" s="55">
        <f t="shared" si="94"/>
        <v>1.7134718313429738</v>
      </c>
      <c r="Z67" s="55">
        <f t="shared" si="94"/>
        <v>1.9591913903464311</v>
      </c>
      <c r="AA67" s="55">
        <f t="shared" si="94"/>
        <v>1.6317255130083614</v>
      </c>
    </row>
    <row r="68" spans="1:27" ht="28" x14ac:dyDescent="0.3">
      <c r="A68" s="56" t="s">
        <v>94</v>
      </c>
      <c r="B68" s="54"/>
      <c r="C68" s="55">
        <f t="shared" ref="C68:M68" si="95">C70/C66</f>
        <v>-2.476712554768469</v>
      </c>
      <c r="D68" s="55">
        <f t="shared" si="95"/>
        <v>2.5193953522885422</v>
      </c>
      <c r="E68" s="55">
        <f t="shared" si="95"/>
        <v>2.0227084886286248</v>
      </c>
      <c r="F68" s="55">
        <f t="shared" si="95"/>
        <v>2.1803968972432997</v>
      </c>
      <c r="G68" s="55">
        <f t="shared" si="95"/>
        <v>2.501137159317429</v>
      </c>
      <c r="H68" s="55">
        <f t="shared" si="95"/>
        <v>2.2880320146083917</v>
      </c>
      <c r="I68" s="55">
        <f t="shared" si="95"/>
        <v>2.0917724103015423</v>
      </c>
      <c r="J68" s="55">
        <f t="shared" si="95"/>
        <v>1.959638623297588</v>
      </c>
      <c r="K68" s="55">
        <f t="shared" si="95"/>
        <v>1.8656313777248732</v>
      </c>
      <c r="L68" s="55">
        <f t="shared" si="95"/>
        <v>1.9479554474744984</v>
      </c>
      <c r="M68" s="55">
        <f t="shared" si="95"/>
        <v>1.7082305306005274</v>
      </c>
      <c r="N68" s="2"/>
      <c r="O68" s="2"/>
      <c r="P68" s="56" t="s">
        <v>94</v>
      </c>
      <c r="Q68" s="55">
        <f t="shared" ref="Q68:AA68" si="96">Q70/Q66</f>
        <v>-5.6878287462978978</v>
      </c>
      <c r="R68" s="55">
        <f t="shared" si="96"/>
        <v>1.9284711034170363</v>
      </c>
      <c r="S68" s="55">
        <f t="shared" si="96"/>
        <v>1.6541285042644822</v>
      </c>
      <c r="T68" s="55">
        <f t="shared" si="96"/>
        <v>1.868322585854024</v>
      </c>
      <c r="U68" s="55">
        <f t="shared" si="96"/>
        <v>2.1771217527502809</v>
      </c>
      <c r="V68" s="55">
        <f t="shared" si="96"/>
        <v>2.0262497904570052</v>
      </c>
      <c r="W68" s="55">
        <f t="shared" si="96"/>
        <v>1.8840502047996628</v>
      </c>
      <c r="X68" s="55">
        <f t="shared" si="96"/>
        <v>1.7853142021328445</v>
      </c>
      <c r="Y68" s="55">
        <f t="shared" si="96"/>
        <v>1.7134718313429738</v>
      </c>
      <c r="Z68" s="55">
        <f t="shared" si="96"/>
        <v>1.8024560791187167</v>
      </c>
      <c r="AA68" s="55">
        <f t="shared" si="96"/>
        <v>1.6317255130083614</v>
      </c>
    </row>
    <row r="69" spans="1:27" x14ac:dyDescent="0.3">
      <c r="A69" s="62" t="s">
        <v>97</v>
      </c>
      <c r="B69" s="52"/>
      <c r="C69" s="53">
        <f t="shared" ref="C69:K69" si="97">SUM(C71:C84)</f>
        <v>325</v>
      </c>
      <c r="D69" s="53">
        <f t="shared" si="97"/>
        <v>325</v>
      </c>
      <c r="E69" s="53">
        <f t="shared" si="97"/>
        <v>325</v>
      </c>
      <c r="F69" s="53">
        <f t="shared" si="97"/>
        <v>525</v>
      </c>
      <c r="G69" s="53">
        <f t="shared" si="97"/>
        <v>525</v>
      </c>
      <c r="H69" s="53">
        <f t="shared" si="97"/>
        <v>525</v>
      </c>
      <c r="I69" s="53">
        <f t="shared" si="97"/>
        <v>525</v>
      </c>
      <c r="J69" s="53">
        <f t="shared" si="97"/>
        <v>525</v>
      </c>
      <c r="K69" s="53">
        <f t="shared" si="97"/>
        <v>525</v>
      </c>
      <c r="L69" s="53">
        <f t="shared" ref="L69:M69" si="98">SUM(L71:L84)</f>
        <v>625</v>
      </c>
      <c r="M69" s="53">
        <f t="shared" si="98"/>
        <v>625</v>
      </c>
      <c r="N69" s="2"/>
      <c r="O69" s="2"/>
      <c r="P69" s="62" t="s">
        <v>97</v>
      </c>
      <c r="Q69" s="49">
        <f t="shared" ref="Q69:AA69" si="99">C69</f>
        <v>325</v>
      </c>
      <c r="R69" s="49">
        <f t="shared" si="99"/>
        <v>325</v>
      </c>
      <c r="S69" s="49">
        <f t="shared" si="99"/>
        <v>325</v>
      </c>
      <c r="T69" s="49">
        <f t="shared" si="99"/>
        <v>525</v>
      </c>
      <c r="U69" s="49">
        <f t="shared" si="99"/>
        <v>525</v>
      </c>
      <c r="V69" s="49">
        <f t="shared" si="99"/>
        <v>525</v>
      </c>
      <c r="W69" s="49">
        <f t="shared" si="99"/>
        <v>525</v>
      </c>
      <c r="X69" s="49">
        <f t="shared" si="99"/>
        <v>525</v>
      </c>
      <c r="Y69" s="49">
        <f t="shared" si="99"/>
        <v>525</v>
      </c>
      <c r="Z69" s="49">
        <f t="shared" si="99"/>
        <v>625</v>
      </c>
      <c r="AA69" s="49">
        <f t="shared" si="99"/>
        <v>625</v>
      </c>
    </row>
    <row r="70" spans="1:27" ht="28" x14ac:dyDescent="0.3">
      <c r="A70" s="51" t="s">
        <v>98</v>
      </c>
      <c r="B70" s="52"/>
      <c r="C70" s="53">
        <f t="shared" ref="C70:K70" si="100">SUM(B71:B84)+SUM(C87:C100)*0.5</f>
        <v>275</v>
      </c>
      <c r="D70" s="53">
        <f t="shared" si="100"/>
        <v>325</v>
      </c>
      <c r="E70" s="53">
        <f t="shared" si="100"/>
        <v>325</v>
      </c>
      <c r="F70" s="53">
        <f t="shared" si="100"/>
        <v>425</v>
      </c>
      <c r="G70" s="53">
        <f t="shared" si="100"/>
        <v>525</v>
      </c>
      <c r="H70" s="53">
        <f t="shared" si="100"/>
        <v>525</v>
      </c>
      <c r="I70" s="53">
        <f t="shared" si="100"/>
        <v>525</v>
      </c>
      <c r="J70" s="53">
        <f t="shared" si="100"/>
        <v>525</v>
      </c>
      <c r="K70" s="53">
        <f t="shared" si="100"/>
        <v>525</v>
      </c>
      <c r="L70" s="53">
        <f t="shared" ref="L70" si="101">SUM(K71:K84)+SUM(L87:L100)*0.5</f>
        <v>575</v>
      </c>
      <c r="M70" s="53">
        <f t="shared" ref="M70" si="102">SUM(L71:L84)+SUM(M87:M100)*0.5</f>
        <v>625</v>
      </c>
      <c r="N70" s="2"/>
      <c r="O70" s="2"/>
      <c r="P70" s="62" t="s">
        <v>99</v>
      </c>
      <c r="Q70" s="49">
        <f t="shared" ref="Q70:AA70" si="103">C70</f>
        <v>275</v>
      </c>
      <c r="R70" s="49">
        <f t="shared" si="103"/>
        <v>325</v>
      </c>
      <c r="S70" s="49">
        <f t="shared" si="103"/>
        <v>325</v>
      </c>
      <c r="T70" s="49">
        <f t="shared" si="103"/>
        <v>425</v>
      </c>
      <c r="U70" s="49">
        <f t="shared" si="103"/>
        <v>525</v>
      </c>
      <c r="V70" s="49">
        <f t="shared" si="103"/>
        <v>525</v>
      </c>
      <c r="W70" s="49">
        <f t="shared" si="103"/>
        <v>525</v>
      </c>
      <c r="X70" s="49">
        <f t="shared" si="103"/>
        <v>525</v>
      </c>
      <c r="Y70" s="49">
        <f t="shared" si="103"/>
        <v>525</v>
      </c>
      <c r="Z70" s="49">
        <f t="shared" si="103"/>
        <v>575</v>
      </c>
      <c r="AA70" s="49">
        <f t="shared" si="103"/>
        <v>625</v>
      </c>
    </row>
    <row r="71" spans="1:27" s="2" customFormat="1" x14ac:dyDescent="0.25">
      <c r="A71" s="63"/>
      <c r="B71" s="53"/>
      <c r="C71" s="53"/>
      <c r="D71" s="53"/>
      <c r="E71" s="53"/>
      <c r="F71" s="53"/>
      <c r="G71" s="65"/>
      <c r="H71" s="53"/>
      <c r="I71" s="65"/>
      <c r="J71" s="53"/>
      <c r="K71" s="65"/>
      <c r="L71" s="65"/>
      <c r="M71" s="65"/>
      <c r="O71" s="2">
        <f t="shared" ref="O71:AA71" si="104">A71</f>
        <v>0</v>
      </c>
      <c r="P71" s="2">
        <f t="shared" si="104"/>
        <v>0</v>
      </c>
      <c r="Q71" s="2">
        <f t="shared" si="104"/>
        <v>0</v>
      </c>
      <c r="R71" s="2">
        <f t="shared" si="104"/>
        <v>0</v>
      </c>
      <c r="S71" s="2">
        <f t="shared" si="104"/>
        <v>0</v>
      </c>
      <c r="T71" s="2">
        <f t="shared" si="104"/>
        <v>0</v>
      </c>
      <c r="U71" s="2">
        <f t="shared" si="104"/>
        <v>0</v>
      </c>
      <c r="V71" s="2">
        <f t="shared" si="104"/>
        <v>0</v>
      </c>
      <c r="W71" s="2">
        <f t="shared" si="104"/>
        <v>0</v>
      </c>
      <c r="X71" s="2">
        <f t="shared" si="104"/>
        <v>0</v>
      </c>
      <c r="Y71" s="2">
        <f t="shared" si="104"/>
        <v>0</v>
      </c>
      <c r="Z71" s="2">
        <f t="shared" si="104"/>
        <v>0</v>
      </c>
      <c r="AA71" s="2">
        <f t="shared" si="104"/>
        <v>0</v>
      </c>
    </row>
    <row r="72" spans="1:27" s="2" customFormat="1" x14ac:dyDescent="0.25">
      <c r="A72" s="63"/>
      <c r="B72" s="53"/>
      <c r="C72" s="53"/>
      <c r="D72" s="53"/>
      <c r="E72" s="53"/>
      <c r="F72" s="53"/>
      <c r="G72" s="65"/>
      <c r="H72" s="53"/>
      <c r="I72" s="65"/>
      <c r="J72" s="53"/>
      <c r="K72" s="65"/>
      <c r="L72" s="65"/>
      <c r="M72" s="65"/>
      <c r="O72" s="2">
        <f t="shared" ref="O72:AA72" si="105">A72</f>
        <v>0</v>
      </c>
      <c r="P72" s="2">
        <f t="shared" si="105"/>
        <v>0</v>
      </c>
      <c r="Q72" s="2">
        <f t="shared" si="105"/>
        <v>0</v>
      </c>
      <c r="R72" s="2">
        <f t="shared" si="105"/>
        <v>0</v>
      </c>
      <c r="S72" s="2">
        <f t="shared" si="105"/>
        <v>0</v>
      </c>
      <c r="T72" s="2">
        <f t="shared" si="105"/>
        <v>0</v>
      </c>
      <c r="U72" s="2">
        <f t="shared" si="105"/>
        <v>0</v>
      </c>
      <c r="V72" s="2">
        <f t="shared" si="105"/>
        <v>0</v>
      </c>
      <c r="W72" s="2">
        <f t="shared" si="105"/>
        <v>0</v>
      </c>
      <c r="X72" s="2">
        <f t="shared" si="105"/>
        <v>0</v>
      </c>
      <c r="Y72" s="2">
        <f t="shared" si="105"/>
        <v>0</v>
      </c>
      <c r="Z72" s="2">
        <f t="shared" si="105"/>
        <v>0</v>
      </c>
      <c r="AA72" s="2">
        <f t="shared" si="105"/>
        <v>0</v>
      </c>
    </row>
    <row r="73" spans="1:27" s="2" customFormat="1" x14ac:dyDescent="0.25">
      <c r="A73" s="63"/>
      <c r="B73" s="53"/>
      <c r="C73" s="53"/>
      <c r="D73" s="53"/>
      <c r="E73" s="53"/>
      <c r="F73" s="53"/>
      <c r="G73" s="65"/>
      <c r="H73" s="53"/>
      <c r="I73" s="65"/>
      <c r="J73" s="53"/>
      <c r="K73" s="65"/>
      <c r="L73" s="65"/>
      <c r="M73" s="65"/>
      <c r="O73" s="2">
        <f t="shared" ref="O73:AA73" si="106">A73</f>
        <v>0</v>
      </c>
      <c r="P73" s="2">
        <f t="shared" si="106"/>
        <v>0</v>
      </c>
      <c r="Q73" s="2">
        <f t="shared" si="106"/>
        <v>0</v>
      </c>
      <c r="R73" s="2">
        <f t="shared" si="106"/>
        <v>0</v>
      </c>
      <c r="S73" s="2">
        <f t="shared" si="106"/>
        <v>0</v>
      </c>
      <c r="T73" s="2">
        <f t="shared" si="106"/>
        <v>0</v>
      </c>
      <c r="U73" s="2">
        <f t="shared" si="106"/>
        <v>0</v>
      </c>
      <c r="V73" s="2">
        <f t="shared" si="106"/>
        <v>0</v>
      </c>
      <c r="W73" s="2">
        <f t="shared" si="106"/>
        <v>0</v>
      </c>
      <c r="X73" s="2">
        <f t="shared" si="106"/>
        <v>0</v>
      </c>
      <c r="Y73" s="2">
        <f t="shared" si="106"/>
        <v>0</v>
      </c>
      <c r="Z73" s="2">
        <f t="shared" si="106"/>
        <v>0</v>
      </c>
      <c r="AA73" s="2">
        <f t="shared" si="106"/>
        <v>0</v>
      </c>
    </row>
    <row r="74" spans="1:27" s="2" customFormat="1" x14ac:dyDescent="0.25">
      <c r="A74" s="63"/>
      <c r="B74" s="53"/>
      <c r="C74" s="53"/>
      <c r="D74" s="53"/>
      <c r="E74" s="53"/>
      <c r="F74" s="53"/>
      <c r="G74" s="65"/>
      <c r="H74" s="53"/>
      <c r="I74" s="65"/>
      <c r="J74" s="53"/>
      <c r="K74" s="65"/>
      <c r="L74" s="65"/>
      <c r="M74" s="65"/>
      <c r="O74" s="2">
        <f t="shared" ref="O74:AA74" si="107">A74</f>
        <v>0</v>
      </c>
      <c r="P74" s="2">
        <f t="shared" si="107"/>
        <v>0</v>
      </c>
      <c r="Q74" s="2">
        <f t="shared" si="107"/>
        <v>0</v>
      </c>
      <c r="R74" s="2">
        <f t="shared" si="107"/>
        <v>0</v>
      </c>
      <c r="S74" s="2">
        <f t="shared" si="107"/>
        <v>0</v>
      </c>
      <c r="T74" s="2">
        <f t="shared" si="107"/>
        <v>0</v>
      </c>
      <c r="U74" s="2">
        <f t="shared" si="107"/>
        <v>0</v>
      </c>
      <c r="V74" s="2">
        <f t="shared" si="107"/>
        <v>0</v>
      </c>
      <c r="W74" s="2">
        <f t="shared" si="107"/>
        <v>0</v>
      </c>
      <c r="X74" s="2">
        <f t="shared" si="107"/>
        <v>0</v>
      </c>
      <c r="Y74" s="2">
        <f t="shared" si="107"/>
        <v>0</v>
      </c>
      <c r="Z74" s="2">
        <f t="shared" si="107"/>
        <v>0</v>
      </c>
      <c r="AA74" s="2">
        <f t="shared" si="107"/>
        <v>0</v>
      </c>
    </row>
    <row r="75" spans="1:27" s="2" customFormat="1" x14ac:dyDescent="0.25">
      <c r="A75" s="63"/>
      <c r="B75" s="53"/>
      <c r="C75" s="53"/>
      <c r="D75" s="53"/>
      <c r="E75" s="53"/>
      <c r="F75" s="53"/>
      <c r="G75" s="65"/>
      <c r="H75" s="53"/>
      <c r="I75" s="65"/>
      <c r="J75" s="53"/>
      <c r="K75" s="65"/>
      <c r="L75" s="65"/>
      <c r="M75" s="65"/>
      <c r="O75" s="2">
        <f t="shared" ref="O75:AA75" si="108">A75</f>
        <v>0</v>
      </c>
      <c r="P75" s="2">
        <f t="shared" si="108"/>
        <v>0</v>
      </c>
      <c r="Q75" s="2">
        <f t="shared" si="108"/>
        <v>0</v>
      </c>
      <c r="R75" s="2">
        <f t="shared" si="108"/>
        <v>0</v>
      </c>
      <c r="S75" s="2">
        <f t="shared" si="108"/>
        <v>0</v>
      </c>
      <c r="T75" s="2">
        <f t="shared" si="108"/>
        <v>0</v>
      </c>
      <c r="U75" s="2">
        <f t="shared" si="108"/>
        <v>0</v>
      </c>
      <c r="V75" s="2">
        <f t="shared" si="108"/>
        <v>0</v>
      </c>
      <c r="W75" s="2">
        <f t="shared" si="108"/>
        <v>0</v>
      </c>
      <c r="X75" s="2">
        <f t="shared" si="108"/>
        <v>0</v>
      </c>
      <c r="Y75" s="2">
        <f t="shared" si="108"/>
        <v>0</v>
      </c>
      <c r="Z75" s="2">
        <f t="shared" si="108"/>
        <v>0</v>
      </c>
      <c r="AA75" s="2">
        <f t="shared" si="108"/>
        <v>0</v>
      </c>
    </row>
    <row r="76" spans="1:27" s="2" customFormat="1" x14ac:dyDescent="0.25">
      <c r="A76" s="63"/>
      <c r="B76" s="53"/>
      <c r="C76" s="53"/>
      <c r="D76" s="53"/>
      <c r="E76" s="53"/>
      <c r="F76" s="53"/>
      <c r="G76" s="65"/>
      <c r="H76" s="53"/>
      <c r="I76" s="65"/>
      <c r="J76" s="53"/>
      <c r="K76" s="65"/>
      <c r="L76" s="65"/>
      <c r="M76" s="65"/>
      <c r="O76" s="2">
        <f t="shared" ref="O76:AA76" si="109">A76</f>
        <v>0</v>
      </c>
      <c r="P76" s="2">
        <f t="shared" si="109"/>
        <v>0</v>
      </c>
      <c r="Q76" s="2">
        <f t="shared" si="109"/>
        <v>0</v>
      </c>
      <c r="R76" s="2">
        <f t="shared" si="109"/>
        <v>0</v>
      </c>
      <c r="S76" s="2">
        <f t="shared" si="109"/>
        <v>0</v>
      </c>
      <c r="T76" s="2">
        <f t="shared" si="109"/>
        <v>0</v>
      </c>
      <c r="U76" s="2">
        <f t="shared" si="109"/>
        <v>0</v>
      </c>
      <c r="V76" s="2">
        <f t="shared" si="109"/>
        <v>0</v>
      </c>
      <c r="W76" s="2">
        <f t="shared" si="109"/>
        <v>0</v>
      </c>
      <c r="X76" s="2">
        <f t="shared" si="109"/>
        <v>0</v>
      </c>
      <c r="Y76" s="2">
        <f t="shared" si="109"/>
        <v>0</v>
      </c>
      <c r="Z76" s="2">
        <f t="shared" si="109"/>
        <v>0</v>
      </c>
      <c r="AA76" s="2">
        <f t="shared" si="109"/>
        <v>0</v>
      </c>
    </row>
    <row r="77" spans="1:27" s="2" customFormat="1" x14ac:dyDescent="0.25">
      <c r="A77" s="63"/>
      <c r="B77" s="53"/>
      <c r="C77" s="53"/>
      <c r="D77" s="53"/>
      <c r="E77" s="53"/>
      <c r="F77" s="53"/>
      <c r="G77" s="65"/>
      <c r="H77" s="53"/>
      <c r="I77" s="65"/>
      <c r="J77" s="53"/>
      <c r="K77" s="65"/>
      <c r="L77" s="65"/>
      <c r="M77" s="65"/>
      <c r="O77" s="2">
        <f t="shared" ref="O77:AA77" si="110">A77</f>
        <v>0</v>
      </c>
      <c r="P77" s="2">
        <f t="shared" si="110"/>
        <v>0</v>
      </c>
      <c r="Q77" s="2">
        <f t="shared" si="110"/>
        <v>0</v>
      </c>
      <c r="R77" s="2">
        <f t="shared" si="110"/>
        <v>0</v>
      </c>
      <c r="S77" s="2">
        <f t="shared" si="110"/>
        <v>0</v>
      </c>
      <c r="T77" s="2">
        <f t="shared" si="110"/>
        <v>0</v>
      </c>
      <c r="U77" s="2">
        <f t="shared" si="110"/>
        <v>0</v>
      </c>
      <c r="V77" s="2">
        <f t="shared" si="110"/>
        <v>0</v>
      </c>
      <c r="W77" s="2">
        <f t="shared" si="110"/>
        <v>0</v>
      </c>
      <c r="X77" s="2">
        <f t="shared" si="110"/>
        <v>0</v>
      </c>
      <c r="Y77" s="2">
        <f t="shared" si="110"/>
        <v>0</v>
      </c>
      <c r="Z77" s="2">
        <f t="shared" si="110"/>
        <v>0</v>
      </c>
      <c r="AA77" s="2">
        <f t="shared" si="110"/>
        <v>0</v>
      </c>
    </row>
    <row r="78" spans="1:27" s="2" customFormat="1" x14ac:dyDescent="0.25">
      <c r="A78" s="63"/>
      <c r="B78" s="53"/>
      <c r="C78" s="53"/>
      <c r="D78" s="53"/>
      <c r="E78" s="53"/>
      <c r="F78" s="53"/>
      <c r="G78" s="65"/>
      <c r="H78" s="53"/>
      <c r="I78" s="65"/>
      <c r="J78" s="53"/>
      <c r="K78" s="65"/>
      <c r="L78" s="65"/>
      <c r="M78" s="65"/>
      <c r="O78" s="2">
        <f t="shared" ref="O78:AA78" si="111">A78</f>
        <v>0</v>
      </c>
      <c r="P78" s="2">
        <f t="shared" si="111"/>
        <v>0</v>
      </c>
      <c r="Q78" s="2">
        <f t="shared" si="111"/>
        <v>0</v>
      </c>
      <c r="R78" s="2">
        <f t="shared" si="111"/>
        <v>0</v>
      </c>
      <c r="S78" s="2">
        <f t="shared" si="111"/>
        <v>0</v>
      </c>
      <c r="T78" s="2">
        <f t="shared" si="111"/>
        <v>0</v>
      </c>
      <c r="U78" s="2">
        <f t="shared" si="111"/>
        <v>0</v>
      </c>
      <c r="V78" s="2">
        <f t="shared" si="111"/>
        <v>0</v>
      </c>
      <c r="W78" s="2">
        <f t="shared" si="111"/>
        <v>0</v>
      </c>
      <c r="X78" s="2">
        <f t="shared" si="111"/>
        <v>0</v>
      </c>
      <c r="Y78" s="2">
        <f t="shared" si="111"/>
        <v>0</v>
      </c>
      <c r="Z78" s="2">
        <f t="shared" si="111"/>
        <v>0</v>
      </c>
      <c r="AA78" s="2">
        <f t="shared" si="111"/>
        <v>0</v>
      </c>
    </row>
    <row r="79" spans="1:27" s="2" customFormat="1" x14ac:dyDescent="0.25">
      <c r="A79" s="63" t="s">
        <v>105</v>
      </c>
      <c r="B79" s="53">
        <v>225</v>
      </c>
      <c r="C79" s="64">
        <v>325</v>
      </c>
      <c r="D79" s="53">
        <v>325</v>
      </c>
      <c r="E79" s="53">
        <v>325</v>
      </c>
      <c r="F79" s="53">
        <v>325</v>
      </c>
      <c r="G79" s="65">
        <v>325</v>
      </c>
      <c r="H79" s="53">
        <v>325</v>
      </c>
      <c r="I79" s="65">
        <v>325</v>
      </c>
      <c r="J79" s="53">
        <v>325</v>
      </c>
      <c r="K79" s="65">
        <v>325</v>
      </c>
      <c r="L79" s="53">
        <v>325</v>
      </c>
      <c r="M79" s="65">
        <v>325</v>
      </c>
      <c r="O79" s="2" t="str">
        <f t="shared" ref="O79:AA79" si="112">A79</f>
        <v>涌潮</v>
      </c>
      <c r="P79" s="2">
        <f t="shared" si="112"/>
        <v>225</v>
      </c>
      <c r="Q79" s="2">
        <f t="shared" si="112"/>
        <v>325</v>
      </c>
      <c r="R79" s="2">
        <f t="shared" si="112"/>
        <v>325</v>
      </c>
      <c r="S79" s="2">
        <f t="shared" si="112"/>
        <v>325</v>
      </c>
      <c r="T79" s="2">
        <f t="shared" si="112"/>
        <v>325</v>
      </c>
      <c r="U79" s="2">
        <f t="shared" si="112"/>
        <v>325</v>
      </c>
      <c r="V79" s="2">
        <f t="shared" si="112"/>
        <v>325</v>
      </c>
      <c r="W79" s="2">
        <f t="shared" si="112"/>
        <v>325</v>
      </c>
      <c r="X79" s="2">
        <f t="shared" si="112"/>
        <v>325</v>
      </c>
      <c r="Y79" s="2">
        <f t="shared" si="112"/>
        <v>325</v>
      </c>
      <c r="Z79" s="2">
        <f t="shared" si="112"/>
        <v>325</v>
      </c>
      <c r="AA79" s="2">
        <f t="shared" si="112"/>
        <v>325</v>
      </c>
    </row>
    <row r="80" spans="1:27" s="2" customFormat="1" x14ac:dyDescent="0.25">
      <c r="A80" s="63"/>
      <c r="B80" s="53"/>
      <c r="C80" s="53"/>
      <c r="D80" s="53"/>
      <c r="E80" s="53"/>
      <c r="F80" s="53"/>
      <c r="G80" s="65"/>
      <c r="H80" s="53"/>
      <c r="I80" s="65"/>
      <c r="J80" s="53"/>
      <c r="K80" s="65"/>
      <c r="L80" s="65"/>
      <c r="M80" s="65"/>
      <c r="O80" s="2">
        <f t="shared" ref="O80:AA80" si="113">A80</f>
        <v>0</v>
      </c>
      <c r="P80" s="2">
        <f t="shared" si="113"/>
        <v>0</v>
      </c>
      <c r="Q80" s="2">
        <f t="shared" si="113"/>
        <v>0</v>
      </c>
      <c r="R80" s="2">
        <f t="shared" si="113"/>
        <v>0</v>
      </c>
      <c r="S80" s="2">
        <f t="shared" si="113"/>
        <v>0</v>
      </c>
      <c r="T80" s="2">
        <f t="shared" si="113"/>
        <v>0</v>
      </c>
      <c r="U80" s="2">
        <f t="shared" si="113"/>
        <v>0</v>
      </c>
      <c r="V80" s="2">
        <f t="shared" si="113"/>
        <v>0</v>
      </c>
      <c r="W80" s="2">
        <f t="shared" si="113"/>
        <v>0</v>
      </c>
      <c r="X80" s="2">
        <f t="shared" si="113"/>
        <v>0</v>
      </c>
      <c r="Y80" s="2">
        <f t="shared" si="113"/>
        <v>0</v>
      </c>
      <c r="Z80" s="2">
        <f t="shared" si="113"/>
        <v>0</v>
      </c>
      <c r="AA80" s="2">
        <f t="shared" si="113"/>
        <v>0</v>
      </c>
    </row>
    <row r="81" spans="1:27" s="2" customFormat="1" x14ac:dyDescent="0.25">
      <c r="A81" s="63" t="s">
        <v>109</v>
      </c>
      <c r="B81" s="53">
        <v>0</v>
      </c>
      <c r="C81" s="53">
        <v>0</v>
      </c>
      <c r="D81" s="53">
        <v>0</v>
      </c>
      <c r="E81" s="53">
        <v>0</v>
      </c>
      <c r="F81" s="53">
        <v>200</v>
      </c>
      <c r="G81" s="65">
        <v>200</v>
      </c>
      <c r="H81" s="53">
        <v>200</v>
      </c>
      <c r="I81" s="65">
        <v>200</v>
      </c>
      <c r="J81" s="53">
        <v>200</v>
      </c>
      <c r="K81" s="65">
        <v>200</v>
      </c>
      <c r="L81" s="65">
        <v>300</v>
      </c>
      <c r="M81" s="65">
        <v>300</v>
      </c>
      <c r="O81" s="2" t="str">
        <f t="shared" ref="O81:AA81" si="114">A81</f>
        <v>江南</v>
      </c>
      <c r="P81" s="2">
        <f t="shared" si="114"/>
        <v>0</v>
      </c>
      <c r="Q81" s="2">
        <f t="shared" si="114"/>
        <v>0</v>
      </c>
      <c r="R81" s="2">
        <f t="shared" si="114"/>
        <v>0</v>
      </c>
      <c r="S81" s="2">
        <f t="shared" si="114"/>
        <v>0</v>
      </c>
      <c r="T81" s="2">
        <f t="shared" si="114"/>
        <v>200</v>
      </c>
      <c r="U81" s="2">
        <f t="shared" si="114"/>
        <v>200</v>
      </c>
      <c r="V81" s="2">
        <f t="shared" si="114"/>
        <v>200</v>
      </c>
      <c r="W81" s="2">
        <f t="shared" si="114"/>
        <v>200</v>
      </c>
      <c r="X81" s="2">
        <f t="shared" si="114"/>
        <v>200</v>
      </c>
      <c r="Y81" s="2">
        <f t="shared" si="114"/>
        <v>200</v>
      </c>
      <c r="Z81" s="2">
        <f t="shared" si="114"/>
        <v>300</v>
      </c>
      <c r="AA81" s="2">
        <f t="shared" si="114"/>
        <v>300</v>
      </c>
    </row>
    <row r="82" spans="1:27" s="2" customFormat="1" x14ac:dyDescent="0.25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O82" s="2">
        <f t="shared" ref="O82:AA82" si="115">A82</f>
        <v>0</v>
      </c>
      <c r="P82" s="2">
        <f t="shared" si="115"/>
        <v>0</v>
      </c>
      <c r="Q82" s="2">
        <f t="shared" si="115"/>
        <v>0</v>
      </c>
      <c r="R82" s="2">
        <f t="shared" si="115"/>
        <v>0</v>
      </c>
      <c r="S82" s="2">
        <f t="shared" si="115"/>
        <v>0</v>
      </c>
      <c r="T82" s="2">
        <f t="shared" si="115"/>
        <v>0</v>
      </c>
      <c r="U82" s="2">
        <f t="shared" si="115"/>
        <v>0</v>
      </c>
      <c r="V82" s="2">
        <f t="shared" si="115"/>
        <v>0</v>
      </c>
      <c r="W82" s="2">
        <f t="shared" si="115"/>
        <v>0</v>
      </c>
      <c r="X82" s="2">
        <f t="shared" si="115"/>
        <v>0</v>
      </c>
      <c r="Y82" s="2">
        <f t="shared" si="115"/>
        <v>0</v>
      </c>
      <c r="Z82" s="2">
        <f t="shared" si="115"/>
        <v>0</v>
      </c>
      <c r="AA82" s="2">
        <f t="shared" si="115"/>
        <v>0</v>
      </c>
    </row>
    <row r="83" spans="1:27" s="2" customFormat="1" x14ac:dyDescent="0.25">
      <c r="A83" s="66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O83" s="2">
        <f t="shared" ref="O83:AA83" si="116">A83</f>
        <v>0</v>
      </c>
      <c r="P83" s="2">
        <f t="shared" si="116"/>
        <v>0</v>
      </c>
      <c r="Q83" s="2">
        <f t="shared" si="116"/>
        <v>0</v>
      </c>
      <c r="R83" s="2">
        <f t="shared" si="116"/>
        <v>0</v>
      </c>
      <c r="S83" s="2">
        <f t="shared" si="116"/>
        <v>0</v>
      </c>
      <c r="T83" s="2">
        <f t="shared" si="116"/>
        <v>0</v>
      </c>
      <c r="U83" s="2">
        <f t="shared" si="116"/>
        <v>0</v>
      </c>
      <c r="V83" s="2">
        <f t="shared" si="116"/>
        <v>0</v>
      </c>
      <c r="W83" s="2">
        <f t="shared" si="116"/>
        <v>0</v>
      </c>
      <c r="X83" s="2">
        <f t="shared" si="116"/>
        <v>0</v>
      </c>
      <c r="Y83" s="2">
        <f t="shared" si="116"/>
        <v>0</v>
      </c>
      <c r="Z83" s="2">
        <f t="shared" si="116"/>
        <v>0</v>
      </c>
      <c r="AA83" s="2">
        <f t="shared" si="116"/>
        <v>0</v>
      </c>
    </row>
    <row r="84" spans="1:27" s="2" customFormat="1" x14ac:dyDescent="0.25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O84" s="2">
        <f t="shared" ref="O84:AA84" si="117">A84</f>
        <v>0</v>
      </c>
      <c r="P84" s="2">
        <f t="shared" si="117"/>
        <v>0</v>
      </c>
      <c r="Q84" s="2">
        <f t="shared" si="117"/>
        <v>0</v>
      </c>
      <c r="R84" s="2">
        <f t="shared" si="117"/>
        <v>0</v>
      </c>
      <c r="S84" s="2">
        <f t="shared" si="117"/>
        <v>0</v>
      </c>
      <c r="T84" s="2">
        <f t="shared" si="117"/>
        <v>0</v>
      </c>
      <c r="U84" s="2">
        <f t="shared" si="117"/>
        <v>0</v>
      </c>
      <c r="V84" s="2">
        <f t="shared" si="117"/>
        <v>0</v>
      </c>
      <c r="W84" s="2">
        <f t="shared" si="117"/>
        <v>0</v>
      </c>
      <c r="X84" s="2">
        <f t="shared" si="117"/>
        <v>0</v>
      </c>
      <c r="Y84" s="2">
        <f t="shared" si="117"/>
        <v>0</v>
      </c>
      <c r="Z84" s="2">
        <f t="shared" si="117"/>
        <v>0</v>
      </c>
      <c r="AA84" s="2">
        <f t="shared" si="117"/>
        <v>0</v>
      </c>
    </row>
    <row r="85" spans="1:27" s="2" customFormat="1" x14ac:dyDescent="0.3"/>
    <row r="86" spans="1:27" x14ac:dyDescent="0.3">
      <c r="A86" s="49" t="s">
        <v>111</v>
      </c>
      <c r="B86" s="49"/>
      <c r="C86" s="49">
        <f t="shared" ref="C86:M86" si="118">SUM(C87:C100)</f>
        <v>100</v>
      </c>
      <c r="D86" s="49">
        <f t="shared" si="118"/>
        <v>0</v>
      </c>
      <c r="E86" s="49">
        <f t="shared" si="118"/>
        <v>0</v>
      </c>
      <c r="F86" s="49">
        <f t="shared" si="118"/>
        <v>200</v>
      </c>
      <c r="G86" s="49">
        <f t="shared" si="118"/>
        <v>0</v>
      </c>
      <c r="H86" s="49">
        <f t="shared" si="118"/>
        <v>0</v>
      </c>
      <c r="I86" s="49">
        <f t="shared" si="118"/>
        <v>0</v>
      </c>
      <c r="J86" s="49">
        <f t="shared" si="118"/>
        <v>0</v>
      </c>
      <c r="K86" s="49">
        <f t="shared" si="118"/>
        <v>0</v>
      </c>
      <c r="L86" s="49">
        <f t="shared" si="118"/>
        <v>100</v>
      </c>
      <c r="M86" s="49">
        <f t="shared" si="118"/>
        <v>0</v>
      </c>
      <c r="N86" s="2"/>
      <c r="O86" s="2" t="str">
        <f t="shared" ref="O86:AA86" si="119">A86</f>
        <v>新增变电容量合计</v>
      </c>
      <c r="P86" s="2">
        <f t="shared" si="119"/>
        <v>0</v>
      </c>
      <c r="Q86" s="2">
        <f t="shared" si="119"/>
        <v>100</v>
      </c>
      <c r="R86" s="2">
        <f t="shared" si="119"/>
        <v>0</v>
      </c>
      <c r="S86" s="2">
        <f t="shared" si="119"/>
        <v>0</v>
      </c>
      <c r="T86" s="2">
        <f t="shared" si="119"/>
        <v>200</v>
      </c>
      <c r="U86" s="2">
        <f t="shared" si="119"/>
        <v>0</v>
      </c>
      <c r="V86" s="2">
        <f t="shared" si="119"/>
        <v>0</v>
      </c>
      <c r="W86" s="2">
        <f t="shared" si="119"/>
        <v>0</v>
      </c>
      <c r="X86" s="2">
        <f t="shared" si="119"/>
        <v>0</v>
      </c>
      <c r="Y86" s="2">
        <f t="shared" si="119"/>
        <v>0</v>
      </c>
      <c r="Z86" s="2">
        <f t="shared" si="119"/>
        <v>100</v>
      </c>
      <c r="AA86" s="2">
        <f t="shared" si="119"/>
        <v>0</v>
      </c>
    </row>
    <row r="87" spans="1:27" x14ac:dyDescent="0.3">
      <c r="A87" s="63"/>
      <c r="B87" s="49"/>
      <c r="C87" s="49">
        <f t="shared" ref="C87:M87" si="120">C71-B71</f>
        <v>0</v>
      </c>
      <c r="D87" s="49">
        <f t="shared" si="120"/>
        <v>0</v>
      </c>
      <c r="E87" s="49">
        <f t="shared" si="120"/>
        <v>0</v>
      </c>
      <c r="F87" s="49">
        <f t="shared" si="120"/>
        <v>0</v>
      </c>
      <c r="G87" s="49">
        <f t="shared" si="120"/>
        <v>0</v>
      </c>
      <c r="H87" s="49">
        <f t="shared" si="120"/>
        <v>0</v>
      </c>
      <c r="I87" s="49">
        <f t="shared" si="120"/>
        <v>0</v>
      </c>
      <c r="J87" s="49">
        <f t="shared" si="120"/>
        <v>0</v>
      </c>
      <c r="K87" s="49">
        <f t="shared" si="120"/>
        <v>0</v>
      </c>
      <c r="L87" s="49">
        <f t="shared" si="120"/>
        <v>0</v>
      </c>
      <c r="M87" s="49">
        <f t="shared" si="120"/>
        <v>0</v>
      </c>
      <c r="N87" s="2"/>
      <c r="O87" s="2"/>
      <c r="P87" s="2">
        <f t="shared" ref="P87:AA87" si="121">B87</f>
        <v>0</v>
      </c>
      <c r="Q87" s="2">
        <f t="shared" si="121"/>
        <v>0</v>
      </c>
      <c r="R87" s="2">
        <f t="shared" si="121"/>
        <v>0</v>
      </c>
      <c r="S87" s="2">
        <f t="shared" si="121"/>
        <v>0</v>
      </c>
      <c r="T87" s="2">
        <f t="shared" si="121"/>
        <v>0</v>
      </c>
      <c r="U87" s="2">
        <f t="shared" si="121"/>
        <v>0</v>
      </c>
      <c r="V87" s="2">
        <f t="shared" si="121"/>
        <v>0</v>
      </c>
      <c r="W87" s="2">
        <f t="shared" si="121"/>
        <v>0</v>
      </c>
      <c r="X87" s="2">
        <f t="shared" si="121"/>
        <v>0</v>
      </c>
      <c r="Y87" s="2">
        <f t="shared" si="121"/>
        <v>0</v>
      </c>
      <c r="Z87" s="2">
        <f t="shared" si="121"/>
        <v>0</v>
      </c>
      <c r="AA87" s="2">
        <f t="shared" si="121"/>
        <v>0</v>
      </c>
    </row>
    <row r="88" spans="1:27" x14ac:dyDescent="0.3">
      <c r="A88" s="63"/>
      <c r="B88" s="49"/>
      <c r="C88" s="49">
        <f t="shared" ref="C88:M88" si="122">C72-B72</f>
        <v>0</v>
      </c>
      <c r="D88" s="49">
        <f t="shared" si="122"/>
        <v>0</v>
      </c>
      <c r="E88" s="49">
        <f t="shared" si="122"/>
        <v>0</v>
      </c>
      <c r="F88" s="49">
        <f t="shared" si="122"/>
        <v>0</v>
      </c>
      <c r="G88" s="49">
        <f t="shared" si="122"/>
        <v>0</v>
      </c>
      <c r="H88" s="49">
        <f t="shared" si="122"/>
        <v>0</v>
      </c>
      <c r="I88" s="49">
        <f t="shared" si="122"/>
        <v>0</v>
      </c>
      <c r="J88" s="49">
        <f t="shared" si="122"/>
        <v>0</v>
      </c>
      <c r="K88" s="49">
        <f t="shared" si="122"/>
        <v>0</v>
      </c>
      <c r="L88" s="49">
        <f t="shared" si="122"/>
        <v>0</v>
      </c>
      <c r="M88" s="49">
        <f t="shared" si="122"/>
        <v>0</v>
      </c>
      <c r="N88" s="2"/>
      <c r="O88" s="2"/>
      <c r="P88" s="2">
        <f t="shared" ref="P88:AA88" si="123">B88</f>
        <v>0</v>
      </c>
      <c r="Q88" s="2">
        <f t="shared" si="123"/>
        <v>0</v>
      </c>
      <c r="R88" s="2">
        <f t="shared" si="123"/>
        <v>0</v>
      </c>
      <c r="S88" s="2">
        <f t="shared" si="123"/>
        <v>0</v>
      </c>
      <c r="T88" s="2">
        <f t="shared" si="123"/>
        <v>0</v>
      </c>
      <c r="U88" s="2">
        <f t="shared" si="123"/>
        <v>0</v>
      </c>
      <c r="V88" s="2">
        <f t="shared" si="123"/>
        <v>0</v>
      </c>
      <c r="W88" s="2">
        <f t="shared" si="123"/>
        <v>0</v>
      </c>
      <c r="X88" s="2">
        <f t="shared" si="123"/>
        <v>0</v>
      </c>
      <c r="Y88" s="2">
        <f t="shared" si="123"/>
        <v>0</v>
      </c>
      <c r="Z88" s="2">
        <f t="shared" si="123"/>
        <v>0</v>
      </c>
      <c r="AA88" s="2">
        <f t="shared" si="123"/>
        <v>0</v>
      </c>
    </row>
    <row r="89" spans="1:27" x14ac:dyDescent="0.3">
      <c r="A89" s="67"/>
      <c r="B89" s="49"/>
      <c r="C89" s="49">
        <f t="shared" ref="C89:M89" si="124">C73-B73</f>
        <v>0</v>
      </c>
      <c r="D89" s="49">
        <f t="shared" si="124"/>
        <v>0</v>
      </c>
      <c r="E89" s="49">
        <f t="shared" si="124"/>
        <v>0</v>
      </c>
      <c r="F89" s="49">
        <f t="shared" si="124"/>
        <v>0</v>
      </c>
      <c r="G89" s="49">
        <f t="shared" si="124"/>
        <v>0</v>
      </c>
      <c r="H89" s="49">
        <f t="shared" si="124"/>
        <v>0</v>
      </c>
      <c r="I89" s="49">
        <f t="shared" si="124"/>
        <v>0</v>
      </c>
      <c r="J89" s="49">
        <f t="shared" si="124"/>
        <v>0</v>
      </c>
      <c r="K89" s="49">
        <f t="shared" si="124"/>
        <v>0</v>
      </c>
      <c r="L89" s="49">
        <f t="shared" si="124"/>
        <v>0</v>
      </c>
      <c r="M89" s="49">
        <f t="shared" si="124"/>
        <v>0</v>
      </c>
      <c r="N89" s="2"/>
      <c r="O89" s="2">
        <f t="shared" ref="O89:AA89" si="125">A89</f>
        <v>0</v>
      </c>
      <c r="P89" s="2">
        <f t="shared" si="125"/>
        <v>0</v>
      </c>
      <c r="Q89" s="2">
        <f t="shared" si="125"/>
        <v>0</v>
      </c>
      <c r="R89" s="2">
        <f t="shared" si="125"/>
        <v>0</v>
      </c>
      <c r="S89" s="2">
        <f t="shared" si="125"/>
        <v>0</v>
      </c>
      <c r="T89" s="2">
        <f t="shared" si="125"/>
        <v>0</v>
      </c>
      <c r="U89" s="2">
        <f t="shared" si="125"/>
        <v>0</v>
      </c>
      <c r="V89" s="2">
        <f t="shared" si="125"/>
        <v>0</v>
      </c>
      <c r="W89" s="2">
        <f t="shared" si="125"/>
        <v>0</v>
      </c>
      <c r="X89" s="2">
        <f t="shared" si="125"/>
        <v>0</v>
      </c>
      <c r="Y89" s="2">
        <f t="shared" si="125"/>
        <v>0</v>
      </c>
      <c r="Z89" s="2">
        <f t="shared" si="125"/>
        <v>0</v>
      </c>
      <c r="AA89" s="2">
        <f t="shared" si="125"/>
        <v>0</v>
      </c>
    </row>
    <row r="90" spans="1:27" x14ac:dyDescent="0.3">
      <c r="A90" s="63"/>
      <c r="B90" s="49"/>
      <c r="C90" s="49">
        <f t="shared" ref="C90:M90" si="126">C74-B74</f>
        <v>0</v>
      </c>
      <c r="D90" s="49">
        <f t="shared" si="126"/>
        <v>0</v>
      </c>
      <c r="E90" s="49">
        <f t="shared" si="126"/>
        <v>0</v>
      </c>
      <c r="F90" s="49">
        <f t="shared" si="126"/>
        <v>0</v>
      </c>
      <c r="G90" s="49">
        <f t="shared" si="126"/>
        <v>0</v>
      </c>
      <c r="H90" s="49">
        <f t="shared" si="126"/>
        <v>0</v>
      </c>
      <c r="I90" s="49">
        <f t="shared" si="126"/>
        <v>0</v>
      </c>
      <c r="J90" s="49">
        <f t="shared" si="126"/>
        <v>0</v>
      </c>
      <c r="K90" s="49">
        <f t="shared" si="126"/>
        <v>0</v>
      </c>
      <c r="L90" s="49">
        <f t="shared" si="126"/>
        <v>0</v>
      </c>
      <c r="M90" s="49">
        <f t="shared" si="126"/>
        <v>0</v>
      </c>
      <c r="N90" s="2"/>
      <c r="O90" s="2">
        <f t="shared" ref="O90:AA90" si="127">A90</f>
        <v>0</v>
      </c>
      <c r="P90" s="2">
        <f t="shared" si="127"/>
        <v>0</v>
      </c>
      <c r="Q90" s="2">
        <f t="shared" si="127"/>
        <v>0</v>
      </c>
      <c r="R90" s="2">
        <f t="shared" si="127"/>
        <v>0</v>
      </c>
      <c r="S90" s="2">
        <f t="shared" si="127"/>
        <v>0</v>
      </c>
      <c r="T90" s="2">
        <f t="shared" si="127"/>
        <v>0</v>
      </c>
      <c r="U90" s="2">
        <f t="shared" si="127"/>
        <v>0</v>
      </c>
      <c r="V90" s="2">
        <f t="shared" si="127"/>
        <v>0</v>
      </c>
      <c r="W90" s="2">
        <f t="shared" si="127"/>
        <v>0</v>
      </c>
      <c r="X90" s="2">
        <f t="shared" si="127"/>
        <v>0</v>
      </c>
      <c r="Y90" s="2">
        <f t="shared" si="127"/>
        <v>0</v>
      </c>
      <c r="Z90" s="2">
        <f t="shared" si="127"/>
        <v>0</v>
      </c>
      <c r="AA90" s="2">
        <f t="shared" si="127"/>
        <v>0</v>
      </c>
    </row>
    <row r="91" spans="1:27" x14ac:dyDescent="0.3">
      <c r="A91" s="63"/>
      <c r="B91" s="49"/>
      <c r="C91" s="49">
        <f t="shared" ref="C91:M91" si="128">C75-B75</f>
        <v>0</v>
      </c>
      <c r="D91" s="49">
        <f t="shared" si="128"/>
        <v>0</v>
      </c>
      <c r="E91" s="49">
        <f t="shared" si="128"/>
        <v>0</v>
      </c>
      <c r="F91" s="49">
        <f t="shared" si="128"/>
        <v>0</v>
      </c>
      <c r="G91" s="49">
        <f t="shared" si="128"/>
        <v>0</v>
      </c>
      <c r="H91" s="49">
        <f t="shared" si="128"/>
        <v>0</v>
      </c>
      <c r="I91" s="49">
        <f t="shared" si="128"/>
        <v>0</v>
      </c>
      <c r="J91" s="49">
        <f t="shared" si="128"/>
        <v>0</v>
      </c>
      <c r="K91" s="49">
        <f t="shared" si="128"/>
        <v>0</v>
      </c>
      <c r="L91" s="49">
        <f t="shared" si="128"/>
        <v>0</v>
      </c>
      <c r="M91" s="49">
        <f t="shared" si="128"/>
        <v>0</v>
      </c>
      <c r="N91" s="2"/>
      <c r="O91" s="2"/>
      <c r="P91" s="2">
        <f t="shared" ref="P91:AA91" si="129">B91</f>
        <v>0</v>
      </c>
      <c r="Q91" s="2">
        <f t="shared" si="129"/>
        <v>0</v>
      </c>
      <c r="R91" s="2">
        <f t="shared" si="129"/>
        <v>0</v>
      </c>
      <c r="S91" s="2">
        <f t="shared" si="129"/>
        <v>0</v>
      </c>
      <c r="T91" s="2">
        <f t="shared" si="129"/>
        <v>0</v>
      </c>
      <c r="U91" s="2">
        <f t="shared" si="129"/>
        <v>0</v>
      </c>
      <c r="V91" s="2">
        <f t="shared" si="129"/>
        <v>0</v>
      </c>
      <c r="W91" s="2">
        <f t="shared" si="129"/>
        <v>0</v>
      </c>
      <c r="X91" s="2">
        <f t="shared" si="129"/>
        <v>0</v>
      </c>
      <c r="Y91" s="2">
        <f t="shared" si="129"/>
        <v>0</v>
      </c>
      <c r="Z91" s="2">
        <f t="shared" si="129"/>
        <v>0</v>
      </c>
      <c r="AA91" s="2">
        <f t="shared" si="129"/>
        <v>0</v>
      </c>
    </row>
    <row r="92" spans="1:27" x14ac:dyDescent="0.3">
      <c r="A92" s="63"/>
      <c r="B92" s="49"/>
      <c r="C92" s="49">
        <f t="shared" ref="C92:M92" si="130">C76-B76</f>
        <v>0</v>
      </c>
      <c r="D92" s="49">
        <f t="shared" si="130"/>
        <v>0</v>
      </c>
      <c r="E92" s="49">
        <f t="shared" si="130"/>
        <v>0</v>
      </c>
      <c r="F92" s="49">
        <f t="shared" si="130"/>
        <v>0</v>
      </c>
      <c r="G92" s="49">
        <f t="shared" si="130"/>
        <v>0</v>
      </c>
      <c r="H92" s="49">
        <f t="shared" si="130"/>
        <v>0</v>
      </c>
      <c r="I92" s="49">
        <f t="shared" si="130"/>
        <v>0</v>
      </c>
      <c r="J92" s="49">
        <f t="shared" si="130"/>
        <v>0</v>
      </c>
      <c r="K92" s="49">
        <f t="shared" si="130"/>
        <v>0</v>
      </c>
      <c r="L92" s="49">
        <f t="shared" si="130"/>
        <v>0</v>
      </c>
      <c r="M92" s="49">
        <f t="shared" si="130"/>
        <v>0</v>
      </c>
      <c r="N92" s="2"/>
      <c r="O92" s="2"/>
      <c r="P92" s="2">
        <f t="shared" ref="P92:AA92" si="131">B92</f>
        <v>0</v>
      </c>
      <c r="Q92" s="2">
        <f t="shared" si="131"/>
        <v>0</v>
      </c>
      <c r="R92" s="2">
        <f t="shared" si="131"/>
        <v>0</v>
      </c>
      <c r="S92" s="2">
        <f t="shared" si="131"/>
        <v>0</v>
      </c>
      <c r="T92" s="2">
        <f t="shared" si="131"/>
        <v>0</v>
      </c>
      <c r="U92" s="2">
        <f t="shared" si="131"/>
        <v>0</v>
      </c>
      <c r="V92" s="2">
        <f t="shared" si="131"/>
        <v>0</v>
      </c>
      <c r="W92" s="2">
        <f t="shared" si="131"/>
        <v>0</v>
      </c>
      <c r="X92" s="2">
        <f t="shared" si="131"/>
        <v>0</v>
      </c>
      <c r="Y92" s="2">
        <f t="shared" si="131"/>
        <v>0</v>
      </c>
      <c r="Z92" s="2">
        <f t="shared" si="131"/>
        <v>0</v>
      </c>
      <c r="AA92" s="2">
        <f t="shared" si="131"/>
        <v>0</v>
      </c>
    </row>
    <row r="93" spans="1:27" x14ac:dyDescent="0.3">
      <c r="A93" s="63"/>
      <c r="B93" s="49"/>
      <c r="C93" s="49">
        <f t="shared" ref="C93:M93" si="132">C77-B77</f>
        <v>0</v>
      </c>
      <c r="D93" s="49">
        <f t="shared" si="132"/>
        <v>0</v>
      </c>
      <c r="E93" s="49">
        <f t="shared" si="132"/>
        <v>0</v>
      </c>
      <c r="F93" s="49">
        <f t="shared" si="132"/>
        <v>0</v>
      </c>
      <c r="G93" s="49">
        <f t="shared" si="132"/>
        <v>0</v>
      </c>
      <c r="H93" s="49">
        <f t="shared" si="132"/>
        <v>0</v>
      </c>
      <c r="I93" s="49">
        <f t="shared" si="132"/>
        <v>0</v>
      </c>
      <c r="J93" s="49">
        <f t="shared" si="132"/>
        <v>0</v>
      </c>
      <c r="K93" s="49">
        <f t="shared" si="132"/>
        <v>0</v>
      </c>
      <c r="L93" s="49">
        <f t="shared" si="132"/>
        <v>0</v>
      </c>
      <c r="M93" s="49">
        <f t="shared" si="132"/>
        <v>0</v>
      </c>
      <c r="N93" s="2"/>
      <c r="O93" s="2"/>
      <c r="P93" s="2">
        <f t="shared" ref="P93:AA93" si="133">B93</f>
        <v>0</v>
      </c>
      <c r="Q93" s="2">
        <f t="shared" si="133"/>
        <v>0</v>
      </c>
      <c r="R93" s="2">
        <f t="shared" si="133"/>
        <v>0</v>
      </c>
      <c r="S93" s="2">
        <f t="shared" si="133"/>
        <v>0</v>
      </c>
      <c r="T93" s="2">
        <f t="shared" si="133"/>
        <v>0</v>
      </c>
      <c r="U93" s="2">
        <f t="shared" si="133"/>
        <v>0</v>
      </c>
      <c r="V93" s="2">
        <f t="shared" si="133"/>
        <v>0</v>
      </c>
      <c r="W93" s="2">
        <f t="shared" si="133"/>
        <v>0</v>
      </c>
      <c r="X93" s="2">
        <f t="shared" si="133"/>
        <v>0</v>
      </c>
      <c r="Y93" s="2">
        <f t="shared" si="133"/>
        <v>0</v>
      </c>
      <c r="Z93" s="2">
        <f t="shared" si="133"/>
        <v>0</v>
      </c>
      <c r="AA93" s="2">
        <f t="shared" si="133"/>
        <v>0</v>
      </c>
    </row>
    <row r="94" spans="1:27" x14ac:dyDescent="0.3">
      <c r="A94" s="63"/>
      <c r="B94" s="49"/>
      <c r="C94" s="49">
        <f t="shared" ref="C94:M94" si="134">C78-B78</f>
        <v>0</v>
      </c>
      <c r="D94" s="49">
        <f t="shared" si="134"/>
        <v>0</v>
      </c>
      <c r="E94" s="49">
        <f t="shared" si="134"/>
        <v>0</v>
      </c>
      <c r="F94" s="49">
        <f t="shared" si="134"/>
        <v>0</v>
      </c>
      <c r="G94" s="49">
        <f t="shared" si="134"/>
        <v>0</v>
      </c>
      <c r="H94" s="49">
        <f t="shared" si="134"/>
        <v>0</v>
      </c>
      <c r="I94" s="49">
        <f t="shared" si="134"/>
        <v>0</v>
      </c>
      <c r="J94" s="49">
        <f t="shared" si="134"/>
        <v>0</v>
      </c>
      <c r="K94" s="49">
        <f t="shared" si="134"/>
        <v>0</v>
      </c>
      <c r="L94" s="49">
        <f t="shared" si="134"/>
        <v>0</v>
      </c>
      <c r="M94" s="49">
        <f t="shared" si="134"/>
        <v>0</v>
      </c>
      <c r="N94" s="2"/>
      <c r="O94" s="2"/>
      <c r="P94" s="2">
        <f t="shared" ref="P94:AA94" si="135">B94</f>
        <v>0</v>
      </c>
      <c r="Q94" s="2">
        <f t="shared" si="135"/>
        <v>0</v>
      </c>
      <c r="R94" s="2">
        <f t="shared" si="135"/>
        <v>0</v>
      </c>
      <c r="S94" s="2">
        <f t="shared" si="135"/>
        <v>0</v>
      </c>
      <c r="T94" s="2">
        <f t="shared" si="135"/>
        <v>0</v>
      </c>
      <c r="U94" s="2">
        <f t="shared" si="135"/>
        <v>0</v>
      </c>
      <c r="V94" s="2">
        <f t="shared" si="135"/>
        <v>0</v>
      </c>
      <c r="W94" s="2">
        <f t="shared" si="135"/>
        <v>0</v>
      </c>
      <c r="X94" s="2">
        <f t="shared" si="135"/>
        <v>0</v>
      </c>
      <c r="Y94" s="2">
        <f t="shared" si="135"/>
        <v>0</v>
      </c>
      <c r="Z94" s="2">
        <f t="shared" si="135"/>
        <v>0</v>
      </c>
      <c r="AA94" s="2">
        <f t="shared" si="135"/>
        <v>0</v>
      </c>
    </row>
    <row r="95" spans="1:27" x14ac:dyDescent="0.3">
      <c r="A95" s="63"/>
      <c r="B95" s="49"/>
      <c r="C95" s="49">
        <f t="shared" ref="C95:M95" si="136">C79-B79</f>
        <v>100</v>
      </c>
      <c r="D95" s="49">
        <f t="shared" si="136"/>
        <v>0</v>
      </c>
      <c r="E95" s="49">
        <f t="shared" si="136"/>
        <v>0</v>
      </c>
      <c r="F95" s="49">
        <f t="shared" si="136"/>
        <v>0</v>
      </c>
      <c r="G95" s="49">
        <f t="shared" si="136"/>
        <v>0</v>
      </c>
      <c r="H95" s="49">
        <f t="shared" si="136"/>
        <v>0</v>
      </c>
      <c r="I95" s="49">
        <f t="shared" si="136"/>
        <v>0</v>
      </c>
      <c r="J95" s="49">
        <f t="shared" si="136"/>
        <v>0</v>
      </c>
      <c r="K95" s="49">
        <f t="shared" si="136"/>
        <v>0</v>
      </c>
      <c r="L95" s="49">
        <f t="shared" si="136"/>
        <v>0</v>
      </c>
      <c r="M95" s="49">
        <f t="shared" si="136"/>
        <v>0</v>
      </c>
      <c r="N95" s="2"/>
      <c r="O95" s="2"/>
      <c r="P95" s="2">
        <f t="shared" ref="P95:AA95" si="137">B95</f>
        <v>0</v>
      </c>
      <c r="Q95" s="2">
        <f t="shared" si="137"/>
        <v>100</v>
      </c>
      <c r="R95" s="2">
        <f t="shared" si="137"/>
        <v>0</v>
      </c>
      <c r="S95" s="2">
        <f t="shared" si="137"/>
        <v>0</v>
      </c>
      <c r="T95" s="2">
        <f t="shared" si="137"/>
        <v>0</v>
      </c>
      <c r="U95" s="2">
        <f t="shared" si="137"/>
        <v>0</v>
      </c>
      <c r="V95" s="2">
        <f t="shared" si="137"/>
        <v>0</v>
      </c>
      <c r="W95" s="2">
        <f t="shared" si="137"/>
        <v>0</v>
      </c>
      <c r="X95" s="2">
        <f t="shared" si="137"/>
        <v>0</v>
      </c>
      <c r="Y95" s="2">
        <f t="shared" si="137"/>
        <v>0</v>
      </c>
      <c r="Z95" s="2">
        <f t="shared" si="137"/>
        <v>0</v>
      </c>
      <c r="AA95" s="2">
        <f t="shared" si="137"/>
        <v>0</v>
      </c>
    </row>
    <row r="96" spans="1:27" x14ac:dyDescent="0.3">
      <c r="A96" s="63"/>
      <c r="B96" s="49"/>
      <c r="C96" s="49">
        <f t="shared" ref="C96:M96" si="138">C80-B80</f>
        <v>0</v>
      </c>
      <c r="D96" s="49">
        <f t="shared" si="138"/>
        <v>0</v>
      </c>
      <c r="E96" s="49">
        <f t="shared" si="138"/>
        <v>0</v>
      </c>
      <c r="F96" s="49">
        <f t="shared" si="138"/>
        <v>0</v>
      </c>
      <c r="G96" s="49">
        <f t="shared" si="138"/>
        <v>0</v>
      </c>
      <c r="H96" s="49">
        <f t="shared" si="138"/>
        <v>0</v>
      </c>
      <c r="I96" s="49">
        <f t="shared" si="138"/>
        <v>0</v>
      </c>
      <c r="J96" s="49">
        <f t="shared" si="138"/>
        <v>0</v>
      </c>
      <c r="K96" s="49">
        <f t="shared" si="138"/>
        <v>0</v>
      </c>
      <c r="L96" s="49">
        <f t="shared" si="138"/>
        <v>0</v>
      </c>
      <c r="M96" s="49">
        <f t="shared" si="138"/>
        <v>0</v>
      </c>
      <c r="N96" s="2"/>
      <c r="O96" s="2"/>
      <c r="P96" s="2">
        <f t="shared" ref="P96:AA96" si="139">B96</f>
        <v>0</v>
      </c>
      <c r="Q96" s="2">
        <f t="shared" si="139"/>
        <v>0</v>
      </c>
      <c r="R96" s="2">
        <f t="shared" si="139"/>
        <v>0</v>
      </c>
      <c r="S96" s="2">
        <f t="shared" si="139"/>
        <v>0</v>
      </c>
      <c r="T96" s="2">
        <f t="shared" si="139"/>
        <v>0</v>
      </c>
      <c r="U96" s="2">
        <f t="shared" si="139"/>
        <v>0</v>
      </c>
      <c r="V96" s="2">
        <f t="shared" si="139"/>
        <v>0</v>
      </c>
      <c r="W96" s="2">
        <f t="shared" si="139"/>
        <v>0</v>
      </c>
      <c r="X96" s="2">
        <f t="shared" si="139"/>
        <v>0</v>
      </c>
      <c r="Y96" s="2">
        <f t="shared" si="139"/>
        <v>0</v>
      </c>
      <c r="Z96" s="2">
        <f t="shared" si="139"/>
        <v>0</v>
      </c>
      <c r="AA96" s="2">
        <f t="shared" si="139"/>
        <v>0</v>
      </c>
    </row>
    <row r="97" spans="1:27" x14ac:dyDescent="0.3">
      <c r="A97" s="63"/>
      <c r="B97" s="49"/>
      <c r="C97" s="49">
        <f t="shared" ref="C97:M97" si="140">C81-B81</f>
        <v>0</v>
      </c>
      <c r="D97" s="49">
        <f t="shared" si="140"/>
        <v>0</v>
      </c>
      <c r="E97" s="49">
        <f t="shared" si="140"/>
        <v>0</v>
      </c>
      <c r="F97" s="49">
        <f t="shared" si="140"/>
        <v>200</v>
      </c>
      <c r="G97" s="49">
        <f t="shared" si="140"/>
        <v>0</v>
      </c>
      <c r="H97" s="49">
        <f t="shared" si="140"/>
        <v>0</v>
      </c>
      <c r="I97" s="49">
        <f t="shared" si="140"/>
        <v>0</v>
      </c>
      <c r="J97" s="49">
        <f t="shared" si="140"/>
        <v>0</v>
      </c>
      <c r="K97" s="49">
        <f t="shared" si="140"/>
        <v>0</v>
      </c>
      <c r="L97" s="49">
        <f t="shared" si="140"/>
        <v>100</v>
      </c>
      <c r="M97" s="49">
        <f t="shared" si="140"/>
        <v>0</v>
      </c>
      <c r="N97" s="2"/>
      <c r="O97" s="2"/>
      <c r="P97" s="2">
        <f t="shared" ref="P97:AA97" si="141">B97</f>
        <v>0</v>
      </c>
      <c r="Q97" s="2">
        <f t="shared" si="141"/>
        <v>0</v>
      </c>
      <c r="R97" s="2">
        <f t="shared" si="141"/>
        <v>0</v>
      </c>
      <c r="S97" s="2">
        <f t="shared" si="141"/>
        <v>0</v>
      </c>
      <c r="T97" s="2">
        <f t="shared" si="141"/>
        <v>200</v>
      </c>
      <c r="U97" s="2">
        <f t="shared" si="141"/>
        <v>0</v>
      </c>
      <c r="V97" s="2">
        <f t="shared" si="141"/>
        <v>0</v>
      </c>
      <c r="W97" s="2">
        <f t="shared" si="141"/>
        <v>0</v>
      </c>
      <c r="X97" s="2">
        <f t="shared" si="141"/>
        <v>0</v>
      </c>
      <c r="Y97" s="2">
        <f t="shared" si="141"/>
        <v>0</v>
      </c>
      <c r="Z97" s="2">
        <f t="shared" si="141"/>
        <v>100</v>
      </c>
      <c r="AA97" s="2">
        <f t="shared" si="141"/>
        <v>0</v>
      </c>
    </row>
    <row r="98" spans="1:27" x14ac:dyDescent="0.3">
      <c r="A98" s="63"/>
      <c r="B98" s="49"/>
      <c r="C98" s="49">
        <f t="shared" ref="C98:M98" si="142">C82-B82</f>
        <v>0</v>
      </c>
      <c r="D98" s="49">
        <f t="shared" si="142"/>
        <v>0</v>
      </c>
      <c r="E98" s="49">
        <f t="shared" si="142"/>
        <v>0</v>
      </c>
      <c r="F98" s="49">
        <f t="shared" si="142"/>
        <v>0</v>
      </c>
      <c r="G98" s="49">
        <f t="shared" si="142"/>
        <v>0</v>
      </c>
      <c r="H98" s="49">
        <f t="shared" si="142"/>
        <v>0</v>
      </c>
      <c r="I98" s="49">
        <f t="shared" si="142"/>
        <v>0</v>
      </c>
      <c r="J98" s="49">
        <f t="shared" si="142"/>
        <v>0</v>
      </c>
      <c r="K98" s="49">
        <f t="shared" si="142"/>
        <v>0</v>
      </c>
      <c r="L98" s="49">
        <f t="shared" si="142"/>
        <v>0</v>
      </c>
      <c r="M98" s="49">
        <f t="shared" si="142"/>
        <v>0</v>
      </c>
      <c r="N98" s="2"/>
      <c r="O98" s="2"/>
      <c r="P98" s="2">
        <f t="shared" ref="P98:AA98" si="143">B98</f>
        <v>0</v>
      </c>
      <c r="Q98" s="2">
        <f t="shared" si="143"/>
        <v>0</v>
      </c>
      <c r="R98" s="2">
        <f t="shared" si="143"/>
        <v>0</v>
      </c>
      <c r="S98" s="2">
        <f t="shared" si="143"/>
        <v>0</v>
      </c>
      <c r="T98" s="2">
        <f t="shared" si="143"/>
        <v>0</v>
      </c>
      <c r="U98" s="2">
        <f t="shared" si="143"/>
        <v>0</v>
      </c>
      <c r="V98" s="2">
        <f t="shared" si="143"/>
        <v>0</v>
      </c>
      <c r="W98" s="2">
        <f t="shared" si="143"/>
        <v>0</v>
      </c>
      <c r="X98" s="2">
        <f t="shared" si="143"/>
        <v>0</v>
      </c>
      <c r="Y98" s="2">
        <f t="shared" si="143"/>
        <v>0</v>
      </c>
      <c r="Z98" s="2">
        <f t="shared" si="143"/>
        <v>0</v>
      </c>
      <c r="AA98" s="2">
        <f t="shared" si="143"/>
        <v>0</v>
      </c>
    </row>
    <row r="99" spans="1:27" x14ac:dyDescent="0.3">
      <c r="A99" s="63"/>
      <c r="B99" s="49"/>
      <c r="C99" s="49">
        <f t="shared" ref="C99:M99" si="144">C83-B83</f>
        <v>0</v>
      </c>
      <c r="D99" s="49">
        <f t="shared" si="144"/>
        <v>0</v>
      </c>
      <c r="E99" s="49">
        <f t="shared" si="144"/>
        <v>0</v>
      </c>
      <c r="F99" s="49">
        <f t="shared" si="144"/>
        <v>0</v>
      </c>
      <c r="G99" s="49">
        <f t="shared" si="144"/>
        <v>0</v>
      </c>
      <c r="H99" s="49">
        <f t="shared" si="144"/>
        <v>0</v>
      </c>
      <c r="I99" s="49">
        <f t="shared" si="144"/>
        <v>0</v>
      </c>
      <c r="J99" s="49">
        <f t="shared" si="144"/>
        <v>0</v>
      </c>
      <c r="K99" s="49">
        <f t="shared" si="144"/>
        <v>0</v>
      </c>
      <c r="L99" s="49">
        <f t="shared" si="144"/>
        <v>0</v>
      </c>
      <c r="M99" s="49">
        <f t="shared" si="144"/>
        <v>0</v>
      </c>
      <c r="N99" s="2"/>
      <c r="O99" s="2"/>
      <c r="P99" s="2">
        <f t="shared" ref="P99:AA99" si="145">B99</f>
        <v>0</v>
      </c>
      <c r="Q99" s="2">
        <f t="shared" si="145"/>
        <v>0</v>
      </c>
      <c r="R99" s="2">
        <f t="shared" si="145"/>
        <v>0</v>
      </c>
      <c r="S99" s="2">
        <f t="shared" si="145"/>
        <v>0</v>
      </c>
      <c r="T99" s="2">
        <f t="shared" si="145"/>
        <v>0</v>
      </c>
      <c r="U99" s="2">
        <f t="shared" si="145"/>
        <v>0</v>
      </c>
      <c r="V99" s="2">
        <f t="shared" si="145"/>
        <v>0</v>
      </c>
      <c r="W99" s="2">
        <f t="shared" si="145"/>
        <v>0</v>
      </c>
      <c r="X99" s="2">
        <f t="shared" si="145"/>
        <v>0</v>
      </c>
      <c r="Y99" s="2">
        <f t="shared" si="145"/>
        <v>0</v>
      </c>
      <c r="Z99" s="2">
        <f t="shared" si="145"/>
        <v>0</v>
      </c>
      <c r="AA99" s="2">
        <f t="shared" si="145"/>
        <v>0</v>
      </c>
    </row>
    <row r="100" spans="1:27" x14ac:dyDescent="0.3">
      <c r="A100" s="63"/>
      <c r="B100" s="49"/>
      <c r="C100" s="49">
        <f t="shared" ref="C100:M100" si="146">C84-B84</f>
        <v>0</v>
      </c>
      <c r="D100" s="49">
        <f t="shared" si="146"/>
        <v>0</v>
      </c>
      <c r="E100" s="49">
        <f t="shared" si="146"/>
        <v>0</v>
      </c>
      <c r="F100" s="49">
        <f t="shared" si="146"/>
        <v>0</v>
      </c>
      <c r="G100" s="49">
        <f t="shared" si="146"/>
        <v>0</v>
      </c>
      <c r="H100" s="49">
        <f t="shared" si="146"/>
        <v>0</v>
      </c>
      <c r="I100" s="49">
        <f t="shared" si="146"/>
        <v>0</v>
      </c>
      <c r="J100" s="49">
        <f t="shared" si="146"/>
        <v>0</v>
      </c>
      <c r="K100" s="49">
        <f t="shared" si="146"/>
        <v>0</v>
      </c>
      <c r="L100" s="49">
        <f t="shared" si="146"/>
        <v>0</v>
      </c>
      <c r="M100" s="49">
        <f t="shared" si="146"/>
        <v>0</v>
      </c>
      <c r="N100" s="2"/>
      <c r="O100" s="2"/>
      <c r="P100" s="2">
        <f t="shared" ref="P100:AA100" si="147">B100</f>
        <v>0</v>
      </c>
      <c r="Q100" s="2">
        <f t="shared" si="147"/>
        <v>0</v>
      </c>
      <c r="R100" s="2">
        <f t="shared" si="147"/>
        <v>0</v>
      </c>
      <c r="S100" s="2">
        <f t="shared" si="147"/>
        <v>0</v>
      </c>
      <c r="T100" s="2">
        <f t="shared" si="147"/>
        <v>0</v>
      </c>
      <c r="U100" s="2">
        <f t="shared" si="147"/>
        <v>0</v>
      </c>
      <c r="V100" s="2">
        <f t="shared" si="147"/>
        <v>0</v>
      </c>
      <c r="W100" s="2">
        <f t="shared" si="147"/>
        <v>0</v>
      </c>
      <c r="X100" s="2">
        <f t="shared" si="147"/>
        <v>0</v>
      </c>
      <c r="Y100" s="2">
        <f t="shared" si="147"/>
        <v>0</v>
      </c>
      <c r="Z100" s="2">
        <f t="shared" si="147"/>
        <v>0</v>
      </c>
      <c r="AA100" s="2">
        <f t="shared" si="147"/>
        <v>0</v>
      </c>
    </row>
  </sheetData>
  <phoneticPr fontId="2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100"/>
  <sheetViews>
    <sheetView topLeftCell="A49" workbookViewId="0">
      <selection activeCell="L63" sqref="L63"/>
    </sheetView>
  </sheetViews>
  <sheetFormatPr defaultColWidth="9" defaultRowHeight="14" x14ac:dyDescent="0.3"/>
  <cols>
    <col min="1" max="1" width="20.75" customWidth="1"/>
    <col min="2" max="2" width="20.75" hidden="1" customWidth="1"/>
    <col min="3" max="4" width="9.58203125" hidden="1" customWidth="1"/>
    <col min="5" max="13" width="9.58203125"/>
    <col min="16" max="16" width="21.4140625" customWidth="1"/>
    <col min="22" max="22" width="9.58203125"/>
    <col min="24" max="25" width="9.58203125"/>
  </cols>
  <sheetData>
    <row r="1" spans="1:27" x14ac:dyDescent="0.3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3">
      <c r="A2" s="5" t="s">
        <v>50</v>
      </c>
      <c r="B2" s="5"/>
      <c r="C2" s="27">
        <f t="shared" ref="C2:M2" si="0">SUM(C3:C10)*C11</f>
        <v>370.42323354085312</v>
      </c>
      <c r="D2" s="6">
        <f t="shared" si="0"/>
        <v>370.60378724692492</v>
      </c>
      <c r="E2" s="6">
        <f t="shared" si="0"/>
        <v>397.50894393233676</v>
      </c>
      <c r="F2" s="6">
        <f t="shared" si="0"/>
        <v>295.2914292375068</v>
      </c>
      <c r="G2" s="6">
        <f t="shared" si="0"/>
        <v>309.57331324027075</v>
      </c>
      <c r="H2" s="6">
        <f t="shared" si="0"/>
        <v>325.88328507812406</v>
      </c>
      <c r="I2" s="6">
        <f t="shared" si="0"/>
        <v>338.54110002820221</v>
      </c>
      <c r="J2" s="6">
        <f t="shared" si="0"/>
        <v>350.70418733596176</v>
      </c>
      <c r="K2" s="6">
        <f t="shared" si="0"/>
        <v>363.85872406435317</v>
      </c>
      <c r="L2" s="6">
        <f t="shared" si="0"/>
        <v>377.44340922586605</v>
      </c>
      <c r="M2" s="6">
        <f t="shared" si="0"/>
        <v>439.28465268693009</v>
      </c>
      <c r="N2">
        <f>(L2/G2)^0.2-1</f>
        <v>4.0441499199653785E-2</v>
      </c>
      <c r="P2" s="5" t="s">
        <v>51</v>
      </c>
      <c r="Q2" s="27" t="e">
        <f t="shared" ref="Q2:AA2" si="1">SUM(Q3:Q10)*Q11</f>
        <v>#REF!</v>
      </c>
      <c r="R2" s="27" t="e">
        <f t="shared" si="1"/>
        <v>#REF!</v>
      </c>
      <c r="S2" s="27" t="e">
        <f t="shared" si="1"/>
        <v>#REF!</v>
      </c>
      <c r="T2" s="27">
        <f t="shared" si="1"/>
        <v>265.76228631375614</v>
      </c>
      <c r="U2" s="27">
        <f t="shared" si="1"/>
        <v>278.61598191624364</v>
      </c>
      <c r="V2" s="27">
        <f t="shared" si="1"/>
        <v>293.29495657031163</v>
      </c>
      <c r="W2" s="27">
        <f t="shared" si="1"/>
        <v>304.68699002538199</v>
      </c>
      <c r="X2" s="27">
        <f t="shared" si="1"/>
        <v>315.63376860236559</v>
      </c>
      <c r="Y2" s="27">
        <f t="shared" si="1"/>
        <v>327.47285165791783</v>
      </c>
      <c r="Z2" s="27">
        <f t="shared" si="1"/>
        <v>339.69906830327949</v>
      </c>
      <c r="AA2" s="27">
        <f t="shared" si="1"/>
        <v>395.35618741823708</v>
      </c>
    </row>
    <row r="3" spans="1:27" x14ac:dyDescent="0.3">
      <c r="A3" s="5" t="s">
        <v>112</v>
      </c>
      <c r="B3" s="5"/>
      <c r="C3" s="27">
        <f>负荷!H3*负荷!H26</f>
        <v>165.96900000000002</v>
      </c>
      <c r="D3" s="27">
        <f>负荷!I3*负荷!I26</f>
        <v>172.05405630826834</v>
      </c>
      <c r="E3" s="6">
        <f>负荷!J3*负荷!J26</f>
        <v>183.83295412468584</v>
      </c>
      <c r="F3" s="6">
        <f>负荷!K3*负荷!K26</f>
        <v>180.98203878240875</v>
      </c>
      <c r="G3" s="6">
        <f>负荷!L3*负荷!L26</f>
        <v>190.03648477157367</v>
      </c>
      <c r="H3" s="6">
        <f>负荷!M3*负荷!M26</f>
        <v>197.07339337788579</v>
      </c>
      <c r="I3" s="6">
        <f>负荷!N3*负荷!N26</f>
        <v>204.76608324896631</v>
      </c>
      <c r="J3" s="6">
        <f>负荷!O3*负荷!O26</f>
        <v>212.07173551449372</v>
      </c>
      <c r="K3" s="6">
        <f>负荷!P3*负荷!P26</f>
        <v>220.76324860425294</v>
      </c>
      <c r="L3" s="6">
        <f>负荷!Q3*负荷!Q26</f>
        <v>230.03603344768442</v>
      </c>
      <c r="M3" s="6">
        <f>负荷!R3*负荷!R26</f>
        <v>269.2739597593058</v>
      </c>
      <c r="P3" s="5" t="str">
        <f t="shared" ref="P3:P34" si="2">A3</f>
        <v>市区负荷</v>
      </c>
      <c r="Q3" s="5">
        <f t="shared" ref="Q3:AA3" si="3">C3*0.9</f>
        <v>149.37210000000002</v>
      </c>
      <c r="R3" s="5">
        <f t="shared" si="3"/>
        <v>154.84865067744153</v>
      </c>
      <c r="S3" s="5">
        <f t="shared" si="3"/>
        <v>165.44965871221726</v>
      </c>
      <c r="T3" s="5">
        <f t="shared" si="3"/>
        <v>162.88383490416788</v>
      </c>
      <c r="U3" s="5">
        <f t="shared" si="3"/>
        <v>171.03283629441631</v>
      </c>
      <c r="V3" s="5">
        <f t="shared" si="3"/>
        <v>177.36605404009723</v>
      </c>
      <c r="W3" s="5">
        <f t="shared" si="3"/>
        <v>184.28947492406968</v>
      </c>
      <c r="X3" s="5">
        <f t="shared" si="3"/>
        <v>190.86456196304437</v>
      </c>
      <c r="Y3" s="5">
        <f t="shared" si="3"/>
        <v>198.68692374382763</v>
      </c>
      <c r="Z3" s="5">
        <f t="shared" si="3"/>
        <v>207.03243010291598</v>
      </c>
      <c r="AA3" s="5">
        <f t="shared" si="3"/>
        <v>242.34656378337522</v>
      </c>
    </row>
    <row r="4" spans="1:27" x14ac:dyDescent="0.3">
      <c r="A4" s="5" t="s">
        <v>113</v>
      </c>
      <c r="B4" s="5"/>
      <c r="C4" s="6">
        <f>负荷!H8*负荷!H35</f>
        <v>108.80920574425937</v>
      </c>
      <c r="D4" s="6">
        <f>负荷!I8*负荷!I35</f>
        <v>113.4124711425787</v>
      </c>
      <c r="E4" s="6">
        <f>负荷!J8*负荷!J35</f>
        <v>120.64322150332291</v>
      </c>
      <c r="F4" s="6">
        <f>负荷!K8*负荷!K35</f>
        <v>126.61320000666083</v>
      </c>
      <c r="G4" s="6">
        <f>负荷!L8*负荷!L35</f>
        <v>135.8301607445008</v>
      </c>
      <c r="H4" s="6">
        <f>负荷!M8*负荷!M35</f>
        <v>144.06</v>
      </c>
      <c r="I4" s="6">
        <f>负荷!N8*负荷!N35</f>
        <v>151.29</v>
      </c>
      <c r="J4" s="6">
        <f>负荷!O8*负荷!O35</f>
        <v>158</v>
      </c>
      <c r="K4" s="6">
        <f>负荷!P8*负荷!P35</f>
        <v>164.19</v>
      </c>
      <c r="L4" s="6">
        <f>负荷!Q8*负荷!Q35</f>
        <v>170.012</v>
      </c>
      <c r="M4" s="6">
        <f>负荷!R8*负荷!R35</f>
        <v>196.09941465711216</v>
      </c>
      <c r="P4" s="5" t="str">
        <f t="shared" si="2"/>
        <v>钱塘（下沙）负荷</v>
      </c>
      <c r="Q4" s="5">
        <f t="shared" ref="Q4:AA4" si="4">C4*0.9</f>
        <v>97.928285169833444</v>
      </c>
      <c r="R4" s="5">
        <f t="shared" si="4"/>
        <v>102.07122402832083</v>
      </c>
      <c r="S4" s="5">
        <f t="shared" si="4"/>
        <v>108.57889935299062</v>
      </c>
      <c r="T4" s="5">
        <f t="shared" si="4"/>
        <v>113.95188000599475</v>
      </c>
      <c r="U4" s="5">
        <f t="shared" si="4"/>
        <v>122.24714467005073</v>
      </c>
      <c r="V4" s="5">
        <f t="shared" si="4"/>
        <v>129.654</v>
      </c>
      <c r="W4" s="5">
        <f t="shared" si="4"/>
        <v>136.161</v>
      </c>
      <c r="X4" s="5">
        <f t="shared" si="4"/>
        <v>142.20000000000002</v>
      </c>
      <c r="Y4" s="5">
        <f t="shared" si="4"/>
        <v>147.77100000000002</v>
      </c>
      <c r="Z4" s="5">
        <f t="shared" si="4"/>
        <v>153.01080000000002</v>
      </c>
      <c r="AA4" s="5">
        <f t="shared" si="4"/>
        <v>176.48947319140095</v>
      </c>
    </row>
    <row r="5" spans="1:27" x14ac:dyDescent="0.3">
      <c r="A5" s="97" t="s">
        <v>114</v>
      </c>
      <c r="B5" s="5"/>
      <c r="C5" s="98">
        <f>负荷!H13*负荷!H48</f>
        <v>99.386676620238774</v>
      </c>
      <c r="D5" s="98">
        <f>负荷!I13*负荷!I48</f>
        <v>100.57908426469979</v>
      </c>
      <c r="E5" s="98">
        <f>负荷!J13*负荷!J48</f>
        <v>109.59564096817542</v>
      </c>
      <c r="F5" s="12">
        <f>负荷!K13*负荷!K48</f>
        <v>0</v>
      </c>
      <c r="G5" s="12">
        <f>负荷!L13*负荷!L48</f>
        <v>0</v>
      </c>
      <c r="H5" s="12">
        <f>负荷!M13*负荷!M48</f>
        <v>0</v>
      </c>
      <c r="I5" s="12">
        <f>负荷!N13*负荷!N48</f>
        <v>0</v>
      </c>
      <c r="J5" s="12">
        <f>负荷!O13*负荷!O48</f>
        <v>0</v>
      </c>
      <c r="K5" s="12">
        <f>负荷!P13*负荷!P48</f>
        <v>0</v>
      </c>
      <c r="L5" s="12">
        <f>负荷!Q13*负荷!Q48</f>
        <v>0</v>
      </c>
      <c r="M5" s="12">
        <f>负荷!R13*负荷!R48</f>
        <v>0</v>
      </c>
      <c r="P5" s="5" t="e">
        <f>#REF!</f>
        <v>#REF!</v>
      </c>
      <c r="Q5" s="5" t="e">
        <f>#REF!*0.9</f>
        <v>#REF!</v>
      </c>
      <c r="R5" s="5" t="e">
        <f>#REF!*0.9</f>
        <v>#REF!</v>
      </c>
      <c r="S5" s="5" t="e">
        <f>#REF!*0.9</f>
        <v>#REF!</v>
      </c>
      <c r="T5" s="5">
        <f t="shared" ref="T5:AA5" si="5">F5*0.9</f>
        <v>0</v>
      </c>
      <c r="U5" s="5">
        <f t="shared" si="5"/>
        <v>0</v>
      </c>
      <c r="V5" s="5">
        <f t="shared" si="5"/>
        <v>0</v>
      </c>
      <c r="W5" s="5">
        <f t="shared" si="5"/>
        <v>0</v>
      </c>
      <c r="X5" s="5">
        <f t="shared" si="5"/>
        <v>0</v>
      </c>
      <c r="Y5" s="5">
        <f t="shared" si="5"/>
        <v>0</v>
      </c>
      <c r="Z5" s="5">
        <f t="shared" si="5"/>
        <v>0</v>
      </c>
      <c r="AA5" s="5">
        <f t="shared" si="5"/>
        <v>0</v>
      </c>
    </row>
    <row r="6" spans="1:27" x14ac:dyDescent="0.3">
      <c r="A6" s="99"/>
      <c r="B6" s="12"/>
      <c r="C6" s="99"/>
      <c r="D6" s="99"/>
      <c r="E6" s="99"/>
      <c r="F6" s="12"/>
      <c r="G6" s="12"/>
      <c r="H6" s="12"/>
      <c r="I6" s="12"/>
      <c r="J6" s="12"/>
      <c r="K6" s="12"/>
      <c r="L6" s="12"/>
      <c r="M6" s="12"/>
      <c r="P6" s="5" t="str">
        <f>A5</f>
        <v>临平负荷</v>
      </c>
      <c r="Q6" s="5">
        <f>C5*0.9</f>
        <v>89.448008958214899</v>
      </c>
      <c r="R6" s="5">
        <f>D5*0.9</f>
        <v>90.521175838229809</v>
      </c>
      <c r="S6" s="5">
        <f>E5*0.9</f>
        <v>98.636076871357872</v>
      </c>
      <c r="T6" s="5">
        <f t="shared" ref="T6:AA6" si="6">F6*0.9</f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3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3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3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3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3">
      <c r="A11" s="5" t="s">
        <v>35</v>
      </c>
      <c r="B11" s="5"/>
      <c r="C11" s="27">
        <v>0.99</v>
      </c>
      <c r="D11" s="27">
        <v>0.96</v>
      </c>
      <c r="E11" s="100">
        <v>0.96</v>
      </c>
      <c r="F11" s="100">
        <v>0.96</v>
      </c>
      <c r="G11" s="100">
        <v>0.95</v>
      </c>
      <c r="H11" s="100">
        <f>负荷!M22</f>
        <v>0.95529576231527513</v>
      </c>
      <c r="I11" s="100">
        <f>负荷!N22</f>
        <v>0.95080835844470879</v>
      </c>
      <c r="J11" s="100">
        <f>负荷!O22</f>
        <v>0.94766542180908198</v>
      </c>
      <c r="K11" s="100">
        <f>负荷!P22</f>
        <v>0.94520237297286502</v>
      </c>
      <c r="L11" s="100">
        <f>负荷!Q22</f>
        <v>0.94349522474336966</v>
      </c>
      <c r="M11" s="100">
        <f>负荷!R22</f>
        <v>0.94394023559641038</v>
      </c>
      <c r="P11" s="5" t="str">
        <f t="shared" si="2"/>
        <v>同时率</v>
      </c>
      <c r="Q11" s="5">
        <f t="shared" ref="Q11:AA11" si="11">C11</f>
        <v>0.99</v>
      </c>
      <c r="R11" s="5">
        <f t="shared" si="11"/>
        <v>0.96</v>
      </c>
      <c r="S11" s="5">
        <f t="shared" si="11"/>
        <v>0.96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3">
      <c r="A12" s="17" t="s">
        <v>53</v>
      </c>
      <c r="B12" s="17"/>
      <c r="C12" s="101"/>
      <c r="D12" s="102"/>
      <c r="E12" s="101"/>
      <c r="F12" s="101">
        <v>0</v>
      </c>
      <c r="G12" s="101"/>
      <c r="H12" s="101"/>
      <c r="I12" s="101"/>
      <c r="J12" s="101"/>
      <c r="K12" s="101"/>
      <c r="L12" s="101"/>
      <c r="M12" s="101"/>
      <c r="P12" s="17" t="str">
        <f t="shared" si="2"/>
        <v>转供嘉兴负荷</v>
      </c>
      <c r="Q12" s="17">
        <f t="shared" ref="Q12:AA12" si="12">C12*0.9</f>
        <v>0</v>
      </c>
      <c r="R12" s="17">
        <f t="shared" si="12"/>
        <v>0</v>
      </c>
      <c r="S12" s="17">
        <f t="shared" si="12"/>
        <v>0</v>
      </c>
      <c r="T12" s="17">
        <f t="shared" si="12"/>
        <v>0</v>
      </c>
      <c r="U12" s="17">
        <f t="shared" si="12"/>
        <v>0</v>
      </c>
      <c r="V12" s="17">
        <f t="shared" si="12"/>
        <v>0</v>
      </c>
      <c r="W12" s="17">
        <f t="shared" si="12"/>
        <v>0</v>
      </c>
      <c r="X12" s="17">
        <f t="shared" si="12"/>
        <v>0</v>
      </c>
      <c r="Y12" s="17">
        <f t="shared" si="12"/>
        <v>0</v>
      </c>
      <c r="Z12" s="17">
        <f t="shared" si="12"/>
        <v>0</v>
      </c>
      <c r="AA12" s="17">
        <f t="shared" si="12"/>
        <v>0</v>
      </c>
    </row>
    <row r="13" spans="1:27" x14ac:dyDescent="0.3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ref="Q13:AA13" si="13">C13*0.9</f>
        <v>0</v>
      </c>
      <c r="R13" s="17">
        <f t="shared" si="13"/>
        <v>0</v>
      </c>
      <c r="S13" s="17">
        <f t="shared" si="13"/>
        <v>0</v>
      </c>
      <c r="T13" s="17">
        <f t="shared" si="13"/>
        <v>0</v>
      </c>
      <c r="U13" s="17">
        <f t="shared" si="13"/>
        <v>0</v>
      </c>
      <c r="V13" s="17">
        <f t="shared" si="13"/>
        <v>0</v>
      </c>
      <c r="W13" s="17">
        <f t="shared" si="13"/>
        <v>0</v>
      </c>
      <c r="X13" s="17">
        <f t="shared" si="13"/>
        <v>0</v>
      </c>
      <c r="Y13" s="17">
        <f t="shared" si="13"/>
        <v>0</v>
      </c>
      <c r="Z13" s="17">
        <f t="shared" si="13"/>
        <v>0</v>
      </c>
      <c r="AA13" s="17">
        <f t="shared" si="13"/>
        <v>0</v>
      </c>
    </row>
    <row r="14" spans="1:27" x14ac:dyDescent="0.3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ref="Q14:AA14" si="14">C14*0.9</f>
        <v>0</v>
      </c>
      <c r="R14" s="17">
        <f t="shared" si="14"/>
        <v>0</v>
      </c>
      <c r="S14" s="17">
        <f t="shared" si="14"/>
        <v>0</v>
      </c>
      <c r="T14" s="17">
        <f t="shared" si="14"/>
        <v>0</v>
      </c>
      <c r="U14" s="17">
        <f t="shared" si="14"/>
        <v>0</v>
      </c>
      <c r="V14" s="17">
        <f t="shared" si="14"/>
        <v>0</v>
      </c>
      <c r="W14" s="17">
        <f t="shared" si="14"/>
        <v>0</v>
      </c>
      <c r="X14" s="17">
        <f t="shared" si="14"/>
        <v>0</v>
      </c>
      <c r="Y14" s="17">
        <f t="shared" si="14"/>
        <v>0</v>
      </c>
      <c r="Z14" s="17">
        <f t="shared" si="14"/>
        <v>0</v>
      </c>
      <c r="AA14" s="17">
        <f t="shared" si="14"/>
        <v>0</v>
      </c>
    </row>
    <row r="15" spans="1:27" x14ac:dyDescent="0.3">
      <c r="A15" s="22" t="s">
        <v>57</v>
      </c>
      <c r="B15" s="22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P15" s="22" t="str">
        <f t="shared" si="2"/>
        <v>由XX转供</v>
      </c>
      <c r="Q15" s="22">
        <f t="shared" ref="Q15:AA15" si="15">C15*0.9</f>
        <v>0</v>
      </c>
      <c r="R15" s="22">
        <f t="shared" si="15"/>
        <v>0</v>
      </c>
      <c r="S15" s="22">
        <f t="shared" si="15"/>
        <v>0</v>
      </c>
      <c r="T15" s="22">
        <f t="shared" si="15"/>
        <v>0</v>
      </c>
      <c r="U15" s="22">
        <f t="shared" si="15"/>
        <v>0</v>
      </c>
      <c r="V15" s="22">
        <f t="shared" si="15"/>
        <v>0</v>
      </c>
      <c r="W15" s="22">
        <f t="shared" si="15"/>
        <v>0</v>
      </c>
      <c r="X15" s="22">
        <f t="shared" si="15"/>
        <v>0</v>
      </c>
      <c r="Y15" s="22">
        <f t="shared" si="15"/>
        <v>0</v>
      </c>
      <c r="Z15" s="22">
        <f t="shared" si="15"/>
        <v>0</v>
      </c>
      <c r="AA15" s="22">
        <f t="shared" si="15"/>
        <v>0</v>
      </c>
    </row>
    <row r="16" spans="1:27" x14ac:dyDescent="0.3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ref="Q16:AA16" si="16">C16*0.9</f>
        <v>0</v>
      </c>
      <c r="R16" s="22">
        <f t="shared" si="16"/>
        <v>0</v>
      </c>
      <c r="S16" s="22">
        <f t="shared" si="16"/>
        <v>0</v>
      </c>
      <c r="T16" s="22">
        <f t="shared" si="16"/>
        <v>0</v>
      </c>
      <c r="U16" s="22">
        <f t="shared" si="16"/>
        <v>0</v>
      </c>
      <c r="V16" s="22">
        <f t="shared" si="16"/>
        <v>0</v>
      </c>
      <c r="W16" s="22">
        <f t="shared" si="16"/>
        <v>0</v>
      </c>
      <c r="X16" s="22">
        <f t="shared" si="16"/>
        <v>0</v>
      </c>
      <c r="Y16" s="22">
        <f t="shared" si="16"/>
        <v>0</v>
      </c>
      <c r="Z16" s="22">
        <f t="shared" si="16"/>
        <v>0</v>
      </c>
      <c r="AA16" s="22">
        <f t="shared" si="16"/>
        <v>0</v>
      </c>
    </row>
    <row r="17" spans="1:27" x14ac:dyDescent="0.3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ref="Q17:AA17" si="17">C17*0.9</f>
        <v>0</v>
      </c>
      <c r="R17" s="22">
        <f t="shared" si="17"/>
        <v>0</v>
      </c>
      <c r="S17" s="22">
        <f t="shared" si="17"/>
        <v>0</v>
      </c>
      <c r="T17" s="22">
        <f t="shared" si="17"/>
        <v>0</v>
      </c>
      <c r="U17" s="22">
        <f t="shared" si="17"/>
        <v>0</v>
      </c>
      <c r="V17" s="22">
        <f t="shared" si="17"/>
        <v>0</v>
      </c>
      <c r="W17" s="22">
        <f t="shared" si="17"/>
        <v>0</v>
      </c>
      <c r="X17" s="22">
        <f t="shared" si="17"/>
        <v>0</v>
      </c>
      <c r="Y17" s="22">
        <f t="shared" si="17"/>
        <v>0</v>
      </c>
      <c r="Z17" s="22">
        <f t="shared" si="17"/>
        <v>0</v>
      </c>
      <c r="AA17" s="22">
        <f t="shared" si="17"/>
        <v>0</v>
      </c>
    </row>
    <row r="18" spans="1:27" x14ac:dyDescent="0.3">
      <c r="A18" s="3" t="s">
        <v>58</v>
      </c>
      <c r="B18" s="3"/>
      <c r="C18" s="6">
        <f t="shared" ref="C18:M18" si="18">SUM(C3:C10)*C11+SUM(C12:C14)-SUM(C15:C17)</f>
        <v>370.42323354085312</v>
      </c>
      <c r="D18" s="6">
        <f t="shared" si="18"/>
        <v>370.60378724692492</v>
      </c>
      <c r="E18" s="6">
        <f t="shared" si="18"/>
        <v>397.50894393233676</v>
      </c>
      <c r="F18" s="6">
        <f t="shared" si="18"/>
        <v>295.2914292375068</v>
      </c>
      <c r="G18" s="6">
        <f t="shared" si="18"/>
        <v>309.57331324027075</v>
      </c>
      <c r="H18" s="6">
        <f t="shared" si="18"/>
        <v>325.88328507812406</v>
      </c>
      <c r="I18" s="6">
        <f t="shared" si="18"/>
        <v>338.54110002820221</v>
      </c>
      <c r="J18" s="6">
        <f t="shared" si="18"/>
        <v>350.70418733596176</v>
      </c>
      <c r="K18" s="6">
        <f t="shared" si="18"/>
        <v>363.85872406435317</v>
      </c>
      <c r="L18" s="6">
        <f t="shared" si="18"/>
        <v>377.44340922586605</v>
      </c>
      <c r="M18" s="6">
        <f t="shared" si="18"/>
        <v>439.28465268693009</v>
      </c>
      <c r="P18" s="5" t="str">
        <f t="shared" si="2"/>
        <v>负荷小计</v>
      </c>
      <c r="Q18" s="27" t="e">
        <f t="shared" ref="Q18:AA18" si="19">SUM(Q3:Q10)*Q11+SUM(Q12:Q14)-SUM(Q15:Q17)</f>
        <v>#REF!</v>
      </c>
      <c r="R18" s="27" t="e">
        <f t="shared" si="19"/>
        <v>#REF!</v>
      </c>
      <c r="S18" s="27" t="e">
        <f t="shared" si="19"/>
        <v>#REF!</v>
      </c>
      <c r="T18" s="27">
        <f t="shared" si="19"/>
        <v>265.76228631375614</v>
      </c>
      <c r="U18" s="27">
        <f t="shared" si="19"/>
        <v>278.61598191624364</v>
      </c>
      <c r="V18" s="27">
        <f t="shared" si="19"/>
        <v>293.29495657031163</v>
      </c>
      <c r="W18" s="27">
        <f t="shared" si="19"/>
        <v>304.68699002538199</v>
      </c>
      <c r="X18" s="27">
        <f t="shared" si="19"/>
        <v>315.63376860236559</v>
      </c>
      <c r="Y18" s="27">
        <f t="shared" si="19"/>
        <v>327.47285165791783</v>
      </c>
      <c r="Z18" s="27">
        <f t="shared" si="19"/>
        <v>339.69906830327949</v>
      </c>
      <c r="AA18" s="27">
        <f t="shared" si="19"/>
        <v>395.35618741823708</v>
      </c>
    </row>
    <row r="19" spans="1:27" ht="24" x14ac:dyDescent="0.3">
      <c r="A19" s="28" t="s">
        <v>59</v>
      </c>
      <c r="B19" s="28"/>
      <c r="C19" s="27">
        <f t="shared" ref="C19:M19" si="20">SUM(C20:C34)</f>
        <v>183.5</v>
      </c>
      <c r="D19" s="27">
        <f t="shared" si="20"/>
        <v>183.5</v>
      </c>
      <c r="E19" s="27">
        <f t="shared" si="20"/>
        <v>183.5</v>
      </c>
      <c r="F19" s="27">
        <f t="shared" si="20"/>
        <v>25</v>
      </c>
      <c r="G19" s="27">
        <f t="shared" si="20"/>
        <v>25</v>
      </c>
      <c r="H19" s="27">
        <f t="shared" si="20"/>
        <v>25</v>
      </c>
      <c r="I19" s="27">
        <f t="shared" si="20"/>
        <v>25</v>
      </c>
      <c r="J19" s="27">
        <f t="shared" si="20"/>
        <v>25</v>
      </c>
      <c r="K19" s="27">
        <f t="shared" si="20"/>
        <v>25</v>
      </c>
      <c r="L19" s="27">
        <f t="shared" si="20"/>
        <v>25</v>
      </c>
      <c r="M19" s="27">
        <f t="shared" si="20"/>
        <v>25</v>
      </c>
      <c r="P19" s="5" t="str">
        <f t="shared" si="2"/>
        <v>220kV及以下统调电厂装机容量</v>
      </c>
      <c r="Q19" s="5">
        <f t="shared" ref="Q19:AA19" si="21">SUM(Q20:Q34)</f>
        <v>183.5</v>
      </c>
      <c r="R19" s="5">
        <f t="shared" si="21"/>
        <v>183.5</v>
      </c>
      <c r="S19" s="5">
        <f t="shared" si="21"/>
        <v>183.5</v>
      </c>
      <c r="T19" s="5">
        <f t="shared" si="21"/>
        <v>25</v>
      </c>
      <c r="U19" s="5">
        <f t="shared" si="21"/>
        <v>25</v>
      </c>
      <c r="V19" s="5">
        <f t="shared" si="21"/>
        <v>25</v>
      </c>
      <c r="W19" s="5">
        <f t="shared" si="21"/>
        <v>25</v>
      </c>
      <c r="X19" s="5">
        <f t="shared" si="21"/>
        <v>25</v>
      </c>
      <c r="Y19" s="5">
        <f t="shared" si="21"/>
        <v>25</v>
      </c>
      <c r="Z19" s="5">
        <f t="shared" si="21"/>
        <v>25</v>
      </c>
      <c r="AA19" s="5">
        <f t="shared" si="21"/>
        <v>25</v>
      </c>
    </row>
    <row r="20" spans="1:27" x14ac:dyDescent="0.3">
      <c r="A20" s="31" t="s">
        <v>60</v>
      </c>
      <c r="B20" s="31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半山煤电厂</v>
      </c>
      <c r="Q20" s="57">
        <f t="shared" ref="Q20:AA20" si="22">C20</f>
        <v>0</v>
      </c>
      <c r="R20" s="57">
        <f t="shared" si="22"/>
        <v>0</v>
      </c>
      <c r="S20" s="57">
        <f t="shared" si="22"/>
        <v>0</v>
      </c>
      <c r="T20" s="57">
        <f t="shared" si="22"/>
        <v>0</v>
      </c>
      <c r="U20" s="57">
        <f t="shared" si="22"/>
        <v>0</v>
      </c>
      <c r="V20" s="57">
        <f t="shared" si="22"/>
        <v>0</v>
      </c>
      <c r="W20" s="57">
        <f t="shared" si="22"/>
        <v>0</v>
      </c>
      <c r="X20" s="57">
        <f t="shared" si="22"/>
        <v>0</v>
      </c>
      <c r="Y20" s="57">
        <f t="shared" si="22"/>
        <v>0</v>
      </c>
      <c r="Z20" s="57">
        <f t="shared" si="22"/>
        <v>0</v>
      </c>
      <c r="AA20" s="57">
        <f t="shared" si="22"/>
        <v>0</v>
      </c>
    </row>
    <row r="21" spans="1:27" x14ac:dyDescent="0.3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3">C21</f>
        <v>0</v>
      </c>
      <c r="R21" s="57">
        <f t="shared" si="23"/>
        <v>0</v>
      </c>
      <c r="S21" s="57">
        <f t="shared" si="23"/>
        <v>0</v>
      </c>
      <c r="T21" s="57">
        <f t="shared" si="23"/>
        <v>0</v>
      </c>
      <c r="U21" s="57">
        <f t="shared" si="23"/>
        <v>0</v>
      </c>
      <c r="V21" s="57">
        <f t="shared" si="23"/>
        <v>0</v>
      </c>
      <c r="W21" s="57">
        <f t="shared" si="23"/>
        <v>0</v>
      </c>
      <c r="X21" s="57">
        <f t="shared" si="23"/>
        <v>0</v>
      </c>
      <c r="Y21" s="57">
        <f t="shared" si="23"/>
        <v>0</v>
      </c>
      <c r="Z21" s="57">
        <f t="shared" si="23"/>
        <v>0</v>
      </c>
      <c r="AA21" s="57">
        <f t="shared" si="23"/>
        <v>0</v>
      </c>
    </row>
    <row r="22" spans="1:27" x14ac:dyDescent="0.3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4">C22</f>
        <v>0</v>
      </c>
      <c r="R22" s="57">
        <f t="shared" si="24"/>
        <v>0</v>
      </c>
      <c r="S22" s="57">
        <f t="shared" si="24"/>
        <v>0</v>
      </c>
      <c r="T22" s="57">
        <f t="shared" si="24"/>
        <v>0</v>
      </c>
      <c r="U22" s="57">
        <f t="shared" si="24"/>
        <v>0</v>
      </c>
      <c r="V22" s="57">
        <f t="shared" si="24"/>
        <v>0</v>
      </c>
      <c r="W22" s="57">
        <f t="shared" si="24"/>
        <v>0</v>
      </c>
      <c r="X22" s="57">
        <f t="shared" si="24"/>
        <v>0</v>
      </c>
      <c r="Y22" s="57">
        <f t="shared" si="24"/>
        <v>0</v>
      </c>
      <c r="Z22" s="57">
        <f t="shared" si="24"/>
        <v>0</v>
      </c>
      <c r="AA22" s="57">
        <f t="shared" si="24"/>
        <v>0</v>
      </c>
    </row>
    <row r="23" spans="1:27" x14ac:dyDescent="0.3">
      <c r="A23" s="58" t="s">
        <v>62</v>
      </c>
      <c r="B23" s="58"/>
      <c r="C23" s="103">
        <v>117</v>
      </c>
      <c r="D23" s="103">
        <v>117</v>
      </c>
      <c r="E23" s="103">
        <v>117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3">
        <v>0</v>
      </c>
      <c r="L23" s="103">
        <v>0</v>
      </c>
      <c r="M23" s="103">
        <v>0</v>
      </c>
      <c r="P23" s="58" t="str">
        <f t="shared" si="2"/>
        <v>半山天然气电厂</v>
      </c>
      <c r="Q23" s="58">
        <f t="shared" ref="Q23:AA23" si="25">C23</f>
        <v>117</v>
      </c>
      <c r="R23" s="58">
        <f t="shared" si="25"/>
        <v>117</v>
      </c>
      <c r="S23" s="58">
        <f t="shared" si="25"/>
        <v>117</v>
      </c>
      <c r="T23" s="58">
        <f t="shared" si="25"/>
        <v>0</v>
      </c>
      <c r="U23" s="58">
        <f t="shared" si="25"/>
        <v>0</v>
      </c>
      <c r="V23" s="58">
        <f t="shared" si="25"/>
        <v>0</v>
      </c>
      <c r="W23" s="58">
        <f t="shared" si="25"/>
        <v>0</v>
      </c>
      <c r="X23" s="58">
        <f t="shared" si="25"/>
        <v>0</v>
      </c>
      <c r="Y23" s="58">
        <f t="shared" si="25"/>
        <v>0</v>
      </c>
      <c r="Z23" s="58">
        <f t="shared" si="25"/>
        <v>0</v>
      </c>
      <c r="AA23" s="58">
        <f t="shared" si="25"/>
        <v>0</v>
      </c>
    </row>
    <row r="24" spans="1:27" ht="24" x14ac:dyDescent="0.3">
      <c r="A24" s="58" t="s">
        <v>115</v>
      </c>
      <c r="B24" s="58"/>
      <c r="C24" s="103">
        <v>41.5</v>
      </c>
      <c r="D24" s="103">
        <f>C24</f>
        <v>41.5</v>
      </c>
      <c r="E24" s="103">
        <v>41.5</v>
      </c>
      <c r="F24" s="103">
        <v>0</v>
      </c>
      <c r="G24" s="103">
        <v>0</v>
      </c>
      <c r="H24" s="103">
        <v>0</v>
      </c>
      <c r="I24" s="103">
        <v>0</v>
      </c>
      <c r="J24" s="103">
        <v>0</v>
      </c>
      <c r="K24" s="103">
        <v>0</v>
      </c>
      <c r="L24" s="103">
        <v>0</v>
      </c>
      <c r="M24" s="103">
        <v>0</v>
      </c>
      <c r="P24" s="58" t="str">
        <f t="shared" si="2"/>
        <v>半山天然气热电联产(乔司供区#8)</v>
      </c>
      <c r="Q24" s="58">
        <f t="shared" ref="Q24:AA24" si="26">C24</f>
        <v>41.5</v>
      </c>
      <c r="R24" s="58">
        <f t="shared" si="26"/>
        <v>41.5</v>
      </c>
      <c r="S24" s="58">
        <f t="shared" si="26"/>
        <v>41.5</v>
      </c>
      <c r="T24" s="58">
        <f t="shared" si="26"/>
        <v>0</v>
      </c>
      <c r="U24" s="58">
        <f t="shared" si="26"/>
        <v>0</v>
      </c>
      <c r="V24" s="58">
        <f t="shared" si="26"/>
        <v>0</v>
      </c>
      <c r="W24" s="58">
        <f t="shared" si="26"/>
        <v>0</v>
      </c>
      <c r="X24" s="58">
        <f t="shared" si="26"/>
        <v>0</v>
      </c>
      <c r="Y24" s="58">
        <f t="shared" si="26"/>
        <v>0</v>
      </c>
      <c r="Z24" s="58">
        <f t="shared" si="26"/>
        <v>0</v>
      </c>
      <c r="AA24" s="58">
        <f t="shared" si="26"/>
        <v>0</v>
      </c>
    </row>
    <row r="25" spans="1:27" x14ac:dyDescent="0.3">
      <c r="A25" s="58" t="s">
        <v>66</v>
      </c>
      <c r="B25" s="58"/>
      <c r="C25" s="103">
        <v>25</v>
      </c>
      <c r="D25" s="103">
        <v>25</v>
      </c>
      <c r="E25" s="103">
        <v>25</v>
      </c>
      <c r="F25" s="103">
        <v>25</v>
      </c>
      <c r="G25" s="103">
        <v>25</v>
      </c>
      <c r="H25" s="103">
        <v>25</v>
      </c>
      <c r="I25" s="103">
        <v>25</v>
      </c>
      <c r="J25" s="103">
        <v>25</v>
      </c>
      <c r="K25" s="103">
        <v>25</v>
      </c>
      <c r="L25" s="103">
        <v>25</v>
      </c>
      <c r="M25" s="103">
        <v>25</v>
      </c>
      <c r="P25" s="58" t="str">
        <f t="shared" si="2"/>
        <v>下沙热电厂</v>
      </c>
      <c r="Q25" s="58">
        <f t="shared" ref="Q25:AA25" si="27">C25</f>
        <v>25</v>
      </c>
      <c r="R25" s="58">
        <f t="shared" si="27"/>
        <v>25</v>
      </c>
      <c r="S25" s="58">
        <f t="shared" si="27"/>
        <v>25</v>
      </c>
      <c r="T25" s="58">
        <f t="shared" si="27"/>
        <v>25</v>
      </c>
      <c r="U25" s="58">
        <f t="shared" si="27"/>
        <v>25</v>
      </c>
      <c r="V25" s="58">
        <f t="shared" si="27"/>
        <v>25</v>
      </c>
      <c r="W25" s="58">
        <f t="shared" si="27"/>
        <v>25</v>
      </c>
      <c r="X25" s="58">
        <f t="shared" si="27"/>
        <v>25</v>
      </c>
      <c r="Y25" s="58">
        <f t="shared" si="27"/>
        <v>25</v>
      </c>
      <c r="Z25" s="58">
        <f t="shared" si="27"/>
        <v>25</v>
      </c>
      <c r="AA25" s="58">
        <f t="shared" si="27"/>
        <v>25</v>
      </c>
    </row>
    <row r="26" spans="1:27" x14ac:dyDescent="0.3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28">C26</f>
        <v>0</v>
      </c>
      <c r="R26" s="58">
        <f t="shared" si="28"/>
        <v>0</v>
      </c>
      <c r="S26" s="58">
        <f t="shared" si="28"/>
        <v>0</v>
      </c>
      <c r="T26" s="58">
        <f t="shared" si="28"/>
        <v>0</v>
      </c>
      <c r="U26" s="58">
        <f t="shared" si="28"/>
        <v>0</v>
      </c>
      <c r="V26" s="58">
        <f t="shared" si="28"/>
        <v>0</v>
      </c>
      <c r="W26" s="58">
        <f t="shared" si="28"/>
        <v>0</v>
      </c>
      <c r="X26" s="58">
        <f t="shared" si="28"/>
        <v>0</v>
      </c>
      <c r="Y26" s="58">
        <f t="shared" si="28"/>
        <v>0</v>
      </c>
      <c r="Z26" s="58">
        <f t="shared" si="28"/>
        <v>0</v>
      </c>
      <c r="AA26" s="58">
        <f t="shared" si="28"/>
        <v>0</v>
      </c>
    </row>
    <row r="27" spans="1:27" x14ac:dyDescent="0.3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29">C27</f>
        <v>0</v>
      </c>
      <c r="R27" s="58">
        <f t="shared" si="29"/>
        <v>0</v>
      </c>
      <c r="S27" s="58">
        <f t="shared" si="29"/>
        <v>0</v>
      </c>
      <c r="T27" s="58">
        <f t="shared" si="29"/>
        <v>0</v>
      </c>
      <c r="U27" s="58">
        <f t="shared" si="29"/>
        <v>0</v>
      </c>
      <c r="V27" s="58">
        <f t="shared" si="29"/>
        <v>0</v>
      </c>
      <c r="W27" s="58">
        <f t="shared" si="29"/>
        <v>0</v>
      </c>
      <c r="X27" s="58">
        <f t="shared" si="29"/>
        <v>0</v>
      </c>
      <c r="Y27" s="58">
        <f t="shared" si="29"/>
        <v>0</v>
      </c>
      <c r="Z27" s="58">
        <f t="shared" si="29"/>
        <v>0</v>
      </c>
      <c r="AA27" s="58">
        <f t="shared" si="29"/>
        <v>0</v>
      </c>
    </row>
    <row r="28" spans="1:27" x14ac:dyDescent="0.3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0">C28</f>
        <v>0</v>
      </c>
      <c r="R28" s="59">
        <f t="shared" si="30"/>
        <v>0</v>
      </c>
      <c r="S28" s="59">
        <f t="shared" si="30"/>
        <v>0</v>
      </c>
      <c r="T28" s="59">
        <f t="shared" si="30"/>
        <v>0</v>
      </c>
      <c r="U28" s="59">
        <f t="shared" si="30"/>
        <v>0</v>
      </c>
      <c r="V28" s="59">
        <f t="shared" si="30"/>
        <v>0</v>
      </c>
      <c r="W28" s="59">
        <f t="shared" si="30"/>
        <v>0</v>
      </c>
      <c r="X28" s="59">
        <f t="shared" si="30"/>
        <v>0</v>
      </c>
      <c r="Y28" s="59">
        <f t="shared" si="30"/>
        <v>0</v>
      </c>
      <c r="Z28" s="59">
        <f t="shared" si="30"/>
        <v>0</v>
      </c>
      <c r="AA28" s="59">
        <f t="shared" si="30"/>
        <v>0</v>
      </c>
    </row>
    <row r="29" spans="1:27" x14ac:dyDescent="0.3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1">C29</f>
        <v>0</v>
      </c>
      <c r="R29" s="59">
        <f t="shared" si="31"/>
        <v>0</v>
      </c>
      <c r="S29" s="59">
        <f t="shared" si="31"/>
        <v>0</v>
      </c>
      <c r="T29" s="59">
        <f t="shared" si="31"/>
        <v>0</v>
      </c>
      <c r="U29" s="59">
        <f t="shared" si="31"/>
        <v>0</v>
      </c>
      <c r="V29" s="59">
        <f t="shared" si="31"/>
        <v>0</v>
      </c>
      <c r="W29" s="59">
        <f t="shared" si="31"/>
        <v>0</v>
      </c>
      <c r="X29" s="59">
        <f t="shared" si="31"/>
        <v>0</v>
      </c>
      <c r="Y29" s="59">
        <f t="shared" si="31"/>
        <v>0</v>
      </c>
      <c r="Z29" s="59">
        <f t="shared" si="31"/>
        <v>0</v>
      </c>
      <c r="AA29" s="59">
        <f t="shared" si="31"/>
        <v>0</v>
      </c>
    </row>
    <row r="30" spans="1:27" x14ac:dyDescent="0.3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2">C30</f>
        <v>0</v>
      </c>
      <c r="R30" s="59">
        <f t="shared" si="32"/>
        <v>0</v>
      </c>
      <c r="S30" s="59">
        <f t="shared" si="32"/>
        <v>0</v>
      </c>
      <c r="T30" s="59">
        <f t="shared" si="32"/>
        <v>0</v>
      </c>
      <c r="U30" s="59">
        <f t="shared" si="32"/>
        <v>0</v>
      </c>
      <c r="V30" s="59">
        <f t="shared" si="32"/>
        <v>0</v>
      </c>
      <c r="W30" s="59">
        <f t="shared" si="32"/>
        <v>0</v>
      </c>
      <c r="X30" s="59">
        <f t="shared" si="32"/>
        <v>0</v>
      </c>
      <c r="Y30" s="59">
        <f t="shared" si="32"/>
        <v>0</v>
      </c>
      <c r="Z30" s="59">
        <f t="shared" si="32"/>
        <v>0</v>
      </c>
      <c r="AA30" s="59">
        <f t="shared" si="32"/>
        <v>0</v>
      </c>
    </row>
    <row r="31" spans="1:27" x14ac:dyDescent="0.3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3">C31</f>
        <v>0</v>
      </c>
      <c r="R31" s="59">
        <f t="shared" si="33"/>
        <v>0</v>
      </c>
      <c r="S31" s="59">
        <f t="shared" si="33"/>
        <v>0</v>
      </c>
      <c r="T31" s="59">
        <f t="shared" si="33"/>
        <v>0</v>
      </c>
      <c r="U31" s="59">
        <f t="shared" si="33"/>
        <v>0</v>
      </c>
      <c r="V31" s="59">
        <f t="shared" si="33"/>
        <v>0</v>
      </c>
      <c r="W31" s="59">
        <f t="shared" si="33"/>
        <v>0</v>
      </c>
      <c r="X31" s="59">
        <f t="shared" si="33"/>
        <v>0</v>
      </c>
      <c r="Y31" s="59">
        <f t="shared" si="33"/>
        <v>0</v>
      </c>
      <c r="Z31" s="59">
        <f t="shared" si="33"/>
        <v>0</v>
      </c>
      <c r="AA31" s="59">
        <f t="shared" si="33"/>
        <v>0</v>
      </c>
    </row>
    <row r="32" spans="1:27" x14ac:dyDescent="0.3">
      <c r="A32" s="39" t="s">
        <v>71</v>
      </c>
      <c r="B32" s="39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P32" s="60" t="str">
        <f t="shared" si="2"/>
        <v>XX单独计入电厂</v>
      </c>
      <c r="Q32" s="60">
        <f t="shared" ref="Q32:AA32" si="34">C32</f>
        <v>0</v>
      </c>
      <c r="R32" s="60">
        <f t="shared" si="34"/>
        <v>0</v>
      </c>
      <c r="S32" s="60">
        <f t="shared" si="34"/>
        <v>0</v>
      </c>
      <c r="T32" s="60">
        <f t="shared" si="34"/>
        <v>0</v>
      </c>
      <c r="U32" s="60">
        <f t="shared" si="34"/>
        <v>0</v>
      </c>
      <c r="V32" s="60">
        <f t="shared" si="34"/>
        <v>0</v>
      </c>
      <c r="W32" s="60">
        <f t="shared" si="34"/>
        <v>0</v>
      </c>
      <c r="X32" s="60">
        <f t="shared" si="34"/>
        <v>0</v>
      </c>
      <c r="Y32" s="60">
        <f t="shared" si="34"/>
        <v>0</v>
      </c>
      <c r="Z32" s="60">
        <f t="shared" si="34"/>
        <v>0</v>
      </c>
      <c r="AA32" s="60">
        <f t="shared" si="34"/>
        <v>0</v>
      </c>
    </row>
    <row r="33" spans="1:27" x14ac:dyDescent="0.3">
      <c r="A33" s="39" t="s">
        <v>71</v>
      </c>
      <c r="B33" s="3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P33" s="60" t="str">
        <f t="shared" si="2"/>
        <v>XX单独计入电厂</v>
      </c>
      <c r="Q33" s="60">
        <f t="shared" ref="Q33:AA33" si="35">C33</f>
        <v>0</v>
      </c>
      <c r="R33" s="60">
        <f t="shared" si="35"/>
        <v>0</v>
      </c>
      <c r="S33" s="60">
        <f t="shared" si="35"/>
        <v>0</v>
      </c>
      <c r="T33" s="60">
        <f t="shared" si="35"/>
        <v>0</v>
      </c>
      <c r="U33" s="60">
        <f t="shared" si="35"/>
        <v>0</v>
      </c>
      <c r="V33" s="60">
        <f t="shared" si="35"/>
        <v>0</v>
      </c>
      <c r="W33" s="60">
        <f t="shared" si="35"/>
        <v>0</v>
      </c>
      <c r="X33" s="60">
        <f t="shared" si="35"/>
        <v>0</v>
      </c>
      <c r="Y33" s="60">
        <f t="shared" si="35"/>
        <v>0</v>
      </c>
      <c r="Z33" s="60">
        <f t="shared" si="35"/>
        <v>0</v>
      </c>
      <c r="AA33" s="60">
        <f t="shared" si="35"/>
        <v>0</v>
      </c>
    </row>
    <row r="34" spans="1:27" x14ac:dyDescent="0.3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6">C34</f>
        <v>0</v>
      </c>
      <c r="R34" s="60">
        <f t="shared" si="36"/>
        <v>0</v>
      </c>
      <c r="S34" s="60">
        <f t="shared" si="36"/>
        <v>0</v>
      </c>
      <c r="T34" s="60">
        <f t="shared" si="36"/>
        <v>0</v>
      </c>
      <c r="U34" s="60">
        <f t="shared" si="36"/>
        <v>0</v>
      </c>
      <c r="V34" s="60">
        <f t="shared" si="36"/>
        <v>0</v>
      </c>
      <c r="W34" s="60">
        <f t="shared" si="36"/>
        <v>0</v>
      </c>
      <c r="X34" s="60">
        <f t="shared" si="36"/>
        <v>0</v>
      </c>
      <c r="Y34" s="60">
        <f t="shared" si="36"/>
        <v>0</v>
      </c>
      <c r="Z34" s="60">
        <f t="shared" si="36"/>
        <v>0</v>
      </c>
      <c r="AA34" s="60">
        <f t="shared" si="36"/>
        <v>0</v>
      </c>
    </row>
    <row r="35" spans="1:27" ht="25" x14ac:dyDescent="0.3">
      <c r="A35" s="43" t="s">
        <v>72</v>
      </c>
      <c r="B35" s="43"/>
      <c r="C35" s="44">
        <f t="shared" ref="C35:M35" si="37">SUM(C20:C22)*0.5+SUM(C23:C27)*0+SUM(C28:C31)*0.3+C32*0.7+C33*0.7</f>
        <v>0</v>
      </c>
      <c r="D35" s="44">
        <f t="shared" si="37"/>
        <v>0</v>
      </c>
      <c r="E35" s="44">
        <f t="shared" si="37"/>
        <v>0</v>
      </c>
      <c r="F35" s="44">
        <f t="shared" si="37"/>
        <v>0</v>
      </c>
      <c r="G35" s="44">
        <f t="shared" si="37"/>
        <v>0</v>
      </c>
      <c r="H35" s="44">
        <f t="shared" si="37"/>
        <v>0</v>
      </c>
      <c r="I35" s="44">
        <f t="shared" si="37"/>
        <v>0</v>
      </c>
      <c r="J35" s="44">
        <f t="shared" si="37"/>
        <v>0</v>
      </c>
      <c r="K35" s="44">
        <f t="shared" si="37"/>
        <v>0</v>
      </c>
      <c r="L35" s="44">
        <f t="shared" si="37"/>
        <v>0</v>
      </c>
      <c r="M35" s="44">
        <f t="shared" si="37"/>
        <v>0</v>
      </c>
      <c r="P35" s="43" t="s">
        <v>72</v>
      </c>
      <c r="Q35" s="44">
        <f t="shared" ref="Q35:AA35" si="38">SUM(Q20:Q22)*0.5+SUM(Q23:Q27)*0+SUM(Q28:Q31)*0.3+Q32*0.5+Q33*0.5</f>
        <v>0</v>
      </c>
      <c r="R35" s="44">
        <f t="shared" si="38"/>
        <v>0</v>
      </c>
      <c r="S35" s="44">
        <f t="shared" si="38"/>
        <v>0</v>
      </c>
      <c r="T35" s="44">
        <f t="shared" si="38"/>
        <v>0</v>
      </c>
      <c r="U35" s="44">
        <f t="shared" si="38"/>
        <v>0</v>
      </c>
      <c r="V35" s="44">
        <f t="shared" si="38"/>
        <v>0</v>
      </c>
      <c r="W35" s="44">
        <f t="shared" si="38"/>
        <v>0</v>
      </c>
      <c r="X35" s="44">
        <f t="shared" si="38"/>
        <v>0</v>
      </c>
      <c r="Y35" s="44">
        <f t="shared" si="38"/>
        <v>0</v>
      </c>
      <c r="Z35" s="44">
        <f t="shared" si="38"/>
        <v>0</v>
      </c>
      <c r="AA35" s="44">
        <f t="shared" si="38"/>
        <v>0</v>
      </c>
    </row>
    <row r="36" spans="1:27" ht="25" x14ac:dyDescent="0.3">
      <c r="A36" s="43" t="s">
        <v>73</v>
      </c>
      <c r="B36" s="43"/>
      <c r="C36" s="44">
        <f t="shared" ref="C36:M36" si="39">SUM(C20:C22)*0.5+SUM(C23:C27)*0.4+SUM(C28:C31)*0.3+C32*0.7+C33*0.7</f>
        <v>73.400000000000006</v>
      </c>
      <c r="D36" s="44">
        <f t="shared" si="39"/>
        <v>73.400000000000006</v>
      </c>
      <c r="E36" s="44">
        <f t="shared" si="39"/>
        <v>73.400000000000006</v>
      </c>
      <c r="F36" s="44">
        <f t="shared" si="39"/>
        <v>10</v>
      </c>
      <c r="G36" s="44">
        <f t="shared" si="39"/>
        <v>10</v>
      </c>
      <c r="H36" s="44">
        <f t="shared" si="39"/>
        <v>10</v>
      </c>
      <c r="I36" s="44">
        <f t="shared" si="39"/>
        <v>10</v>
      </c>
      <c r="J36" s="44">
        <f t="shared" si="39"/>
        <v>10</v>
      </c>
      <c r="K36" s="44">
        <f t="shared" si="39"/>
        <v>10</v>
      </c>
      <c r="L36" s="44">
        <f t="shared" si="39"/>
        <v>10</v>
      </c>
      <c r="M36" s="44">
        <f t="shared" si="39"/>
        <v>10</v>
      </c>
      <c r="P36" s="43" t="s">
        <v>74</v>
      </c>
      <c r="Q36" s="44">
        <f t="shared" ref="Q36:AA36" si="40">SUM(Q20:Q22)*0.5+SUM(Q23:Q27)*0.2+SUM(Q28:Q31)*0.3+Q32*0.5+Q33*0.5</f>
        <v>36.700000000000003</v>
      </c>
      <c r="R36" s="44">
        <f t="shared" si="40"/>
        <v>36.700000000000003</v>
      </c>
      <c r="S36" s="44">
        <f t="shared" si="40"/>
        <v>36.700000000000003</v>
      </c>
      <c r="T36" s="44">
        <f t="shared" si="40"/>
        <v>5</v>
      </c>
      <c r="U36" s="44">
        <f t="shared" si="40"/>
        <v>5</v>
      </c>
      <c r="V36" s="44">
        <f t="shared" si="40"/>
        <v>5</v>
      </c>
      <c r="W36" s="44">
        <f t="shared" si="40"/>
        <v>5</v>
      </c>
      <c r="X36" s="44">
        <f t="shared" si="40"/>
        <v>5</v>
      </c>
      <c r="Y36" s="44">
        <f t="shared" si="40"/>
        <v>5</v>
      </c>
      <c r="Z36" s="44">
        <f t="shared" si="40"/>
        <v>5</v>
      </c>
      <c r="AA36" s="44">
        <f t="shared" si="40"/>
        <v>5</v>
      </c>
    </row>
    <row r="37" spans="1:27" ht="25" x14ac:dyDescent="0.3">
      <c r="A37" s="43" t="s">
        <v>75</v>
      </c>
      <c r="B37" s="43"/>
      <c r="C37" s="44">
        <f t="shared" ref="C37:M37" si="41">SUM(C20:C22)*0.5+SUM(C23:C27)*0.8+SUM(C28:C31)*0.3+C32*0.7+C33*0.7</f>
        <v>146.80000000000001</v>
      </c>
      <c r="D37" s="44">
        <f t="shared" si="41"/>
        <v>146.80000000000001</v>
      </c>
      <c r="E37" s="44">
        <f t="shared" si="41"/>
        <v>146.80000000000001</v>
      </c>
      <c r="F37" s="44">
        <f t="shared" si="41"/>
        <v>20</v>
      </c>
      <c r="G37" s="44">
        <f t="shared" si="41"/>
        <v>20</v>
      </c>
      <c r="H37" s="44">
        <f t="shared" si="41"/>
        <v>20</v>
      </c>
      <c r="I37" s="44">
        <f t="shared" si="41"/>
        <v>20</v>
      </c>
      <c r="J37" s="44">
        <f t="shared" si="41"/>
        <v>20</v>
      </c>
      <c r="K37" s="44">
        <f t="shared" si="41"/>
        <v>20</v>
      </c>
      <c r="L37" s="44">
        <f t="shared" si="41"/>
        <v>20</v>
      </c>
      <c r="M37" s="44">
        <f t="shared" si="41"/>
        <v>20</v>
      </c>
      <c r="P37" s="43" t="s">
        <v>73</v>
      </c>
      <c r="Q37" s="44">
        <f t="shared" ref="Q37:AA37" si="42">SUM(Q20:Q22)*0.5+SUM(Q23:Q27)*0.4+SUM(Q28:Q31)*0.3+Q32*0.5+Q33*0.5</f>
        <v>73.400000000000006</v>
      </c>
      <c r="R37" s="44">
        <f t="shared" si="42"/>
        <v>73.400000000000006</v>
      </c>
      <c r="S37" s="44">
        <f t="shared" si="42"/>
        <v>73.400000000000006</v>
      </c>
      <c r="T37" s="44">
        <f t="shared" si="42"/>
        <v>10</v>
      </c>
      <c r="U37" s="44">
        <f t="shared" si="42"/>
        <v>10</v>
      </c>
      <c r="V37" s="44">
        <f t="shared" si="42"/>
        <v>10</v>
      </c>
      <c r="W37" s="44">
        <f t="shared" si="42"/>
        <v>10</v>
      </c>
      <c r="X37" s="44">
        <f t="shared" si="42"/>
        <v>10</v>
      </c>
      <c r="Y37" s="44">
        <f t="shared" si="42"/>
        <v>10</v>
      </c>
      <c r="Z37" s="44">
        <f t="shared" si="42"/>
        <v>10</v>
      </c>
      <c r="AA37" s="44">
        <f t="shared" si="42"/>
        <v>10</v>
      </c>
    </row>
    <row r="38" spans="1:27" x14ac:dyDescent="0.3">
      <c r="A38" s="3" t="s">
        <v>76</v>
      </c>
      <c r="B38" s="3"/>
      <c r="C38" s="27">
        <f t="shared" ref="C38:M38" si="43">SUM(C39:C42)</f>
        <v>7</v>
      </c>
      <c r="D38" s="27">
        <f t="shared" si="43"/>
        <v>7</v>
      </c>
      <c r="E38" s="27">
        <f t="shared" si="43"/>
        <v>7</v>
      </c>
      <c r="F38" s="27">
        <f t="shared" si="43"/>
        <v>7</v>
      </c>
      <c r="G38" s="27">
        <f t="shared" si="43"/>
        <v>7</v>
      </c>
      <c r="H38" s="27">
        <f t="shared" si="43"/>
        <v>7</v>
      </c>
      <c r="I38" s="27">
        <f t="shared" si="43"/>
        <v>7</v>
      </c>
      <c r="J38" s="27">
        <f t="shared" si="43"/>
        <v>7</v>
      </c>
      <c r="K38" s="27">
        <f t="shared" si="43"/>
        <v>7</v>
      </c>
      <c r="L38" s="27">
        <f t="shared" si="43"/>
        <v>7</v>
      </c>
      <c r="M38" s="27">
        <f t="shared" si="43"/>
        <v>7</v>
      </c>
      <c r="P38" s="3" t="s">
        <v>76</v>
      </c>
      <c r="Q38" s="27">
        <f t="shared" ref="Q38:AA38" si="44">SUM(Q39:Q42)</f>
        <v>7</v>
      </c>
      <c r="R38" s="27">
        <f t="shared" si="44"/>
        <v>7</v>
      </c>
      <c r="S38" s="27">
        <f t="shared" si="44"/>
        <v>7</v>
      </c>
      <c r="T38" s="27">
        <f t="shared" si="44"/>
        <v>7</v>
      </c>
      <c r="U38" s="27">
        <f t="shared" si="44"/>
        <v>7</v>
      </c>
      <c r="V38" s="27">
        <f t="shared" si="44"/>
        <v>7</v>
      </c>
      <c r="W38" s="27">
        <f t="shared" si="44"/>
        <v>7</v>
      </c>
      <c r="X38" s="27">
        <f t="shared" si="44"/>
        <v>7</v>
      </c>
      <c r="Y38" s="27">
        <f t="shared" si="44"/>
        <v>7</v>
      </c>
      <c r="Z38" s="27">
        <f t="shared" si="44"/>
        <v>7</v>
      </c>
      <c r="AA38" s="27">
        <f t="shared" si="44"/>
        <v>7</v>
      </c>
    </row>
    <row r="39" spans="1:27" x14ac:dyDescent="0.3">
      <c r="A39" s="43" t="s">
        <v>77</v>
      </c>
      <c r="B39" s="43"/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P39" s="43" t="str">
        <f>A39</f>
        <v>6MW及以上小水电装机</v>
      </c>
      <c r="Q39" s="43">
        <f t="shared" ref="Q39:AA39" si="45">C39</f>
        <v>0</v>
      </c>
      <c r="R39" s="43">
        <f t="shared" si="45"/>
        <v>0</v>
      </c>
      <c r="S39" s="43">
        <f t="shared" si="45"/>
        <v>0</v>
      </c>
      <c r="T39" s="43">
        <f t="shared" si="45"/>
        <v>0</v>
      </c>
      <c r="U39" s="43">
        <f t="shared" si="45"/>
        <v>0</v>
      </c>
      <c r="V39" s="43">
        <f t="shared" si="45"/>
        <v>0</v>
      </c>
      <c r="W39" s="43">
        <f t="shared" si="45"/>
        <v>0</v>
      </c>
      <c r="X39" s="43">
        <f t="shared" si="45"/>
        <v>0</v>
      </c>
      <c r="Y39" s="43">
        <f t="shared" si="45"/>
        <v>0</v>
      </c>
      <c r="Z39" s="43">
        <f t="shared" si="45"/>
        <v>0</v>
      </c>
      <c r="AA39" s="43">
        <f t="shared" si="45"/>
        <v>0</v>
      </c>
    </row>
    <row r="40" spans="1:27" x14ac:dyDescent="0.3">
      <c r="A40" s="43" t="s">
        <v>78</v>
      </c>
      <c r="B40" s="43"/>
      <c r="C40" s="27">
        <v>7</v>
      </c>
      <c r="D40" s="27">
        <v>7</v>
      </c>
      <c r="E40" s="27">
        <v>7</v>
      </c>
      <c r="F40" s="27">
        <v>7</v>
      </c>
      <c r="G40" s="27">
        <v>7</v>
      </c>
      <c r="H40" s="27">
        <v>7</v>
      </c>
      <c r="I40" s="27">
        <v>7</v>
      </c>
      <c r="J40" s="27">
        <v>7</v>
      </c>
      <c r="K40" s="27">
        <v>7</v>
      </c>
      <c r="L40" s="27">
        <v>7</v>
      </c>
      <c r="M40" s="27">
        <v>7</v>
      </c>
      <c r="P40" s="43" t="str">
        <f>A40</f>
        <v>6MW及以上小火电装机</v>
      </c>
      <c r="Q40" s="43">
        <f t="shared" ref="Q40:AA40" si="46">C40</f>
        <v>7</v>
      </c>
      <c r="R40" s="43">
        <f t="shared" si="46"/>
        <v>7</v>
      </c>
      <c r="S40" s="43">
        <f t="shared" si="46"/>
        <v>7</v>
      </c>
      <c r="T40" s="43">
        <f t="shared" si="46"/>
        <v>7</v>
      </c>
      <c r="U40" s="43">
        <f t="shared" si="46"/>
        <v>7</v>
      </c>
      <c r="V40" s="43">
        <f t="shared" si="46"/>
        <v>7</v>
      </c>
      <c r="W40" s="43">
        <f t="shared" si="46"/>
        <v>7</v>
      </c>
      <c r="X40" s="43">
        <f t="shared" si="46"/>
        <v>7</v>
      </c>
      <c r="Y40" s="43">
        <f t="shared" si="46"/>
        <v>7</v>
      </c>
      <c r="Z40" s="43">
        <f t="shared" si="46"/>
        <v>7</v>
      </c>
      <c r="AA40" s="43">
        <f t="shared" si="46"/>
        <v>7</v>
      </c>
    </row>
    <row r="41" spans="1:27" x14ac:dyDescent="0.3">
      <c r="A41" s="43" t="s">
        <v>79</v>
      </c>
      <c r="B41" s="43"/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P41" s="43" t="str">
        <f>A41</f>
        <v>6MW以下小水电装机</v>
      </c>
      <c r="Q41" s="43">
        <f t="shared" ref="Q41:AA41" si="47">C41</f>
        <v>0</v>
      </c>
      <c r="R41" s="43">
        <f t="shared" si="47"/>
        <v>0</v>
      </c>
      <c r="S41" s="43">
        <f t="shared" si="47"/>
        <v>0</v>
      </c>
      <c r="T41" s="43">
        <f t="shared" si="47"/>
        <v>0</v>
      </c>
      <c r="U41" s="43">
        <f t="shared" si="47"/>
        <v>0</v>
      </c>
      <c r="V41" s="43">
        <f t="shared" si="47"/>
        <v>0</v>
      </c>
      <c r="W41" s="43">
        <f t="shared" si="47"/>
        <v>0</v>
      </c>
      <c r="X41" s="43">
        <f t="shared" si="47"/>
        <v>0</v>
      </c>
      <c r="Y41" s="43">
        <f t="shared" si="47"/>
        <v>0</v>
      </c>
      <c r="Z41" s="43">
        <f t="shared" si="47"/>
        <v>0</v>
      </c>
      <c r="AA41" s="43">
        <f t="shared" si="47"/>
        <v>0</v>
      </c>
    </row>
    <row r="42" spans="1:27" x14ac:dyDescent="0.3">
      <c r="A42" s="43" t="s">
        <v>80</v>
      </c>
      <c r="B42" s="43"/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P42" s="43" t="str">
        <f>A42</f>
        <v>6MW以下小火电装机</v>
      </c>
      <c r="Q42" s="43">
        <f t="shared" ref="Q42:AA42" si="48">C42</f>
        <v>0</v>
      </c>
      <c r="R42" s="43">
        <f t="shared" si="48"/>
        <v>0</v>
      </c>
      <c r="S42" s="43">
        <f t="shared" si="48"/>
        <v>0</v>
      </c>
      <c r="T42" s="43">
        <f t="shared" si="48"/>
        <v>0</v>
      </c>
      <c r="U42" s="43">
        <f t="shared" si="48"/>
        <v>0</v>
      </c>
      <c r="V42" s="43">
        <f t="shared" si="48"/>
        <v>0</v>
      </c>
      <c r="W42" s="43">
        <f t="shared" si="48"/>
        <v>0</v>
      </c>
      <c r="X42" s="43">
        <f t="shared" si="48"/>
        <v>0</v>
      </c>
      <c r="Y42" s="43">
        <f t="shared" si="48"/>
        <v>0</v>
      </c>
      <c r="Z42" s="43">
        <f t="shared" si="48"/>
        <v>0</v>
      </c>
      <c r="AA42" s="43">
        <f t="shared" si="48"/>
        <v>0</v>
      </c>
    </row>
    <row r="43" spans="1:27" x14ac:dyDescent="0.3">
      <c r="A43" s="5" t="s">
        <v>81</v>
      </c>
      <c r="B43" s="5"/>
      <c r="C43" s="27">
        <f t="shared" ref="C43:M43" si="49">C39*0.3+C40*0.5+C41*0.2+C42*0</f>
        <v>3.5</v>
      </c>
      <c r="D43" s="27">
        <f t="shared" si="49"/>
        <v>3.5</v>
      </c>
      <c r="E43" s="27">
        <f t="shared" si="49"/>
        <v>3.5</v>
      </c>
      <c r="F43" s="27">
        <f t="shared" si="49"/>
        <v>3.5</v>
      </c>
      <c r="G43" s="27">
        <f t="shared" si="49"/>
        <v>3.5</v>
      </c>
      <c r="H43" s="27">
        <f t="shared" si="49"/>
        <v>3.5</v>
      </c>
      <c r="I43" s="27">
        <f t="shared" si="49"/>
        <v>3.5</v>
      </c>
      <c r="J43" s="27">
        <f t="shared" si="49"/>
        <v>3.5</v>
      </c>
      <c r="K43" s="27">
        <f t="shared" si="49"/>
        <v>3.5</v>
      </c>
      <c r="L43" s="27">
        <f t="shared" si="49"/>
        <v>3.5</v>
      </c>
      <c r="M43" s="27">
        <f t="shared" si="49"/>
        <v>3.5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3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0">C44</f>
        <v>0</v>
      </c>
      <c r="R44" s="27">
        <f t="shared" si="50"/>
        <v>0</v>
      </c>
      <c r="S44" s="27">
        <f t="shared" si="50"/>
        <v>0</v>
      </c>
      <c r="T44" s="27">
        <f t="shared" si="50"/>
        <v>0</v>
      </c>
      <c r="U44" s="27">
        <f t="shared" si="50"/>
        <v>0</v>
      </c>
      <c r="V44" s="27">
        <f t="shared" si="50"/>
        <v>0</v>
      </c>
      <c r="W44" s="27">
        <f t="shared" si="50"/>
        <v>0</v>
      </c>
      <c r="X44" s="27">
        <f t="shared" si="50"/>
        <v>0</v>
      </c>
      <c r="Y44" s="27">
        <f t="shared" si="50"/>
        <v>0</v>
      </c>
      <c r="Z44" s="27">
        <f t="shared" si="50"/>
        <v>0</v>
      </c>
      <c r="AA44" s="27">
        <f t="shared" si="50"/>
        <v>0</v>
      </c>
    </row>
    <row r="45" spans="1:27" x14ac:dyDescent="0.3">
      <c r="A45" s="5" t="s">
        <v>83</v>
      </c>
      <c r="B45" s="5"/>
      <c r="C45" s="27">
        <f t="shared" ref="C45:M45" si="51">C44*0.1</f>
        <v>0</v>
      </c>
      <c r="D45" s="27">
        <f t="shared" si="51"/>
        <v>0</v>
      </c>
      <c r="E45" s="27">
        <f t="shared" si="51"/>
        <v>0</v>
      </c>
      <c r="F45" s="27">
        <f t="shared" si="51"/>
        <v>0</v>
      </c>
      <c r="G45" s="27">
        <f t="shared" si="51"/>
        <v>0</v>
      </c>
      <c r="H45" s="27">
        <f t="shared" si="51"/>
        <v>0</v>
      </c>
      <c r="I45" s="27">
        <f t="shared" si="51"/>
        <v>0</v>
      </c>
      <c r="J45" s="27">
        <f t="shared" si="51"/>
        <v>0</v>
      </c>
      <c r="K45" s="27">
        <f t="shared" si="51"/>
        <v>0</v>
      </c>
      <c r="L45" s="27">
        <f t="shared" si="51"/>
        <v>0</v>
      </c>
      <c r="M45" s="27">
        <f t="shared" si="51"/>
        <v>0</v>
      </c>
      <c r="P45" s="5" t="s">
        <v>83</v>
      </c>
      <c r="Q45" s="27">
        <f t="shared" ref="Q45:AA45" si="52">Q44*0</f>
        <v>0</v>
      </c>
      <c r="R45" s="27">
        <f t="shared" si="52"/>
        <v>0</v>
      </c>
      <c r="S45" s="27">
        <f t="shared" si="52"/>
        <v>0</v>
      </c>
      <c r="T45" s="27">
        <f t="shared" si="52"/>
        <v>0</v>
      </c>
      <c r="U45" s="27">
        <f t="shared" si="52"/>
        <v>0</v>
      </c>
      <c r="V45" s="27">
        <f t="shared" si="52"/>
        <v>0</v>
      </c>
      <c r="W45" s="27">
        <f t="shared" si="52"/>
        <v>0</v>
      </c>
      <c r="X45" s="27">
        <f t="shared" si="52"/>
        <v>0</v>
      </c>
      <c r="Y45" s="27">
        <f t="shared" si="52"/>
        <v>0</v>
      </c>
      <c r="Z45" s="27">
        <f t="shared" si="52"/>
        <v>0</v>
      </c>
      <c r="AA45" s="27">
        <f t="shared" si="52"/>
        <v>0</v>
      </c>
    </row>
    <row r="46" spans="1:27" x14ac:dyDescent="0.3">
      <c r="A46" s="3" t="s">
        <v>84</v>
      </c>
      <c r="B46" s="3"/>
      <c r="C46" s="27">
        <v>22</v>
      </c>
      <c r="D46" s="27">
        <v>25</v>
      </c>
      <c r="E46" s="27">
        <v>22</v>
      </c>
      <c r="F46" s="27">
        <v>23</v>
      </c>
      <c r="G46" s="27">
        <v>25</v>
      </c>
      <c r="H46" s="27">
        <v>29</v>
      </c>
      <c r="I46" s="27">
        <v>33</v>
      </c>
      <c r="J46" s="27">
        <v>36</v>
      </c>
      <c r="K46" s="27">
        <v>39</v>
      </c>
      <c r="L46" s="27">
        <v>42</v>
      </c>
      <c r="M46" s="27">
        <v>47</v>
      </c>
      <c r="P46" s="3" t="s">
        <v>84</v>
      </c>
      <c r="Q46" s="27">
        <f t="shared" ref="Q46:AA46" si="53">C46</f>
        <v>22</v>
      </c>
      <c r="R46" s="27">
        <f t="shared" si="53"/>
        <v>25</v>
      </c>
      <c r="S46" s="27">
        <f t="shared" si="53"/>
        <v>22</v>
      </c>
      <c r="T46" s="27">
        <f t="shared" si="53"/>
        <v>23</v>
      </c>
      <c r="U46" s="27">
        <f t="shared" si="53"/>
        <v>25</v>
      </c>
      <c r="V46" s="27">
        <f t="shared" si="53"/>
        <v>29</v>
      </c>
      <c r="W46" s="27">
        <f t="shared" si="53"/>
        <v>33</v>
      </c>
      <c r="X46" s="27">
        <f t="shared" si="53"/>
        <v>36</v>
      </c>
      <c r="Y46" s="27">
        <f t="shared" si="53"/>
        <v>39</v>
      </c>
      <c r="Z46" s="27">
        <f t="shared" si="53"/>
        <v>42</v>
      </c>
      <c r="AA46" s="27">
        <f t="shared" si="53"/>
        <v>47</v>
      </c>
    </row>
    <row r="47" spans="1:27" x14ac:dyDescent="0.3">
      <c r="A47" s="5" t="s">
        <v>85</v>
      </c>
      <c r="B47" s="5"/>
      <c r="C47" s="27">
        <f t="shared" ref="C47:M47" si="54">C46*0.2</f>
        <v>4.4000000000000004</v>
      </c>
      <c r="D47" s="27">
        <f t="shared" si="54"/>
        <v>5</v>
      </c>
      <c r="E47" s="27">
        <f t="shared" si="54"/>
        <v>4.4000000000000004</v>
      </c>
      <c r="F47" s="27">
        <f t="shared" si="54"/>
        <v>4.6000000000000005</v>
      </c>
      <c r="G47" s="27">
        <f t="shared" si="54"/>
        <v>5</v>
      </c>
      <c r="H47" s="27">
        <f t="shared" si="54"/>
        <v>5.8000000000000007</v>
      </c>
      <c r="I47" s="27">
        <f t="shared" si="54"/>
        <v>6.6000000000000005</v>
      </c>
      <c r="J47" s="27">
        <f t="shared" si="54"/>
        <v>7.2</v>
      </c>
      <c r="K47" s="27">
        <f t="shared" si="54"/>
        <v>7.8000000000000007</v>
      </c>
      <c r="L47" s="27">
        <f t="shared" si="54"/>
        <v>8.4</v>
      </c>
      <c r="M47" s="27">
        <f t="shared" si="54"/>
        <v>9.4</v>
      </c>
      <c r="P47" s="5" t="s">
        <v>85</v>
      </c>
      <c r="Q47" s="27">
        <f t="shared" ref="Q47:AA47" si="55">Q46*0</f>
        <v>0</v>
      </c>
      <c r="R47" s="27">
        <f t="shared" si="55"/>
        <v>0</v>
      </c>
      <c r="S47" s="27">
        <f t="shared" si="55"/>
        <v>0</v>
      </c>
      <c r="T47" s="27">
        <f t="shared" si="55"/>
        <v>0</v>
      </c>
      <c r="U47" s="27">
        <f t="shared" si="55"/>
        <v>0</v>
      </c>
      <c r="V47" s="27">
        <f t="shared" si="55"/>
        <v>0</v>
      </c>
      <c r="W47" s="27">
        <f t="shared" si="55"/>
        <v>0</v>
      </c>
      <c r="X47" s="27">
        <f t="shared" si="55"/>
        <v>0</v>
      </c>
      <c r="Y47" s="27">
        <f t="shared" si="55"/>
        <v>0</v>
      </c>
      <c r="Z47" s="27">
        <f t="shared" si="55"/>
        <v>0</v>
      </c>
      <c r="AA47" s="27">
        <f t="shared" si="55"/>
        <v>0</v>
      </c>
    </row>
    <row r="48" spans="1:27" ht="24" x14ac:dyDescent="0.3">
      <c r="A48" s="3" t="s">
        <v>86</v>
      </c>
      <c r="B48" s="3"/>
      <c r="C48" s="27">
        <f t="shared" ref="C48:M48" si="56">C35+C43+C45+C47</f>
        <v>7.9</v>
      </c>
      <c r="D48" s="27">
        <f t="shared" si="56"/>
        <v>8.5</v>
      </c>
      <c r="E48" s="27">
        <f t="shared" si="56"/>
        <v>7.9</v>
      </c>
      <c r="F48" s="27">
        <f t="shared" si="56"/>
        <v>8.1000000000000014</v>
      </c>
      <c r="G48" s="27">
        <f t="shared" si="56"/>
        <v>8.5</v>
      </c>
      <c r="H48" s="27">
        <f t="shared" si="56"/>
        <v>9.3000000000000007</v>
      </c>
      <c r="I48" s="27">
        <f t="shared" si="56"/>
        <v>10.100000000000001</v>
      </c>
      <c r="J48" s="27">
        <f t="shared" si="56"/>
        <v>10.7</v>
      </c>
      <c r="K48" s="27">
        <f t="shared" si="56"/>
        <v>11.3</v>
      </c>
      <c r="L48" s="27">
        <f t="shared" si="56"/>
        <v>11.9</v>
      </c>
      <c r="M48" s="27">
        <f t="shared" si="56"/>
        <v>12.9</v>
      </c>
      <c r="P48" s="3" t="s">
        <v>86</v>
      </c>
      <c r="Q48" s="27">
        <f t="shared" ref="Q48:AA48" si="57">Q35+Q43+Q45+Q47</f>
        <v>0</v>
      </c>
      <c r="R48" s="27">
        <f t="shared" si="57"/>
        <v>0</v>
      </c>
      <c r="S48" s="27">
        <f t="shared" si="57"/>
        <v>0</v>
      </c>
      <c r="T48" s="27">
        <f t="shared" si="57"/>
        <v>0</v>
      </c>
      <c r="U48" s="27">
        <f t="shared" si="57"/>
        <v>0</v>
      </c>
      <c r="V48" s="27">
        <f t="shared" si="57"/>
        <v>0</v>
      </c>
      <c r="W48" s="27">
        <f t="shared" si="57"/>
        <v>0</v>
      </c>
      <c r="X48" s="27">
        <f t="shared" si="57"/>
        <v>0</v>
      </c>
      <c r="Y48" s="27">
        <f t="shared" si="57"/>
        <v>0</v>
      </c>
      <c r="Z48" s="27">
        <f t="shared" si="57"/>
        <v>0</v>
      </c>
      <c r="AA48" s="27">
        <f t="shared" si="57"/>
        <v>0</v>
      </c>
    </row>
    <row r="49" spans="1:27" x14ac:dyDescent="0.3">
      <c r="A49" s="5" t="s">
        <v>87</v>
      </c>
      <c r="B49" s="5"/>
      <c r="C49" s="27">
        <f t="shared" ref="C49:M49" si="58">C18-C48</f>
        <v>362.52323354085314</v>
      </c>
      <c r="D49" s="27">
        <f t="shared" si="58"/>
        <v>362.10378724692492</v>
      </c>
      <c r="E49" s="6">
        <f t="shared" si="58"/>
        <v>389.60894393233679</v>
      </c>
      <c r="F49" s="6">
        <f t="shared" si="58"/>
        <v>287.19142923750678</v>
      </c>
      <c r="G49" s="6">
        <f t="shared" si="58"/>
        <v>301.07331324027075</v>
      </c>
      <c r="H49" s="6">
        <f t="shared" si="58"/>
        <v>316.58328507812405</v>
      </c>
      <c r="I49" s="6">
        <f t="shared" si="58"/>
        <v>328.44110002820219</v>
      </c>
      <c r="J49" s="6">
        <f t="shared" si="58"/>
        <v>340.00418733596177</v>
      </c>
      <c r="K49" s="6">
        <f t="shared" si="58"/>
        <v>352.55872406435316</v>
      </c>
      <c r="L49" s="6">
        <f t="shared" si="58"/>
        <v>365.54340922586607</v>
      </c>
      <c r="M49" s="6">
        <f t="shared" si="58"/>
        <v>426.38465268693011</v>
      </c>
      <c r="P49" s="5" t="s">
        <v>87</v>
      </c>
      <c r="Q49" s="27" t="e">
        <f t="shared" ref="Q49:AA49" si="59">Q18-Q48</f>
        <v>#REF!</v>
      </c>
      <c r="R49" s="27" t="e">
        <f t="shared" si="59"/>
        <v>#REF!</v>
      </c>
      <c r="S49" s="27" t="e">
        <f t="shared" si="59"/>
        <v>#REF!</v>
      </c>
      <c r="T49" s="27">
        <f t="shared" si="59"/>
        <v>265.76228631375614</v>
      </c>
      <c r="U49" s="27">
        <f t="shared" si="59"/>
        <v>278.61598191624364</v>
      </c>
      <c r="V49" s="27">
        <f t="shared" si="59"/>
        <v>293.29495657031163</v>
      </c>
      <c r="W49" s="27">
        <f t="shared" si="59"/>
        <v>304.68699002538199</v>
      </c>
      <c r="X49" s="27">
        <f t="shared" si="59"/>
        <v>315.63376860236559</v>
      </c>
      <c r="Y49" s="27">
        <f t="shared" si="59"/>
        <v>327.47285165791783</v>
      </c>
      <c r="Z49" s="27">
        <f t="shared" si="59"/>
        <v>339.69906830327949</v>
      </c>
      <c r="AA49" s="27">
        <f t="shared" si="59"/>
        <v>395.35618741823708</v>
      </c>
    </row>
    <row r="50" spans="1:27" ht="24" x14ac:dyDescent="0.3">
      <c r="A50" s="3" t="s">
        <v>88</v>
      </c>
      <c r="B50" s="3"/>
      <c r="C50" s="27">
        <f t="shared" ref="C50:M50" si="60">C36+C43+C45+C47</f>
        <v>81.300000000000011</v>
      </c>
      <c r="D50" s="27">
        <f t="shared" si="60"/>
        <v>81.900000000000006</v>
      </c>
      <c r="E50" s="6">
        <f t="shared" si="60"/>
        <v>81.300000000000011</v>
      </c>
      <c r="F50" s="6">
        <f t="shared" si="60"/>
        <v>18.100000000000001</v>
      </c>
      <c r="G50" s="6">
        <f t="shared" si="60"/>
        <v>18.5</v>
      </c>
      <c r="H50" s="6">
        <f t="shared" si="60"/>
        <v>19.3</v>
      </c>
      <c r="I50" s="6">
        <f t="shared" si="60"/>
        <v>20.100000000000001</v>
      </c>
      <c r="J50" s="6">
        <f t="shared" si="60"/>
        <v>20.7</v>
      </c>
      <c r="K50" s="6">
        <f t="shared" si="60"/>
        <v>21.3</v>
      </c>
      <c r="L50" s="6">
        <f t="shared" si="60"/>
        <v>21.9</v>
      </c>
      <c r="M50" s="6">
        <f t="shared" si="60"/>
        <v>22.9</v>
      </c>
      <c r="P50" s="3" t="s">
        <v>89</v>
      </c>
      <c r="Q50" s="27">
        <f t="shared" ref="Q50:AA50" si="61">Q36+Q43+Q45+Q47</f>
        <v>36.700000000000003</v>
      </c>
      <c r="R50" s="27">
        <f t="shared" si="61"/>
        <v>36.700000000000003</v>
      </c>
      <c r="S50" s="27">
        <f t="shared" si="61"/>
        <v>36.700000000000003</v>
      </c>
      <c r="T50" s="27">
        <f t="shared" si="61"/>
        <v>5</v>
      </c>
      <c r="U50" s="27">
        <f t="shared" si="61"/>
        <v>5</v>
      </c>
      <c r="V50" s="27">
        <f t="shared" si="61"/>
        <v>5</v>
      </c>
      <c r="W50" s="27">
        <f t="shared" si="61"/>
        <v>5</v>
      </c>
      <c r="X50" s="27">
        <f t="shared" si="61"/>
        <v>5</v>
      </c>
      <c r="Y50" s="27">
        <f t="shared" si="61"/>
        <v>5</v>
      </c>
      <c r="Z50" s="27">
        <f t="shared" si="61"/>
        <v>5</v>
      </c>
      <c r="AA50" s="27">
        <f t="shared" si="61"/>
        <v>5</v>
      </c>
    </row>
    <row r="51" spans="1:27" x14ac:dyDescent="0.3">
      <c r="A51" s="5" t="s">
        <v>87</v>
      </c>
      <c r="B51" s="5"/>
      <c r="C51" s="27">
        <f t="shared" ref="C51:M51" si="62">C18-C50</f>
        <v>289.12323354085311</v>
      </c>
      <c r="D51" s="27">
        <f t="shared" si="62"/>
        <v>288.70378724692489</v>
      </c>
      <c r="E51" s="6">
        <f t="shared" si="62"/>
        <v>316.20894393233675</v>
      </c>
      <c r="F51" s="6">
        <f t="shared" si="62"/>
        <v>277.19142923750678</v>
      </c>
      <c r="G51" s="6">
        <f t="shared" si="62"/>
        <v>291.07331324027075</v>
      </c>
      <c r="H51" s="6">
        <f t="shared" si="62"/>
        <v>306.58328507812405</v>
      </c>
      <c r="I51" s="6">
        <f t="shared" si="62"/>
        <v>318.44110002820219</v>
      </c>
      <c r="J51" s="6">
        <f t="shared" si="62"/>
        <v>330.00418733596177</v>
      </c>
      <c r="K51" s="6">
        <f t="shared" si="62"/>
        <v>342.55872406435316</v>
      </c>
      <c r="L51" s="6">
        <f t="shared" si="62"/>
        <v>355.54340922586607</v>
      </c>
      <c r="M51" s="6">
        <f t="shared" si="62"/>
        <v>416.38465268693011</v>
      </c>
      <c r="P51" s="5" t="s">
        <v>87</v>
      </c>
      <c r="Q51" s="27" t="e">
        <f t="shared" ref="Q51:AA51" si="63">Q18-Q50</f>
        <v>#REF!</v>
      </c>
      <c r="R51" s="27" t="e">
        <f t="shared" si="63"/>
        <v>#REF!</v>
      </c>
      <c r="S51" s="27" t="e">
        <f t="shared" si="63"/>
        <v>#REF!</v>
      </c>
      <c r="T51" s="27">
        <f t="shared" si="63"/>
        <v>260.76228631375614</v>
      </c>
      <c r="U51" s="27">
        <f t="shared" si="63"/>
        <v>273.61598191624364</v>
      </c>
      <c r="V51" s="27">
        <f t="shared" si="63"/>
        <v>288.29495657031163</v>
      </c>
      <c r="W51" s="27">
        <f t="shared" si="63"/>
        <v>299.68699002538199</v>
      </c>
      <c r="X51" s="27">
        <f t="shared" si="63"/>
        <v>310.63376860236559</v>
      </c>
      <c r="Y51" s="27">
        <f t="shared" si="63"/>
        <v>322.47285165791783</v>
      </c>
      <c r="Z51" s="27">
        <f t="shared" si="63"/>
        <v>334.69906830327949</v>
      </c>
      <c r="AA51" s="27">
        <f t="shared" si="63"/>
        <v>390.35618741823708</v>
      </c>
    </row>
    <row r="52" spans="1:27" ht="24" x14ac:dyDescent="0.3">
      <c r="A52" s="3" t="s">
        <v>90</v>
      </c>
      <c r="B52" s="3"/>
      <c r="C52" s="27">
        <f t="shared" ref="C52:M52" si="64">C37+C43+C45+C47</f>
        <v>154.70000000000002</v>
      </c>
      <c r="D52" s="27">
        <f t="shared" si="64"/>
        <v>155.30000000000001</v>
      </c>
      <c r="E52" s="6">
        <f t="shared" si="64"/>
        <v>154.70000000000002</v>
      </c>
      <c r="F52" s="6">
        <f t="shared" si="64"/>
        <v>28.1</v>
      </c>
      <c r="G52" s="6">
        <f t="shared" si="64"/>
        <v>28.5</v>
      </c>
      <c r="H52" s="6">
        <f t="shared" si="64"/>
        <v>29.3</v>
      </c>
      <c r="I52" s="6">
        <f t="shared" si="64"/>
        <v>30.1</v>
      </c>
      <c r="J52" s="6">
        <f t="shared" si="64"/>
        <v>30.7</v>
      </c>
      <c r="K52" s="6">
        <f t="shared" si="64"/>
        <v>31.3</v>
      </c>
      <c r="L52" s="6">
        <f t="shared" si="64"/>
        <v>31.9</v>
      </c>
      <c r="M52" s="6">
        <f t="shared" si="64"/>
        <v>32.9</v>
      </c>
      <c r="P52" s="3" t="s">
        <v>88</v>
      </c>
      <c r="Q52" s="27">
        <f t="shared" ref="Q52:AA52" si="65">Q37+Q43+Q45+Q47</f>
        <v>73.400000000000006</v>
      </c>
      <c r="R52" s="27">
        <f t="shared" si="65"/>
        <v>73.400000000000006</v>
      </c>
      <c r="S52" s="27">
        <f t="shared" si="65"/>
        <v>73.400000000000006</v>
      </c>
      <c r="T52" s="27">
        <f t="shared" si="65"/>
        <v>10</v>
      </c>
      <c r="U52" s="27">
        <f t="shared" si="65"/>
        <v>10</v>
      </c>
      <c r="V52" s="27">
        <f t="shared" si="65"/>
        <v>10</v>
      </c>
      <c r="W52" s="27">
        <f t="shared" si="65"/>
        <v>10</v>
      </c>
      <c r="X52" s="27">
        <f t="shared" si="65"/>
        <v>10</v>
      </c>
      <c r="Y52" s="27">
        <f t="shared" si="65"/>
        <v>10</v>
      </c>
      <c r="Z52" s="27">
        <f t="shared" si="65"/>
        <v>10</v>
      </c>
      <c r="AA52" s="27">
        <f t="shared" si="65"/>
        <v>10</v>
      </c>
    </row>
    <row r="53" spans="1:27" x14ac:dyDescent="0.3">
      <c r="A53" s="5" t="s">
        <v>87</v>
      </c>
      <c r="B53" s="5"/>
      <c r="C53" s="27">
        <f t="shared" ref="C53:M53" si="66">C18-C52</f>
        <v>215.7232335408531</v>
      </c>
      <c r="D53" s="27">
        <f t="shared" si="66"/>
        <v>215.30378724692491</v>
      </c>
      <c r="E53" s="6">
        <f t="shared" si="66"/>
        <v>242.80894393233675</v>
      </c>
      <c r="F53" s="6">
        <f t="shared" si="66"/>
        <v>267.19142923750678</v>
      </c>
      <c r="G53" s="6">
        <f t="shared" si="66"/>
        <v>281.07331324027075</v>
      </c>
      <c r="H53" s="6">
        <f t="shared" si="66"/>
        <v>296.58328507812405</v>
      </c>
      <c r="I53" s="6">
        <f t="shared" si="66"/>
        <v>308.44110002820219</v>
      </c>
      <c r="J53" s="6">
        <f t="shared" si="66"/>
        <v>320.00418733596177</v>
      </c>
      <c r="K53" s="6">
        <f t="shared" si="66"/>
        <v>332.55872406435316</v>
      </c>
      <c r="L53" s="6">
        <f t="shared" si="66"/>
        <v>345.54340922586607</v>
      </c>
      <c r="M53" s="6">
        <f t="shared" si="66"/>
        <v>406.38465268693011</v>
      </c>
      <c r="P53" s="5" t="s">
        <v>87</v>
      </c>
      <c r="Q53" s="27" t="e">
        <f t="shared" ref="Q53:AA53" si="67">Q18-Q52</f>
        <v>#REF!</v>
      </c>
      <c r="R53" s="27" t="e">
        <f t="shared" si="67"/>
        <v>#REF!</v>
      </c>
      <c r="S53" s="27" t="e">
        <f t="shared" si="67"/>
        <v>#REF!</v>
      </c>
      <c r="T53" s="27">
        <f t="shared" si="67"/>
        <v>255.76228631375614</v>
      </c>
      <c r="U53" s="27">
        <f t="shared" si="67"/>
        <v>268.61598191624364</v>
      </c>
      <c r="V53" s="27">
        <f t="shared" si="67"/>
        <v>283.29495657031163</v>
      </c>
      <c r="W53" s="27">
        <f t="shared" si="67"/>
        <v>294.68699002538199</v>
      </c>
      <c r="X53" s="27">
        <f t="shared" si="67"/>
        <v>305.63376860236559</v>
      </c>
      <c r="Y53" s="27">
        <f t="shared" si="67"/>
        <v>317.47285165791783</v>
      </c>
      <c r="Z53" s="27">
        <f t="shared" si="67"/>
        <v>329.69906830327949</v>
      </c>
      <c r="AA53" s="27">
        <f t="shared" si="67"/>
        <v>385.35618741823708</v>
      </c>
    </row>
    <row r="56" spans="1:27" x14ac:dyDescent="0.3">
      <c r="A56" s="49" t="s">
        <v>91</v>
      </c>
      <c r="B56" s="49" t="s">
        <v>117</v>
      </c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>C48</f>
        <v>7.9</v>
      </c>
      <c r="D57" s="53">
        <f t="shared" ref="D57:AA57" si="68">D48</f>
        <v>8.5</v>
      </c>
      <c r="E57" s="53">
        <f t="shared" si="68"/>
        <v>7.9</v>
      </c>
      <c r="F57" s="53">
        <f t="shared" si="68"/>
        <v>8.1000000000000014</v>
      </c>
      <c r="G57" s="53">
        <f t="shared" si="68"/>
        <v>8.5</v>
      </c>
      <c r="H57" s="53">
        <f t="shared" si="68"/>
        <v>9.3000000000000007</v>
      </c>
      <c r="I57" s="53">
        <f t="shared" si="68"/>
        <v>10.100000000000001</v>
      </c>
      <c r="J57" s="53">
        <f t="shared" si="68"/>
        <v>10.7</v>
      </c>
      <c r="K57" s="53">
        <f t="shared" si="68"/>
        <v>11.3</v>
      </c>
      <c r="L57" s="53">
        <f t="shared" si="68"/>
        <v>11.9</v>
      </c>
      <c r="M57" s="53">
        <f t="shared" si="68"/>
        <v>12.9</v>
      </c>
      <c r="N57" s="53">
        <f t="shared" si="68"/>
        <v>0</v>
      </c>
      <c r="O57" s="53">
        <f t="shared" si="68"/>
        <v>0</v>
      </c>
      <c r="P57" s="53" t="str">
        <f t="shared" si="68"/>
        <v>地区电源总出力
（气电不出力）</v>
      </c>
      <c r="Q57" s="53">
        <f t="shared" si="68"/>
        <v>0</v>
      </c>
      <c r="R57" s="53">
        <f t="shared" si="68"/>
        <v>0</v>
      </c>
      <c r="S57" s="53">
        <f t="shared" si="68"/>
        <v>0</v>
      </c>
      <c r="T57" s="53">
        <f t="shared" si="68"/>
        <v>0</v>
      </c>
      <c r="U57" s="53">
        <f t="shared" si="68"/>
        <v>0</v>
      </c>
      <c r="V57" s="53">
        <f t="shared" si="68"/>
        <v>0</v>
      </c>
      <c r="W57" s="53">
        <f t="shared" si="68"/>
        <v>0</v>
      </c>
      <c r="X57" s="53">
        <f t="shared" si="68"/>
        <v>0</v>
      </c>
      <c r="Y57" s="53">
        <f t="shared" si="68"/>
        <v>0</v>
      </c>
      <c r="Z57" s="53">
        <f t="shared" si="68"/>
        <v>0</v>
      </c>
      <c r="AA57" s="53">
        <f t="shared" si="68"/>
        <v>0</v>
      </c>
    </row>
    <row r="58" spans="1:27" x14ac:dyDescent="0.3">
      <c r="A58" s="49" t="s">
        <v>87</v>
      </c>
      <c r="B58" s="54"/>
      <c r="C58" s="53">
        <f>C49</f>
        <v>362.52323354085314</v>
      </c>
      <c r="D58" s="53">
        <f t="shared" ref="D58:AA58" si="69">D49</f>
        <v>362.10378724692492</v>
      </c>
      <c r="E58" s="53">
        <f t="shared" si="69"/>
        <v>389.60894393233679</v>
      </c>
      <c r="F58" s="53">
        <f t="shared" si="69"/>
        <v>287.19142923750678</v>
      </c>
      <c r="G58" s="53">
        <f t="shared" si="69"/>
        <v>301.07331324027075</v>
      </c>
      <c r="H58" s="53">
        <f t="shared" si="69"/>
        <v>316.58328507812405</v>
      </c>
      <c r="I58" s="53">
        <f t="shared" si="69"/>
        <v>328.44110002820219</v>
      </c>
      <c r="J58" s="53">
        <f t="shared" si="69"/>
        <v>340.00418733596177</v>
      </c>
      <c r="K58" s="53">
        <f t="shared" si="69"/>
        <v>352.55872406435316</v>
      </c>
      <c r="L58" s="53">
        <f t="shared" si="69"/>
        <v>365.54340922586607</v>
      </c>
      <c r="M58" s="53">
        <f t="shared" si="69"/>
        <v>426.38465268693011</v>
      </c>
      <c r="N58" s="53">
        <f t="shared" si="69"/>
        <v>0</v>
      </c>
      <c r="O58" s="53">
        <f t="shared" si="69"/>
        <v>0</v>
      </c>
      <c r="P58" s="53" t="str">
        <f t="shared" si="69"/>
        <v>区域需大网供电负荷</v>
      </c>
      <c r="Q58" s="53" t="e">
        <f t="shared" si="69"/>
        <v>#REF!</v>
      </c>
      <c r="R58" s="53" t="e">
        <f t="shared" si="69"/>
        <v>#REF!</v>
      </c>
      <c r="S58" s="53" t="e">
        <f t="shared" si="69"/>
        <v>#REF!</v>
      </c>
      <c r="T58" s="53">
        <f t="shared" si="69"/>
        <v>265.76228631375614</v>
      </c>
      <c r="U58" s="53">
        <f t="shared" si="69"/>
        <v>278.61598191624364</v>
      </c>
      <c r="V58" s="53">
        <f t="shared" si="69"/>
        <v>293.29495657031163</v>
      </c>
      <c r="W58" s="53">
        <f t="shared" si="69"/>
        <v>304.68699002538199</v>
      </c>
      <c r="X58" s="53">
        <f t="shared" si="69"/>
        <v>315.63376860236559</v>
      </c>
      <c r="Y58" s="53">
        <f t="shared" si="69"/>
        <v>327.47285165791783</v>
      </c>
      <c r="Z58" s="53">
        <f t="shared" si="69"/>
        <v>339.69906830327949</v>
      </c>
      <c r="AA58" s="53">
        <f t="shared" si="69"/>
        <v>395.35618741823708</v>
      </c>
    </row>
    <row r="59" spans="1:27" x14ac:dyDescent="0.3">
      <c r="A59" s="49" t="s">
        <v>93</v>
      </c>
      <c r="B59" s="54"/>
      <c r="C59" s="55">
        <f>C69/C58</f>
        <v>1.3792219470084099</v>
      </c>
      <c r="D59" s="55">
        <f t="shared" ref="D59:M59" si="70">D69/D58</f>
        <v>1.3808195815942717</v>
      </c>
      <c r="E59" s="55">
        <f t="shared" si="70"/>
        <v>1.283338095253878</v>
      </c>
      <c r="F59" s="55">
        <f t="shared" si="70"/>
        <v>1.7409990309512369</v>
      </c>
      <c r="G59" s="55">
        <f t="shared" si="70"/>
        <v>1.6607250726369638</v>
      </c>
      <c r="H59" s="55">
        <f t="shared" si="70"/>
        <v>1.579363230995009</v>
      </c>
      <c r="I59" s="55">
        <f t="shared" si="70"/>
        <v>1.8268115651435826</v>
      </c>
      <c r="J59" s="55">
        <f t="shared" si="70"/>
        <v>1.7646841490429457</v>
      </c>
      <c r="K59" s="55">
        <f t="shared" si="70"/>
        <v>1.7018441440991854</v>
      </c>
      <c r="L59" s="55">
        <f t="shared" si="70"/>
        <v>1.6413919246161686</v>
      </c>
      <c r="M59" s="55">
        <f t="shared" si="70"/>
        <v>1.6417101215741223</v>
      </c>
      <c r="N59" s="2"/>
      <c r="O59" s="2"/>
      <c r="P59" s="49" t="s">
        <v>93</v>
      </c>
      <c r="Q59" s="55" t="e">
        <f>Q69/Q58</f>
        <v>#REF!</v>
      </c>
      <c r="R59" s="55" t="e">
        <f t="shared" ref="R59:AA59" si="71">R69/R58</f>
        <v>#REF!</v>
      </c>
      <c r="S59" s="55" t="e">
        <f t="shared" si="71"/>
        <v>#REF!</v>
      </c>
      <c r="T59" s="55">
        <f t="shared" si="71"/>
        <v>1.8813805635676437</v>
      </c>
      <c r="U59" s="55">
        <f t="shared" si="71"/>
        <v>1.7945847778046986</v>
      </c>
      <c r="V59" s="55">
        <f t="shared" si="71"/>
        <v>1.7047684891919883</v>
      </c>
      <c r="W59" s="55">
        <f t="shared" si="71"/>
        <v>1.9692340652615883</v>
      </c>
      <c r="X59" s="55">
        <f t="shared" si="71"/>
        <v>1.900937287720561</v>
      </c>
      <c r="Y59" s="55">
        <f t="shared" si="71"/>
        <v>1.8322129512792937</v>
      </c>
      <c r="Z59" s="55">
        <f t="shared" si="71"/>
        <v>1.7662691952523308</v>
      </c>
      <c r="AA59" s="55">
        <f t="shared" si="71"/>
        <v>1.7705553176520497</v>
      </c>
    </row>
    <row r="60" spans="1:27" ht="28" x14ac:dyDescent="0.3">
      <c r="A60" s="56" t="s">
        <v>94</v>
      </c>
      <c r="B60" s="54"/>
      <c r="C60" s="55">
        <f>C70/C58</f>
        <v>1.3792219470084099</v>
      </c>
      <c r="D60" s="55">
        <f t="shared" ref="D60:M60" si="72">D70/D58</f>
        <v>1.3808195815942717</v>
      </c>
      <c r="E60" s="55">
        <f t="shared" si="72"/>
        <v>1.283338095253878</v>
      </c>
      <c r="F60" s="55">
        <f t="shared" si="72"/>
        <v>1.7409990309512369</v>
      </c>
      <c r="G60" s="55">
        <f t="shared" si="72"/>
        <v>1.6607250726369638</v>
      </c>
      <c r="H60" s="55">
        <f t="shared" si="72"/>
        <v>1.579363230995009</v>
      </c>
      <c r="I60" s="55">
        <f t="shared" si="72"/>
        <v>1.674577268048284</v>
      </c>
      <c r="J60" s="55">
        <f t="shared" si="72"/>
        <v>1.7646841490429457</v>
      </c>
      <c r="K60" s="55">
        <f t="shared" si="72"/>
        <v>1.7018441440991854</v>
      </c>
      <c r="L60" s="55">
        <f t="shared" si="72"/>
        <v>1.367826603846807</v>
      </c>
      <c r="M60" s="55">
        <f t="shared" si="72"/>
        <v>1.5244451128902565</v>
      </c>
      <c r="N60" s="2"/>
      <c r="O60" s="2"/>
      <c r="P60" s="56" t="s">
        <v>94</v>
      </c>
      <c r="Q60" s="55" t="e">
        <f>Q70/Q58</f>
        <v>#REF!</v>
      </c>
      <c r="R60" s="55" t="e">
        <f t="shared" ref="R60:AA60" si="73">R70/R58</f>
        <v>#REF!</v>
      </c>
      <c r="S60" s="55" t="e">
        <f t="shared" si="73"/>
        <v>#REF!</v>
      </c>
      <c r="T60" s="55">
        <f t="shared" si="73"/>
        <v>1.8813805635676437</v>
      </c>
      <c r="U60" s="55">
        <f t="shared" si="73"/>
        <v>1.7945847778046986</v>
      </c>
      <c r="V60" s="55">
        <f t="shared" si="73"/>
        <v>1.7047684891919883</v>
      </c>
      <c r="W60" s="55">
        <f t="shared" si="73"/>
        <v>1.8051312264897894</v>
      </c>
      <c r="X60" s="55">
        <f t="shared" si="73"/>
        <v>1.900937287720561</v>
      </c>
      <c r="Y60" s="55">
        <f t="shared" si="73"/>
        <v>1.8322129512792937</v>
      </c>
      <c r="Z60" s="55">
        <f t="shared" si="73"/>
        <v>1.4718909960436091</v>
      </c>
      <c r="AA60" s="55">
        <f t="shared" si="73"/>
        <v>1.6440870806769032</v>
      </c>
    </row>
    <row r="61" spans="1:27" ht="28" x14ac:dyDescent="0.3">
      <c r="A61" s="51" t="s">
        <v>95</v>
      </c>
      <c r="B61" s="52"/>
      <c r="C61" s="53">
        <f>C50</f>
        <v>81.300000000000011</v>
      </c>
      <c r="D61" s="53">
        <f t="shared" ref="D61:AA61" si="74">D50</f>
        <v>81.900000000000006</v>
      </c>
      <c r="E61" s="53">
        <f t="shared" si="74"/>
        <v>81.300000000000011</v>
      </c>
      <c r="F61" s="53">
        <f t="shared" si="74"/>
        <v>18.100000000000001</v>
      </c>
      <c r="G61" s="53">
        <f t="shared" si="74"/>
        <v>18.5</v>
      </c>
      <c r="H61" s="53">
        <f t="shared" si="74"/>
        <v>19.3</v>
      </c>
      <c r="I61" s="53">
        <f t="shared" si="74"/>
        <v>20.100000000000001</v>
      </c>
      <c r="J61" s="53">
        <f t="shared" si="74"/>
        <v>20.7</v>
      </c>
      <c r="K61" s="53">
        <f t="shared" si="74"/>
        <v>21.3</v>
      </c>
      <c r="L61" s="53">
        <f t="shared" si="74"/>
        <v>21.9</v>
      </c>
      <c r="M61" s="53">
        <f t="shared" si="74"/>
        <v>22.9</v>
      </c>
      <c r="N61" s="53">
        <f t="shared" si="74"/>
        <v>0</v>
      </c>
      <c r="O61" s="53">
        <f t="shared" si="74"/>
        <v>0</v>
      </c>
      <c r="P61" s="53" t="str">
        <f t="shared" si="74"/>
        <v>地区电源总出力
（气电0.2出力）</v>
      </c>
      <c r="Q61" s="53">
        <f t="shared" si="74"/>
        <v>36.700000000000003</v>
      </c>
      <c r="R61" s="53">
        <f t="shared" si="74"/>
        <v>36.700000000000003</v>
      </c>
      <c r="S61" s="53">
        <f t="shared" si="74"/>
        <v>36.700000000000003</v>
      </c>
      <c r="T61" s="53">
        <f t="shared" si="74"/>
        <v>5</v>
      </c>
      <c r="U61" s="53">
        <f t="shared" si="74"/>
        <v>5</v>
      </c>
      <c r="V61" s="53">
        <f t="shared" si="74"/>
        <v>5</v>
      </c>
      <c r="W61" s="53">
        <f t="shared" si="74"/>
        <v>5</v>
      </c>
      <c r="X61" s="53">
        <f t="shared" si="74"/>
        <v>5</v>
      </c>
      <c r="Y61" s="53">
        <f t="shared" si="74"/>
        <v>5</v>
      </c>
      <c r="Z61" s="53">
        <f t="shared" si="74"/>
        <v>5</v>
      </c>
      <c r="AA61" s="53">
        <f t="shared" si="74"/>
        <v>5</v>
      </c>
    </row>
    <row r="62" spans="1:27" x14ac:dyDescent="0.3">
      <c r="A62" s="49" t="s">
        <v>87</v>
      </c>
      <c r="B62" s="54"/>
      <c r="C62" s="53">
        <f>C51</f>
        <v>289.12323354085311</v>
      </c>
      <c r="D62" s="53">
        <f t="shared" ref="D62:AA62" si="75">D51</f>
        <v>288.70378724692489</v>
      </c>
      <c r="E62" s="53">
        <f t="shared" si="75"/>
        <v>316.20894393233675</v>
      </c>
      <c r="F62" s="53">
        <f t="shared" si="75"/>
        <v>277.19142923750678</v>
      </c>
      <c r="G62" s="53">
        <f t="shared" si="75"/>
        <v>291.07331324027075</v>
      </c>
      <c r="H62" s="53">
        <f t="shared" si="75"/>
        <v>306.58328507812405</v>
      </c>
      <c r="I62" s="53">
        <f t="shared" si="75"/>
        <v>318.44110002820219</v>
      </c>
      <c r="J62" s="53">
        <f t="shared" si="75"/>
        <v>330.00418733596177</v>
      </c>
      <c r="K62" s="53">
        <f t="shared" si="75"/>
        <v>342.55872406435316</v>
      </c>
      <c r="L62" s="53">
        <f t="shared" si="75"/>
        <v>355.54340922586607</v>
      </c>
      <c r="M62" s="53">
        <f t="shared" si="75"/>
        <v>416.38465268693011</v>
      </c>
      <c r="N62" s="53">
        <f t="shared" si="75"/>
        <v>0</v>
      </c>
      <c r="O62" s="53">
        <f t="shared" si="75"/>
        <v>0</v>
      </c>
      <c r="P62" s="53" t="str">
        <f t="shared" si="75"/>
        <v>区域需大网供电负荷</v>
      </c>
      <c r="Q62" s="53" t="e">
        <f t="shared" si="75"/>
        <v>#REF!</v>
      </c>
      <c r="R62" s="53" t="e">
        <f t="shared" si="75"/>
        <v>#REF!</v>
      </c>
      <c r="S62" s="53" t="e">
        <f t="shared" si="75"/>
        <v>#REF!</v>
      </c>
      <c r="T62" s="53">
        <f t="shared" si="75"/>
        <v>260.76228631375614</v>
      </c>
      <c r="U62" s="53">
        <f t="shared" si="75"/>
        <v>273.61598191624364</v>
      </c>
      <c r="V62" s="53">
        <f t="shared" si="75"/>
        <v>288.29495657031163</v>
      </c>
      <c r="W62" s="53">
        <f t="shared" si="75"/>
        <v>299.68699002538199</v>
      </c>
      <c r="X62" s="53">
        <f t="shared" si="75"/>
        <v>310.63376860236559</v>
      </c>
      <c r="Y62" s="53">
        <f t="shared" si="75"/>
        <v>322.47285165791783</v>
      </c>
      <c r="Z62" s="53">
        <f t="shared" si="75"/>
        <v>334.69906830327949</v>
      </c>
      <c r="AA62" s="53">
        <f t="shared" si="75"/>
        <v>390.35618741823708</v>
      </c>
    </row>
    <row r="63" spans="1:27" x14ac:dyDescent="0.3">
      <c r="A63" s="49" t="s">
        <v>93</v>
      </c>
      <c r="B63" s="54"/>
      <c r="C63" s="55">
        <f>C69/C62</f>
        <v>1.7293663808216575</v>
      </c>
      <c r="D63" s="55">
        <f t="shared" ref="D63:M63" si="76">D69/D62</f>
        <v>1.7318789087181456</v>
      </c>
      <c r="E63" s="55">
        <f t="shared" si="76"/>
        <v>1.5812329461085433</v>
      </c>
      <c r="F63" s="55">
        <f t="shared" si="76"/>
        <v>1.8038075757803589</v>
      </c>
      <c r="G63" s="55">
        <f t="shared" si="76"/>
        <v>1.7177802885256872</v>
      </c>
      <c r="H63" s="55">
        <f t="shared" si="76"/>
        <v>1.6308782126611672</v>
      </c>
      <c r="I63" s="55">
        <f t="shared" si="76"/>
        <v>1.8841788950825193</v>
      </c>
      <c r="J63" s="55">
        <f t="shared" si="76"/>
        <v>1.8181587477530039</v>
      </c>
      <c r="K63" s="55">
        <f t="shared" si="76"/>
        <v>1.7515245061669598</v>
      </c>
      <c r="L63" s="55">
        <f t="shared" si="76"/>
        <v>1.687557649588824</v>
      </c>
      <c r="M63" s="55">
        <f t="shared" si="76"/>
        <v>1.6811378505016938</v>
      </c>
      <c r="N63" s="61"/>
      <c r="O63" s="61"/>
      <c r="P63" s="49" t="s">
        <v>93</v>
      </c>
      <c r="Q63" s="55" t="e">
        <f t="shared" ref="Q63:AA63" si="77">Q69/Q62</f>
        <v>#REF!</v>
      </c>
      <c r="R63" s="55" t="e">
        <f t="shared" si="77"/>
        <v>#REF!</v>
      </c>
      <c r="S63" s="55" t="e">
        <f t="shared" si="77"/>
        <v>#REF!</v>
      </c>
      <c r="T63" s="55">
        <f t="shared" si="77"/>
        <v>1.9174551928816372</v>
      </c>
      <c r="U63" s="55">
        <f t="shared" si="77"/>
        <v>1.8273786366508904</v>
      </c>
      <c r="V63" s="55">
        <f t="shared" si="77"/>
        <v>1.7343348837878685</v>
      </c>
      <c r="W63" s="55">
        <f t="shared" si="77"/>
        <v>2.0020889126657884</v>
      </c>
      <c r="X63" s="55">
        <f t="shared" si="77"/>
        <v>1.9315350121127519</v>
      </c>
      <c r="Y63" s="55">
        <f t="shared" si="77"/>
        <v>1.8606217451027025</v>
      </c>
      <c r="Z63" s="55">
        <f t="shared" si="77"/>
        <v>1.7926551246217526</v>
      </c>
      <c r="AA63" s="55">
        <f t="shared" si="77"/>
        <v>1.7932340323070197</v>
      </c>
    </row>
    <row r="64" spans="1:27" ht="28" x14ac:dyDescent="0.3">
      <c r="A64" s="56" t="s">
        <v>94</v>
      </c>
      <c r="B64" s="54"/>
      <c r="C64" s="55">
        <f>C70/C62</f>
        <v>1.7293663808216575</v>
      </c>
      <c r="D64" s="55">
        <f t="shared" ref="D64:M64" si="78">D70/D62</f>
        <v>1.7318789087181456</v>
      </c>
      <c r="E64" s="55">
        <f t="shared" si="78"/>
        <v>1.5812329461085433</v>
      </c>
      <c r="F64" s="55">
        <f t="shared" si="78"/>
        <v>1.8038075757803589</v>
      </c>
      <c r="G64" s="55">
        <f t="shared" si="78"/>
        <v>1.7177802885256872</v>
      </c>
      <c r="H64" s="55">
        <f t="shared" si="78"/>
        <v>1.6308782126611672</v>
      </c>
      <c r="I64" s="55">
        <f t="shared" si="78"/>
        <v>1.7271639871589761</v>
      </c>
      <c r="J64" s="55">
        <f t="shared" si="78"/>
        <v>1.8181587477530039</v>
      </c>
      <c r="K64" s="55">
        <f t="shared" si="78"/>
        <v>1.7515245061669598</v>
      </c>
      <c r="L64" s="55">
        <f t="shared" si="78"/>
        <v>1.40629804132402</v>
      </c>
      <c r="M64" s="55">
        <f t="shared" si="78"/>
        <v>1.5610565754658585</v>
      </c>
      <c r="N64" s="2"/>
      <c r="O64" s="2"/>
      <c r="P64" s="56" t="s">
        <v>94</v>
      </c>
      <c r="Q64" s="55" t="e">
        <f t="shared" ref="Q64:AA64" si="79">Q70/Q62</f>
        <v>#REF!</v>
      </c>
      <c r="R64" s="55" t="e">
        <f t="shared" si="79"/>
        <v>#REF!</v>
      </c>
      <c r="S64" s="55" t="e">
        <f t="shared" si="79"/>
        <v>#REF!</v>
      </c>
      <c r="T64" s="55">
        <f t="shared" si="79"/>
        <v>1.9174551928816372</v>
      </c>
      <c r="U64" s="55">
        <f t="shared" si="79"/>
        <v>1.8273786366508904</v>
      </c>
      <c r="V64" s="55">
        <f t="shared" si="79"/>
        <v>1.7343348837878685</v>
      </c>
      <c r="W64" s="55">
        <f t="shared" si="79"/>
        <v>1.8352481699436394</v>
      </c>
      <c r="X64" s="55">
        <f t="shared" si="79"/>
        <v>1.9315350121127519</v>
      </c>
      <c r="Y64" s="55">
        <f t="shared" si="79"/>
        <v>1.8606217451027025</v>
      </c>
      <c r="Z64" s="55">
        <f t="shared" si="79"/>
        <v>1.4938792705181272</v>
      </c>
      <c r="AA64" s="55">
        <f t="shared" si="79"/>
        <v>1.6651458871422327</v>
      </c>
    </row>
    <row r="65" spans="1:27" ht="28" x14ac:dyDescent="0.3">
      <c r="A65" s="51" t="s">
        <v>96</v>
      </c>
      <c r="B65" s="52"/>
      <c r="C65" s="53">
        <f>C52</f>
        <v>154.70000000000002</v>
      </c>
      <c r="D65" s="53">
        <f t="shared" ref="D65:AA65" si="80">D52</f>
        <v>155.30000000000001</v>
      </c>
      <c r="E65" s="53">
        <f t="shared" si="80"/>
        <v>154.70000000000002</v>
      </c>
      <c r="F65" s="53">
        <f t="shared" si="80"/>
        <v>28.1</v>
      </c>
      <c r="G65" s="53">
        <f t="shared" si="80"/>
        <v>28.5</v>
      </c>
      <c r="H65" s="53">
        <f t="shared" si="80"/>
        <v>29.3</v>
      </c>
      <c r="I65" s="53">
        <f t="shared" si="80"/>
        <v>30.1</v>
      </c>
      <c r="J65" s="53">
        <f t="shared" si="80"/>
        <v>30.7</v>
      </c>
      <c r="K65" s="53">
        <f t="shared" si="80"/>
        <v>31.3</v>
      </c>
      <c r="L65" s="53">
        <f t="shared" si="80"/>
        <v>31.9</v>
      </c>
      <c r="M65" s="53">
        <f t="shared" si="80"/>
        <v>32.9</v>
      </c>
      <c r="N65" s="53">
        <f t="shared" si="80"/>
        <v>0</v>
      </c>
      <c r="O65" s="53">
        <f t="shared" si="80"/>
        <v>0</v>
      </c>
      <c r="P65" s="53" t="str">
        <f t="shared" si="80"/>
        <v>地区电源总出力
（气电0.4出力）</v>
      </c>
      <c r="Q65" s="53">
        <f t="shared" si="80"/>
        <v>73.400000000000006</v>
      </c>
      <c r="R65" s="53">
        <f t="shared" si="80"/>
        <v>73.400000000000006</v>
      </c>
      <c r="S65" s="53">
        <f t="shared" si="80"/>
        <v>73.400000000000006</v>
      </c>
      <c r="T65" s="53">
        <f t="shared" si="80"/>
        <v>10</v>
      </c>
      <c r="U65" s="53">
        <f t="shared" si="80"/>
        <v>10</v>
      </c>
      <c r="V65" s="53">
        <f t="shared" si="80"/>
        <v>10</v>
      </c>
      <c r="W65" s="53">
        <f t="shared" si="80"/>
        <v>10</v>
      </c>
      <c r="X65" s="53">
        <f t="shared" si="80"/>
        <v>10</v>
      </c>
      <c r="Y65" s="53">
        <f t="shared" si="80"/>
        <v>10</v>
      </c>
      <c r="Z65" s="53">
        <f t="shared" si="80"/>
        <v>10</v>
      </c>
      <c r="AA65" s="53">
        <f t="shared" si="80"/>
        <v>10</v>
      </c>
    </row>
    <row r="66" spans="1:27" x14ac:dyDescent="0.3">
      <c r="A66" s="49" t="s">
        <v>87</v>
      </c>
      <c r="B66" s="54"/>
      <c r="C66" s="53">
        <f>C53</f>
        <v>215.7232335408531</v>
      </c>
      <c r="D66" s="53">
        <f t="shared" ref="D66:AA66" si="81">D53</f>
        <v>215.30378724692491</v>
      </c>
      <c r="E66" s="53">
        <f t="shared" si="81"/>
        <v>242.80894393233675</v>
      </c>
      <c r="F66" s="53">
        <f t="shared" si="81"/>
        <v>267.19142923750678</v>
      </c>
      <c r="G66" s="53">
        <f t="shared" si="81"/>
        <v>281.07331324027075</v>
      </c>
      <c r="H66" s="53">
        <f t="shared" si="81"/>
        <v>296.58328507812405</v>
      </c>
      <c r="I66" s="53">
        <f t="shared" si="81"/>
        <v>308.44110002820219</v>
      </c>
      <c r="J66" s="53">
        <f t="shared" si="81"/>
        <v>320.00418733596177</v>
      </c>
      <c r="K66" s="53">
        <f t="shared" si="81"/>
        <v>332.55872406435316</v>
      </c>
      <c r="L66" s="53">
        <f t="shared" si="81"/>
        <v>345.54340922586607</v>
      </c>
      <c r="M66" s="53">
        <f t="shared" si="81"/>
        <v>406.38465268693011</v>
      </c>
      <c r="N66" s="53">
        <f t="shared" si="81"/>
        <v>0</v>
      </c>
      <c r="O66" s="53">
        <f t="shared" si="81"/>
        <v>0</v>
      </c>
      <c r="P66" s="53" t="str">
        <f t="shared" si="81"/>
        <v>区域需大网供电负荷</v>
      </c>
      <c r="Q66" s="53" t="e">
        <f t="shared" si="81"/>
        <v>#REF!</v>
      </c>
      <c r="R66" s="53" t="e">
        <f t="shared" si="81"/>
        <v>#REF!</v>
      </c>
      <c r="S66" s="53" t="e">
        <f t="shared" si="81"/>
        <v>#REF!</v>
      </c>
      <c r="T66" s="53">
        <f t="shared" si="81"/>
        <v>255.76228631375614</v>
      </c>
      <c r="U66" s="53">
        <f t="shared" si="81"/>
        <v>268.61598191624364</v>
      </c>
      <c r="V66" s="53">
        <f t="shared" si="81"/>
        <v>283.29495657031163</v>
      </c>
      <c r="W66" s="53">
        <f t="shared" si="81"/>
        <v>294.68699002538199</v>
      </c>
      <c r="X66" s="53">
        <f t="shared" si="81"/>
        <v>305.63376860236559</v>
      </c>
      <c r="Y66" s="53">
        <f t="shared" si="81"/>
        <v>317.47285165791783</v>
      </c>
      <c r="Z66" s="53">
        <f t="shared" si="81"/>
        <v>329.69906830327949</v>
      </c>
      <c r="AA66" s="53">
        <f t="shared" si="81"/>
        <v>385.35618741823708</v>
      </c>
    </row>
    <row r="67" spans="1:27" x14ac:dyDescent="0.3">
      <c r="A67" s="49" t="s">
        <v>93</v>
      </c>
      <c r="B67" s="54"/>
      <c r="C67" s="55">
        <f>C69/C66</f>
        <v>2.3177846530161124</v>
      </c>
      <c r="D67" s="55">
        <f t="shared" ref="D67:M67" si="82">D69/D66</f>
        <v>2.3223000690952373</v>
      </c>
      <c r="E67" s="55">
        <f t="shared" si="82"/>
        <v>2.0592322173244755</v>
      </c>
      <c r="F67" s="55">
        <f t="shared" si="82"/>
        <v>1.8713175097976267</v>
      </c>
      <c r="G67" s="55">
        <f t="shared" si="82"/>
        <v>1.7788953146632724</v>
      </c>
      <c r="H67" s="55">
        <f t="shared" si="82"/>
        <v>1.6858670908183286</v>
      </c>
      <c r="I67" s="55">
        <f t="shared" si="82"/>
        <v>1.9452660489965159</v>
      </c>
      <c r="J67" s="55">
        <f t="shared" si="82"/>
        <v>1.8749754651493979</v>
      </c>
      <c r="K67" s="55">
        <f t="shared" si="82"/>
        <v>1.8041926330096651</v>
      </c>
      <c r="L67" s="55">
        <f t="shared" si="82"/>
        <v>1.7363954397052532</v>
      </c>
      <c r="M67" s="55">
        <f t="shared" si="82"/>
        <v>1.7225059936977116</v>
      </c>
      <c r="N67" s="2"/>
      <c r="O67" s="2"/>
      <c r="P67" s="49" t="s">
        <v>93</v>
      </c>
      <c r="Q67" s="55" t="e">
        <f t="shared" ref="Q67:AA67" si="83">Q69/Q66</f>
        <v>#REF!</v>
      </c>
      <c r="R67" s="55" t="e">
        <f t="shared" si="83"/>
        <v>#REF!</v>
      </c>
      <c r="S67" s="55" t="e">
        <f t="shared" si="83"/>
        <v>#REF!</v>
      </c>
      <c r="T67" s="55">
        <f t="shared" si="83"/>
        <v>1.9549402971266274</v>
      </c>
      <c r="U67" s="55">
        <f t="shared" si="83"/>
        <v>1.861393340906661</v>
      </c>
      <c r="V67" s="55">
        <f t="shared" si="83"/>
        <v>1.7649449395542058</v>
      </c>
      <c r="W67" s="55">
        <f t="shared" si="83"/>
        <v>2.0360586666833198</v>
      </c>
      <c r="X67" s="55">
        <f t="shared" si="83"/>
        <v>1.9631338603183262</v>
      </c>
      <c r="Y67" s="55">
        <f t="shared" si="83"/>
        <v>1.8899253806007632</v>
      </c>
      <c r="Z67" s="55">
        <f t="shared" si="83"/>
        <v>1.8198413574165138</v>
      </c>
      <c r="AA67" s="55">
        <f t="shared" si="83"/>
        <v>1.8165012600155082</v>
      </c>
    </row>
    <row r="68" spans="1:27" ht="28" x14ac:dyDescent="0.3">
      <c r="A68" s="56" t="s">
        <v>94</v>
      </c>
      <c r="B68" s="54"/>
      <c r="C68" s="55">
        <f>C70/C66</f>
        <v>2.3177846530161124</v>
      </c>
      <c r="D68" s="55">
        <f t="shared" ref="D68:M68" si="84">D70/D66</f>
        <v>2.3223000690952373</v>
      </c>
      <c r="E68" s="55">
        <f t="shared" si="84"/>
        <v>2.0592322173244755</v>
      </c>
      <c r="F68" s="55">
        <f t="shared" si="84"/>
        <v>1.8713175097976267</v>
      </c>
      <c r="G68" s="55">
        <f t="shared" si="84"/>
        <v>1.7788953146632724</v>
      </c>
      <c r="H68" s="55">
        <f t="shared" si="84"/>
        <v>1.6858670908183286</v>
      </c>
      <c r="I68" s="55">
        <f t="shared" si="84"/>
        <v>1.7831605449134729</v>
      </c>
      <c r="J68" s="55">
        <f t="shared" si="84"/>
        <v>1.8749754651493979</v>
      </c>
      <c r="K68" s="55">
        <f t="shared" si="84"/>
        <v>1.8041926330096651</v>
      </c>
      <c r="L68" s="55">
        <f t="shared" si="84"/>
        <v>1.4469961997543777</v>
      </c>
      <c r="M68" s="55">
        <f t="shared" si="84"/>
        <v>1.5994698512907324</v>
      </c>
      <c r="N68" s="2"/>
      <c r="O68" s="2"/>
      <c r="P68" s="56" t="s">
        <v>94</v>
      </c>
      <c r="Q68" s="55" t="e">
        <f t="shared" ref="Q68:AA68" si="85">Q70/Q66</f>
        <v>#REF!</v>
      </c>
      <c r="R68" s="55" t="e">
        <f t="shared" si="85"/>
        <v>#REF!</v>
      </c>
      <c r="S68" s="55" t="e">
        <f t="shared" si="85"/>
        <v>#REF!</v>
      </c>
      <c r="T68" s="55">
        <f t="shared" si="85"/>
        <v>1.9549402971266274</v>
      </c>
      <c r="U68" s="55">
        <f t="shared" si="85"/>
        <v>1.861393340906661</v>
      </c>
      <c r="V68" s="55">
        <f t="shared" si="85"/>
        <v>1.7649449395542058</v>
      </c>
      <c r="W68" s="55">
        <f t="shared" si="85"/>
        <v>1.8663871111263763</v>
      </c>
      <c r="X68" s="55">
        <f t="shared" si="85"/>
        <v>1.9631338603183262</v>
      </c>
      <c r="Y68" s="55">
        <f t="shared" si="85"/>
        <v>1.8899253806007632</v>
      </c>
      <c r="Z68" s="55">
        <f t="shared" si="85"/>
        <v>1.5165344645137613</v>
      </c>
      <c r="AA68" s="55">
        <f t="shared" si="85"/>
        <v>1.6867511700144004</v>
      </c>
    </row>
    <row r="69" spans="1:27" x14ac:dyDescent="0.3">
      <c r="A69" s="62" t="s">
        <v>97</v>
      </c>
      <c r="B69" s="52"/>
      <c r="C69" s="53">
        <f t="shared" ref="C69:M69" si="86">SUM(C71:C84)</f>
        <v>500</v>
      </c>
      <c r="D69" s="53">
        <f t="shared" si="86"/>
        <v>500</v>
      </c>
      <c r="E69" s="53">
        <f t="shared" si="86"/>
        <v>500</v>
      </c>
      <c r="F69" s="53">
        <f t="shared" si="86"/>
        <v>500</v>
      </c>
      <c r="G69" s="53">
        <f t="shared" si="86"/>
        <v>500</v>
      </c>
      <c r="H69" s="53">
        <f t="shared" si="86"/>
        <v>500</v>
      </c>
      <c r="I69" s="53">
        <f t="shared" si="86"/>
        <v>600</v>
      </c>
      <c r="J69" s="53">
        <f t="shared" si="86"/>
        <v>600</v>
      </c>
      <c r="K69" s="53">
        <f t="shared" si="86"/>
        <v>600</v>
      </c>
      <c r="L69" s="53">
        <f t="shared" si="86"/>
        <v>600</v>
      </c>
      <c r="M69" s="53">
        <f t="shared" si="86"/>
        <v>700</v>
      </c>
      <c r="N69" s="2"/>
      <c r="O69" s="2"/>
      <c r="P69" s="62" t="s">
        <v>97</v>
      </c>
      <c r="Q69" s="49">
        <f t="shared" ref="Q69:AA69" si="87">C69</f>
        <v>500</v>
      </c>
      <c r="R69" s="49">
        <f t="shared" si="87"/>
        <v>500</v>
      </c>
      <c r="S69" s="49">
        <f t="shared" si="87"/>
        <v>500</v>
      </c>
      <c r="T69" s="49">
        <f t="shared" si="87"/>
        <v>500</v>
      </c>
      <c r="U69" s="49">
        <f t="shared" si="87"/>
        <v>500</v>
      </c>
      <c r="V69" s="49">
        <f t="shared" si="87"/>
        <v>500</v>
      </c>
      <c r="W69" s="49">
        <f t="shared" si="87"/>
        <v>600</v>
      </c>
      <c r="X69" s="49">
        <f t="shared" si="87"/>
        <v>600</v>
      </c>
      <c r="Y69" s="49">
        <f t="shared" si="87"/>
        <v>600</v>
      </c>
      <c r="Z69" s="49">
        <f t="shared" si="87"/>
        <v>600</v>
      </c>
      <c r="AA69" s="49">
        <f t="shared" si="87"/>
        <v>700</v>
      </c>
    </row>
    <row r="70" spans="1:27" ht="28" x14ac:dyDescent="0.3">
      <c r="A70" s="51" t="s">
        <v>98</v>
      </c>
      <c r="B70" s="52"/>
      <c r="C70" s="53">
        <f t="shared" ref="C70:K70" si="88">SUM(B71:B84)+SUM(C87:C100)*0.5</f>
        <v>500</v>
      </c>
      <c r="D70" s="53">
        <f t="shared" si="88"/>
        <v>500</v>
      </c>
      <c r="E70" s="53">
        <f t="shared" si="88"/>
        <v>500</v>
      </c>
      <c r="F70" s="53">
        <f t="shared" si="88"/>
        <v>500</v>
      </c>
      <c r="G70" s="53">
        <f t="shared" si="88"/>
        <v>500</v>
      </c>
      <c r="H70" s="53">
        <f t="shared" si="88"/>
        <v>500</v>
      </c>
      <c r="I70" s="53">
        <f t="shared" si="88"/>
        <v>550</v>
      </c>
      <c r="J70" s="53">
        <f t="shared" si="88"/>
        <v>600</v>
      </c>
      <c r="K70" s="53">
        <f t="shared" si="88"/>
        <v>600</v>
      </c>
      <c r="L70" s="53">
        <f>SUM(G71:G84)+SUM(L87:L100)*0.5</f>
        <v>500</v>
      </c>
      <c r="M70" s="53">
        <f>SUM(L71:L84)+SUM(M87:M100)*0.5</f>
        <v>650</v>
      </c>
      <c r="N70" s="2"/>
      <c r="O70" s="2"/>
      <c r="P70" s="62" t="s">
        <v>99</v>
      </c>
      <c r="Q70" s="49">
        <f t="shared" ref="Q70:AA70" si="89">C70</f>
        <v>500</v>
      </c>
      <c r="R70" s="49">
        <f t="shared" si="89"/>
        <v>500</v>
      </c>
      <c r="S70" s="49">
        <f t="shared" si="89"/>
        <v>500</v>
      </c>
      <c r="T70" s="49">
        <f t="shared" si="89"/>
        <v>500</v>
      </c>
      <c r="U70" s="49">
        <f t="shared" si="89"/>
        <v>500</v>
      </c>
      <c r="V70" s="49">
        <f t="shared" si="89"/>
        <v>500</v>
      </c>
      <c r="W70" s="49">
        <f t="shared" si="89"/>
        <v>550</v>
      </c>
      <c r="X70" s="49">
        <f t="shared" si="89"/>
        <v>600</v>
      </c>
      <c r="Y70" s="49">
        <f t="shared" si="89"/>
        <v>600</v>
      </c>
      <c r="Z70" s="49">
        <f t="shared" si="89"/>
        <v>500</v>
      </c>
      <c r="AA70" s="49">
        <f t="shared" si="89"/>
        <v>650</v>
      </c>
    </row>
    <row r="71" spans="1:27" x14ac:dyDescent="0.3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3">
      <c r="A73" s="63" t="s">
        <v>102</v>
      </c>
      <c r="B73" s="53">
        <v>300</v>
      </c>
      <c r="C73" s="53">
        <v>300</v>
      </c>
      <c r="D73" s="53">
        <v>300</v>
      </c>
      <c r="E73" s="53">
        <v>300</v>
      </c>
      <c r="F73" s="53">
        <v>300</v>
      </c>
      <c r="G73" s="65">
        <v>300</v>
      </c>
      <c r="H73" s="53">
        <v>300</v>
      </c>
      <c r="I73" s="65">
        <v>400</v>
      </c>
      <c r="J73" s="53">
        <f>I73</f>
        <v>400</v>
      </c>
      <c r="K73" s="53">
        <f>J73</f>
        <v>400</v>
      </c>
      <c r="L73" s="53">
        <f>K73</f>
        <v>400</v>
      </c>
      <c r="M73" s="53">
        <f>L73</f>
        <v>400</v>
      </c>
      <c r="N73" s="2"/>
      <c r="O73" s="2" t="str">
        <f t="shared" ref="O73:AA73" si="90">A73</f>
        <v>乔司</v>
      </c>
      <c r="P73" s="2">
        <f t="shared" si="90"/>
        <v>300</v>
      </c>
      <c r="Q73" s="2">
        <f t="shared" si="90"/>
        <v>300</v>
      </c>
      <c r="R73" s="2">
        <f t="shared" si="90"/>
        <v>300</v>
      </c>
      <c r="S73" s="2">
        <f t="shared" si="90"/>
        <v>300</v>
      </c>
      <c r="T73" s="2">
        <f t="shared" si="90"/>
        <v>300</v>
      </c>
      <c r="U73" s="2">
        <f t="shared" si="90"/>
        <v>300</v>
      </c>
      <c r="V73" s="2">
        <f t="shared" si="90"/>
        <v>300</v>
      </c>
      <c r="W73" s="2">
        <f t="shared" si="90"/>
        <v>400</v>
      </c>
      <c r="X73" s="2">
        <f t="shared" si="90"/>
        <v>400</v>
      </c>
      <c r="Y73" s="2">
        <f t="shared" si="90"/>
        <v>400</v>
      </c>
      <c r="Z73" s="2">
        <f t="shared" si="90"/>
        <v>400</v>
      </c>
      <c r="AA73" s="2">
        <f t="shared" si="90"/>
        <v>400</v>
      </c>
    </row>
    <row r="74" spans="1:27" x14ac:dyDescent="0.3">
      <c r="A74" s="63" t="s">
        <v>103</v>
      </c>
      <c r="B74" s="53">
        <v>200</v>
      </c>
      <c r="C74" s="53">
        <v>200</v>
      </c>
      <c r="D74" s="53">
        <v>200</v>
      </c>
      <c r="E74" s="53">
        <v>200</v>
      </c>
      <c r="F74" s="53">
        <v>200</v>
      </c>
      <c r="G74" s="65">
        <v>200</v>
      </c>
      <c r="H74" s="53">
        <v>200</v>
      </c>
      <c r="I74" s="65">
        <f>H74</f>
        <v>200</v>
      </c>
      <c r="J74" s="65">
        <f>I74</f>
        <v>200</v>
      </c>
      <c r="K74" s="65">
        <f>J74</f>
        <v>200</v>
      </c>
      <c r="L74" s="65">
        <f>K74</f>
        <v>200</v>
      </c>
      <c r="M74" s="87">
        <v>300</v>
      </c>
      <c r="N74" s="2"/>
      <c r="O74" s="2" t="str">
        <f t="shared" ref="O74:AA74" si="91">A74</f>
        <v>艮山</v>
      </c>
      <c r="P74" s="2">
        <f t="shared" si="91"/>
        <v>200</v>
      </c>
      <c r="Q74" s="2">
        <f t="shared" si="91"/>
        <v>200</v>
      </c>
      <c r="R74" s="2">
        <f t="shared" si="91"/>
        <v>200</v>
      </c>
      <c r="S74" s="2">
        <f t="shared" si="91"/>
        <v>200</v>
      </c>
      <c r="T74" s="2">
        <f t="shared" si="91"/>
        <v>200</v>
      </c>
      <c r="U74" s="2">
        <f t="shared" si="91"/>
        <v>200</v>
      </c>
      <c r="V74" s="2">
        <f t="shared" si="91"/>
        <v>200</v>
      </c>
      <c r="W74" s="2">
        <f t="shared" si="91"/>
        <v>200</v>
      </c>
      <c r="X74" s="2">
        <f t="shared" si="91"/>
        <v>200</v>
      </c>
      <c r="Y74" s="2">
        <f t="shared" si="91"/>
        <v>200</v>
      </c>
      <c r="Z74" s="2">
        <f t="shared" si="91"/>
        <v>200</v>
      </c>
      <c r="AA74" s="2">
        <f t="shared" si="91"/>
        <v>300</v>
      </c>
    </row>
    <row r="75" spans="1:27" x14ac:dyDescent="0.3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49" t="s">
        <v>111</v>
      </c>
      <c r="B86" s="49"/>
      <c r="C86" s="49">
        <f t="shared" ref="C86:M86" si="92">SUM(C87:C100)</f>
        <v>0</v>
      </c>
      <c r="D86" s="49">
        <f t="shared" si="92"/>
        <v>0</v>
      </c>
      <c r="E86" s="49">
        <f t="shared" si="92"/>
        <v>0</v>
      </c>
      <c r="F86" s="49">
        <f t="shared" si="92"/>
        <v>0</v>
      </c>
      <c r="G86" s="49">
        <f t="shared" si="92"/>
        <v>0</v>
      </c>
      <c r="H86" s="49">
        <f t="shared" si="92"/>
        <v>0</v>
      </c>
      <c r="I86" s="49">
        <f t="shared" si="92"/>
        <v>100</v>
      </c>
      <c r="J86" s="49">
        <f t="shared" si="92"/>
        <v>0</v>
      </c>
      <c r="K86" s="49">
        <f t="shared" si="92"/>
        <v>0</v>
      </c>
      <c r="L86" s="49">
        <f t="shared" si="92"/>
        <v>0</v>
      </c>
      <c r="M86" s="49">
        <f t="shared" si="92"/>
        <v>100</v>
      </c>
      <c r="N86" s="2"/>
      <c r="O86" s="2" t="str">
        <f t="shared" ref="O86:AA86" si="93">A86</f>
        <v>新增变电容量合计</v>
      </c>
      <c r="P86" s="2">
        <f t="shared" si="93"/>
        <v>0</v>
      </c>
      <c r="Q86" s="2">
        <f t="shared" si="93"/>
        <v>0</v>
      </c>
      <c r="R86" s="2">
        <f t="shared" si="93"/>
        <v>0</v>
      </c>
      <c r="S86" s="2">
        <f t="shared" si="93"/>
        <v>0</v>
      </c>
      <c r="T86" s="2">
        <f t="shared" si="93"/>
        <v>0</v>
      </c>
      <c r="U86" s="2">
        <f t="shared" si="93"/>
        <v>0</v>
      </c>
      <c r="V86" s="2">
        <f t="shared" si="93"/>
        <v>0</v>
      </c>
      <c r="W86" s="2">
        <f t="shared" si="93"/>
        <v>100</v>
      </c>
      <c r="X86" s="2">
        <f t="shared" si="93"/>
        <v>0</v>
      </c>
      <c r="Y86" s="2">
        <f t="shared" si="93"/>
        <v>0</v>
      </c>
      <c r="Z86" s="2">
        <f t="shared" si="93"/>
        <v>0</v>
      </c>
      <c r="AA86" s="2">
        <f t="shared" si="93"/>
        <v>100</v>
      </c>
    </row>
    <row r="87" spans="1:27" x14ac:dyDescent="0.3">
      <c r="A87" s="63"/>
      <c r="B87" s="49"/>
      <c r="C87" s="49">
        <f t="shared" ref="C87:C100" si="94">C71-B71</f>
        <v>0</v>
      </c>
      <c r="D87" s="49">
        <f t="shared" ref="D87:M87" si="95">D71-C71</f>
        <v>0</v>
      </c>
      <c r="E87" s="49">
        <f t="shared" si="95"/>
        <v>0</v>
      </c>
      <c r="F87" s="49">
        <f t="shared" si="95"/>
        <v>0</v>
      </c>
      <c r="G87" s="49">
        <f t="shared" si="95"/>
        <v>0</v>
      </c>
      <c r="H87" s="49">
        <f t="shared" si="95"/>
        <v>0</v>
      </c>
      <c r="I87" s="49">
        <f t="shared" si="95"/>
        <v>0</v>
      </c>
      <c r="J87" s="49">
        <f t="shared" si="95"/>
        <v>0</v>
      </c>
      <c r="K87" s="49">
        <f t="shared" si="95"/>
        <v>0</v>
      </c>
      <c r="L87" s="49">
        <f t="shared" si="95"/>
        <v>0</v>
      </c>
      <c r="M87" s="49">
        <f t="shared" si="95"/>
        <v>0</v>
      </c>
      <c r="N87" s="2"/>
      <c r="O87" s="2"/>
      <c r="P87" s="2">
        <f t="shared" ref="P87:AA87" si="96">B87</f>
        <v>0</v>
      </c>
      <c r="Q87" s="2">
        <f t="shared" si="96"/>
        <v>0</v>
      </c>
      <c r="R87" s="2">
        <f t="shared" si="96"/>
        <v>0</v>
      </c>
      <c r="S87" s="2">
        <f t="shared" si="96"/>
        <v>0</v>
      </c>
      <c r="T87" s="2">
        <f t="shared" si="96"/>
        <v>0</v>
      </c>
      <c r="U87" s="2">
        <f t="shared" si="96"/>
        <v>0</v>
      </c>
      <c r="V87" s="2">
        <f t="shared" si="96"/>
        <v>0</v>
      </c>
      <c r="W87" s="2">
        <f t="shared" si="96"/>
        <v>0</v>
      </c>
      <c r="X87" s="2">
        <f t="shared" si="96"/>
        <v>0</v>
      </c>
      <c r="Y87" s="2">
        <f t="shared" si="96"/>
        <v>0</v>
      </c>
      <c r="Z87" s="2">
        <f t="shared" si="96"/>
        <v>0</v>
      </c>
      <c r="AA87" s="2">
        <f t="shared" si="96"/>
        <v>0</v>
      </c>
    </row>
    <row r="88" spans="1:27" x14ac:dyDescent="0.3">
      <c r="A88" s="63"/>
      <c r="B88" s="49"/>
      <c r="C88" s="49">
        <f t="shared" si="94"/>
        <v>0</v>
      </c>
      <c r="D88" s="49">
        <f t="shared" ref="D88:M88" si="97">D72-C72</f>
        <v>0</v>
      </c>
      <c r="E88" s="49">
        <f t="shared" si="97"/>
        <v>0</v>
      </c>
      <c r="F88" s="49">
        <f t="shared" si="97"/>
        <v>0</v>
      </c>
      <c r="G88" s="49">
        <f t="shared" si="97"/>
        <v>0</v>
      </c>
      <c r="H88" s="49">
        <f t="shared" si="97"/>
        <v>0</v>
      </c>
      <c r="I88" s="49">
        <f t="shared" si="97"/>
        <v>0</v>
      </c>
      <c r="J88" s="49">
        <f t="shared" si="97"/>
        <v>0</v>
      </c>
      <c r="K88" s="49">
        <f t="shared" si="97"/>
        <v>0</v>
      </c>
      <c r="L88" s="49">
        <f t="shared" si="97"/>
        <v>0</v>
      </c>
      <c r="M88" s="49">
        <f t="shared" si="97"/>
        <v>0</v>
      </c>
      <c r="N88" s="2"/>
      <c r="O88" s="2"/>
      <c r="P88" s="2">
        <f t="shared" ref="P88:AA88" si="98">B88</f>
        <v>0</v>
      </c>
      <c r="Q88" s="2">
        <f t="shared" si="98"/>
        <v>0</v>
      </c>
      <c r="R88" s="2">
        <f t="shared" si="98"/>
        <v>0</v>
      </c>
      <c r="S88" s="2">
        <f t="shared" si="98"/>
        <v>0</v>
      </c>
      <c r="T88" s="2">
        <f t="shared" si="98"/>
        <v>0</v>
      </c>
      <c r="U88" s="2">
        <f t="shared" si="98"/>
        <v>0</v>
      </c>
      <c r="V88" s="2">
        <f t="shared" si="98"/>
        <v>0</v>
      </c>
      <c r="W88" s="2">
        <f t="shared" si="98"/>
        <v>0</v>
      </c>
      <c r="X88" s="2">
        <f t="shared" si="98"/>
        <v>0</v>
      </c>
      <c r="Y88" s="2">
        <f t="shared" si="98"/>
        <v>0</v>
      </c>
      <c r="Z88" s="2">
        <f t="shared" si="98"/>
        <v>0</v>
      </c>
      <c r="AA88" s="2">
        <f t="shared" si="98"/>
        <v>0</v>
      </c>
    </row>
    <row r="89" spans="1:27" x14ac:dyDescent="0.3">
      <c r="A89" s="67" t="s">
        <v>102</v>
      </c>
      <c r="B89" s="49"/>
      <c r="C89" s="49">
        <f t="shared" si="94"/>
        <v>0</v>
      </c>
      <c r="D89" s="49">
        <f t="shared" ref="D89:M89" si="99">D73-C73</f>
        <v>0</v>
      </c>
      <c r="E89" s="49">
        <f t="shared" si="99"/>
        <v>0</v>
      </c>
      <c r="F89" s="49">
        <f t="shared" si="99"/>
        <v>0</v>
      </c>
      <c r="G89" s="49">
        <f t="shared" si="99"/>
        <v>0</v>
      </c>
      <c r="H89" s="49">
        <f t="shared" si="99"/>
        <v>0</v>
      </c>
      <c r="I89" s="49">
        <f t="shared" si="99"/>
        <v>100</v>
      </c>
      <c r="J89" s="49">
        <f t="shared" si="99"/>
        <v>0</v>
      </c>
      <c r="K89" s="49">
        <f t="shared" si="99"/>
        <v>0</v>
      </c>
      <c r="L89" s="49">
        <f t="shared" si="99"/>
        <v>0</v>
      </c>
      <c r="M89" s="49">
        <f t="shared" si="99"/>
        <v>0</v>
      </c>
      <c r="N89" s="2"/>
      <c r="O89" s="2" t="str">
        <f t="shared" ref="O89:AA89" si="100">A89</f>
        <v>乔司</v>
      </c>
      <c r="P89" s="2">
        <f t="shared" si="100"/>
        <v>0</v>
      </c>
      <c r="Q89" s="2">
        <f t="shared" si="100"/>
        <v>0</v>
      </c>
      <c r="R89" s="2">
        <f t="shared" si="100"/>
        <v>0</v>
      </c>
      <c r="S89" s="2">
        <f t="shared" si="100"/>
        <v>0</v>
      </c>
      <c r="T89" s="2">
        <f t="shared" si="100"/>
        <v>0</v>
      </c>
      <c r="U89" s="2">
        <f t="shared" si="100"/>
        <v>0</v>
      </c>
      <c r="V89" s="2">
        <f t="shared" si="100"/>
        <v>0</v>
      </c>
      <c r="W89" s="2">
        <f t="shared" si="100"/>
        <v>100</v>
      </c>
      <c r="X89" s="2">
        <f t="shared" si="100"/>
        <v>0</v>
      </c>
      <c r="Y89" s="2">
        <f t="shared" si="100"/>
        <v>0</v>
      </c>
      <c r="Z89" s="2">
        <f t="shared" si="100"/>
        <v>0</v>
      </c>
      <c r="AA89" s="2">
        <f t="shared" si="100"/>
        <v>0</v>
      </c>
    </row>
    <row r="90" spans="1:27" x14ac:dyDescent="0.3">
      <c r="A90" s="63" t="s">
        <v>103</v>
      </c>
      <c r="B90" s="49"/>
      <c r="C90" s="49">
        <f t="shared" si="94"/>
        <v>0</v>
      </c>
      <c r="D90" s="49">
        <f t="shared" ref="D90:M90" si="101">D74-C74</f>
        <v>0</v>
      </c>
      <c r="E90" s="49">
        <f t="shared" si="101"/>
        <v>0</v>
      </c>
      <c r="F90" s="49">
        <f t="shared" si="101"/>
        <v>0</v>
      </c>
      <c r="G90" s="49">
        <f t="shared" si="101"/>
        <v>0</v>
      </c>
      <c r="H90" s="49">
        <f t="shared" si="101"/>
        <v>0</v>
      </c>
      <c r="I90" s="49">
        <f t="shared" si="101"/>
        <v>0</v>
      </c>
      <c r="J90" s="49">
        <f t="shared" si="101"/>
        <v>0</v>
      </c>
      <c r="K90" s="49">
        <f t="shared" si="101"/>
        <v>0</v>
      </c>
      <c r="L90" s="49">
        <f t="shared" si="101"/>
        <v>0</v>
      </c>
      <c r="M90" s="49">
        <f t="shared" si="101"/>
        <v>100</v>
      </c>
      <c r="N90" s="2"/>
      <c r="O90" s="2" t="str">
        <f t="shared" ref="O90:AA90" si="102">A90</f>
        <v>艮山</v>
      </c>
      <c r="P90" s="2">
        <f t="shared" si="102"/>
        <v>0</v>
      </c>
      <c r="Q90" s="2">
        <f t="shared" si="102"/>
        <v>0</v>
      </c>
      <c r="R90" s="2">
        <f t="shared" si="102"/>
        <v>0</v>
      </c>
      <c r="S90" s="2">
        <f t="shared" si="102"/>
        <v>0</v>
      </c>
      <c r="T90" s="2">
        <f t="shared" si="102"/>
        <v>0</v>
      </c>
      <c r="U90" s="2">
        <f t="shared" si="102"/>
        <v>0</v>
      </c>
      <c r="V90" s="2">
        <f t="shared" si="102"/>
        <v>0</v>
      </c>
      <c r="W90" s="2">
        <f t="shared" si="102"/>
        <v>0</v>
      </c>
      <c r="X90" s="2">
        <f t="shared" si="102"/>
        <v>0</v>
      </c>
      <c r="Y90" s="2">
        <f t="shared" si="102"/>
        <v>0</v>
      </c>
      <c r="Z90" s="2">
        <f t="shared" si="102"/>
        <v>0</v>
      </c>
      <c r="AA90" s="2">
        <f t="shared" si="102"/>
        <v>100</v>
      </c>
    </row>
    <row r="91" spans="1:27" x14ac:dyDescent="0.3">
      <c r="A91" s="63"/>
      <c r="B91" s="49"/>
      <c r="C91" s="49">
        <f t="shared" si="94"/>
        <v>0</v>
      </c>
      <c r="D91" s="49">
        <f t="shared" ref="D91:M91" si="103">D75-C75</f>
        <v>0</v>
      </c>
      <c r="E91" s="49">
        <f t="shared" si="103"/>
        <v>0</v>
      </c>
      <c r="F91" s="49">
        <f t="shared" si="103"/>
        <v>0</v>
      </c>
      <c r="G91" s="49">
        <f t="shared" si="103"/>
        <v>0</v>
      </c>
      <c r="H91" s="49">
        <f t="shared" si="103"/>
        <v>0</v>
      </c>
      <c r="I91" s="49">
        <f t="shared" si="103"/>
        <v>0</v>
      </c>
      <c r="J91" s="49">
        <f t="shared" si="103"/>
        <v>0</v>
      </c>
      <c r="K91" s="49">
        <f t="shared" si="103"/>
        <v>0</v>
      </c>
      <c r="L91" s="49">
        <f t="shared" si="103"/>
        <v>0</v>
      </c>
      <c r="M91" s="49">
        <f t="shared" si="103"/>
        <v>0</v>
      </c>
      <c r="N91" s="2"/>
      <c r="O91" s="2"/>
      <c r="P91" s="2">
        <f t="shared" ref="P91:AA91" si="104">B91</f>
        <v>0</v>
      </c>
      <c r="Q91" s="2">
        <f t="shared" si="104"/>
        <v>0</v>
      </c>
      <c r="R91" s="2">
        <f t="shared" si="104"/>
        <v>0</v>
      </c>
      <c r="S91" s="2">
        <f t="shared" si="104"/>
        <v>0</v>
      </c>
      <c r="T91" s="2">
        <f t="shared" si="104"/>
        <v>0</v>
      </c>
      <c r="U91" s="2">
        <f t="shared" si="104"/>
        <v>0</v>
      </c>
      <c r="V91" s="2">
        <f t="shared" si="104"/>
        <v>0</v>
      </c>
      <c r="W91" s="2">
        <f t="shared" si="104"/>
        <v>0</v>
      </c>
      <c r="X91" s="2">
        <f t="shared" si="104"/>
        <v>0</v>
      </c>
      <c r="Y91" s="2">
        <f t="shared" si="104"/>
        <v>0</v>
      </c>
      <c r="Z91" s="2">
        <f t="shared" si="104"/>
        <v>0</v>
      </c>
      <c r="AA91" s="2">
        <f t="shared" si="104"/>
        <v>0</v>
      </c>
    </row>
    <row r="92" spans="1:27" x14ac:dyDescent="0.3">
      <c r="A92" s="63"/>
      <c r="B92" s="49"/>
      <c r="C92" s="49">
        <f t="shared" si="94"/>
        <v>0</v>
      </c>
      <c r="D92" s="49">
        <f t="shared" ref="D92:M92" si="105">D76-C76</f>
        <v>0</v>
      </c>
      <c r="E92" s="49">
        <f t="shared" si="105"/>
        <v>0</v>
      </c>
      <c r="F92" s="49">
        <f t="shared" si="105"/>
        <v>0</v>
      </c>
      <c r="G92" s="49">
        <f t="shared" si="105"/>
        <v>0</v>
      </c>
      <c r="H92" s="49">
        <f t="shared" si="105"/>
        <v>0</v>
      </c>
      <c r="I92" s="49">
        <f t="shared" si="105"/>
        <v>0</v>
      </c>
      <c r="J92" s="49">
        <f t="shared" si="105"/>
        <v>0</v>
      </c>
      <c r="K92" s="49">
        <f t="shared" si="105"/>
        <v>0</v>
      </c>
      <c r="L92" s="49">
        <f t="shared" si="105"/>
        <v>0</v>
      </c>
      <c r="M92" s="49">
        <f t="shared" si="105"/>
        <v>0</v>
      </c>
      <c r="N92" s="2"/>
      <c r="O92" s="2"/>
      <c r="P92" s="2">
        <f t="shared" ref="P92:AA92" si="106">B92</f>
        <v>0</v>
      </c>
      <c r="Q92" s="2">
        <f t="shared" si="106"/>
        <v>0</v>
      </c>
      <c r="R92" s="2">
        <f t="shared" si="106"/>
        <v>0</v>
      </c>
      <c r="S92" s="2">
        <f t="shared" si="106"/>
        <v>0</v>
      </c>
      <c r="T92" s="2">
        <f t="shared" si="106"/>
        <v>0</v>
      </c>
      <c r="U92" s="2">
        <f t="shared" si="106"/>
        <v>0</v>
      </c>
      <c r="V92" s="2">
        <f t="shared" si="106"/>
        <v>0</v>
      </c>
      <c r="W92" s="2">
        <f t="shared" si="106"/>
        <v>0</v>
      </c>
      <c r="X92" s="2">
        <f t="shared" si="106"/>
        <v>0</v>
      </c>
      <c r="Y92" s="2">
        <f t="shared" si="106"/>
        <v>0</v>
      </c>
      <c r="Z92" s="2">
        <f t="shared" si="106"/>
        <v>0</v>
      </c>
      <c r="AA92" s="2">
        <f t="shared" si="106"/>
        <v>0</v>
      </c>
    </row>
    <row r="93" spans="1:27" x14ac:dyDescent="0.3">
      <c r="A93" s="63"/>
      <c r="B93" s="49"/>
      <c r="C93" s="49">
        <f t="shared" si="94"/>
        <v>0</v>
      </c>
      <c r="D93" s="49">
        <f t="shared" ref="D93:M93" si="107">D77-C77</f>
        <v>0</v>
      </c>
      <c r="E93" s="49">
        <f t="shared" si="107"/>
        <v>0</v>
      </c>
      <c r="F93" s="49">
        <f t="shared" si="107"/>
        <v>0</v>
      </c>
      <c r="G93" s="49">
        <f t="shared" si="107"/>
        <v>0</v>
      </c>
      <c r="H93" s="49">
        <f t="shared" si="107"/>
        <v>0</v>
      </c>
      <c r="I93" s="49">
        <f t="shared" si="107"/>
        <v>0</v>
      </c>
      <c r="J93" s="49">
        <f t="shared" si="107"/>
        <v>0</v>
      </c>
      <c r="K93" s="49">
        <f t="shared" si="107"/>
        <v>0</v>
      </c>
      <c r="L93" s="49">
        <f t="shared" si="107"/>
        <v>0</v>
      </c>
      <c r="M93" s="49">
        <f t="shared" si="107"/>
        <v>0</v>
      </c>
      <c r="N93" s="2"/>
      <c r="O93" s="2"/>
      <c r="P93" s="2">
        <f t="shared" ref="P93:AA93" si="108">B93</f>
        <v>0</v>
      </c>
      <c r="Q93" s="2">
        <f t="shared" si="108"/>
        <v>0</v>
      </c>
      <c r="R93" s="2">
        <f t="shared" si="108"/>
        <v>0</v>
      </c>
      <c r="S93" s="2">
        <f t="shared" si="108"/>
        <v>0</v>
      </c>
      <c r="T93" s="2">
        <f t="shared" si="108"/>
        <v>0</v>
      </c>
      <c r="U93" s="2">
        <f t="shared" si="108"/>
        <v>0</v>
      </c>
      <c r="V93" s="2">
        <f t="shared" si="108"/>
        <v>0</v>
      </c>
      <c r="W93" s="2">
        <f t="shared" si="108"/>
        <v>0</v>
      </c>
      <c r="X93" s="2">
        <f t="shared" si="108"/>
        <v>0</v>
      </c>
      <c r="Y93" s="2">
        <f t="shared" si="108"/>
        <v>0</v>
      </c>
      <c r="Z93" s="2">
        <f t="shared" si="108"/>
        <v>0</v>
      </c>
      <c r="AA93" s="2">
        <f t="shared" si="108"/>
        <v>0</v>
      </c>
    </row>
    <row r="94" spans="1:27" x14ac:dyDescent="0.3">
      <c r="A94" s="63"/>
      <c r="B94" s="49"/>
      <c r="C94" s="49">
        <f t="shared" si="94"/>
        <v>0</v>
      </c>
      <c r="D94" s="49">
        <f t="shared" ref="D94:M94" si="109">D78-C78</f>
        <v>0</v>
      </c>
      <c r="E94" s="49">
        <f t="shared" si="109"/>
        <v>0</v>
      </c>
      <c r="F94" s="49">
        <f t="shared" si="109"/>
        <v>0</v>
      </c>
      <c r="G94" s="49">
        <f t="shared" si="109"/>
        <v>0</v>
      </c>
      <c r="H94" s="49">
        <f t="shared" si="109"/>
        <v>0</v>
      </c>
      <c r="I94" s="49">
        <f t="shared" si="109"/>
        <v>0</v>
      </c>
      <c r="J94" s="49">
        <f t="shared" si="109"/>
        <v>0</v>
      </c>
      <c r="K94" s="49">
        <f t="shared" si="109"/>
        <v>0</v>
      </c>
      <c r="L94" s="49">
        <f t="shared" si="109"/>
        <v>0</v>
      </c>
      <c r="M94" s="49">
        <f t="shared" si="109"/>
        <v>0</v>
      </c>
      <c r="N94" s="2"/>
      <c r="O94" s="2"/>
      <c r="P94" s="2">
        <f t="shared" ref="P94:AA94" si="110">B94</f>
        <v>0</v>
      </c>
      <c r="Q94" s="2">
        <f t="shared" si="110"/>
        <v>0</v>
      </c>
      <c r="R94" s="2">
        <f t="shared" si="110"/>
        <v>0</v>
      </c>
      <c r="S94" s="2">
        <f t="shared" si="110"/>
        <v>0</v>
      </c>
      <c r="T94" s="2">
        <f t="shared" si="110"/>
        <v>0</v>
      </c>
      <c r="U94" s="2">
        <f t="shared" si="110"/>
        <v>0</v>
      </c>
      <c r="V94" s="2">
        <f t="shared" si="110"/>
        <v>0</v>
      </c>
      <c r="W94" s="2">
        <f t="shared" si="110"/>
        <v>0</v>
      </c>
      <c r="X94" s="2">
        <f t="shared" si="110"/>
        <v>0</v>
      </c>
      <c r="Y94" s="2">
        <f t="shared" si="110"/>
        <v>0</v>
      </c>
      <c r="Z94" s="2">
        <f t="shared" si="110"/>
        <v>0</v>
      </c>
      <c r="AA94" s="2">
        <f t="shared" si="110"/>
        <v>0</v>
      </c>
    </row>
    <row r="95" spans="1:27" x14ac:dyDescent="0.3">
      <c r="A95" s="63"/>
      <c r="B95" s="49"/>
      <c r="C95" s="49">
        <f t="shared" si="94"/>
        <v>0</v>
      </c>
      <c r="D95" s="49">
        <f t="shared" ref="D95:M95" si="111">D79-C79</f>
        <v>0</v>
      </c>
      <c r="E95" s="49">
        <f t="shared" si="111"/>
        <v>0</v>
      </c>
      <c r="F95" s="49">
        <f t="shared" si="111"/>
        <v>0</v>
      </c>
      <c r="G95" s="49">
        <f t="shared" si="111"/>
        <v>0</v>
      </c>
      <c r="H95" s="49">
        <f t="shared" si="111"/>
        <v>0</v>
      </c>
      <c r="I95" s="49">
        <f t="shared" si="111"/>
        <v>0</v>
      </c>
      <c r="J95" s="49">
        <f t="shared" si="111"/>
        <v>0</v>
      </c>
      <c r="K95" s="49">
        <f t="shared" si="111"/>
        <v>0</v>
      </c>
      <c r="L95" s="49">
        <f t="shared" si="111"/>
        <v>0</v>
      </c>
      <c r="M95" s="49">
        <f t="shared" si="111"/>
        <v>0</v>
      </c>
      <c r="N95" s="2"/>
      <c r="O95" s="2"/>
      <c r="P95" s="2">
        <f t="shared" ref="P95:AA95" si="112">B95</f>
        <v>0</v>
      </c>
      <c r="Q95" s="2">
        <f t="shared" si="112"/>
        <v>0</v>
      </c>
      <c r="R95" s="2">
        <f t="shared" si="112"/>
        <v>0</v>
      </c>
      <c r="S95" s="2">
        <f t="shared" si="112"/>
        <v>0</v>
      </c>
      <c r="T95" s="2">
        <f t="shared" si="112"/>
        <v>0</v>
      </c>
      <c r="U95" s="2">
        <f t="shared" si="112"/>
        <v>0</v>
      </c>
      <c r="V95" s="2">
        <f t="shared" si="112"/>
        <v>0</v>
      </c>
      <c r="W95" s="2">
        <f t="shared" si="112"/>
        <v>0</v>
      </c>
      <c r="X95" s="2">
        <f t="shared" si="112"/>
        <v>0</v>
      </c>
      <c r="Y95" s="2">
        <f t="shared" si="112"/>
        <v>0</v>
      </c>
      <c r="Z95" s="2">
        <f t="shared" si="112"/>
        <v>0</v>
      </c>
      <c r="AA95" s="2">
        <f t="shared" si="112"/>
        <v>0</v>
      </c>
    </row>
    <row r="96" spans="1:27" x14ac:dyDescent="0.3">
      <c r="A96" s="63"/>
      <c r="B96" s="49"/>
      <c r="C96" s="49">
        <f t="shared" si="94"/>
        <v>0</v>
      </c>
      <c r="D96" s="49">
        <f t="shared" ref="D96:M96" si="113">D80-C80</f>
        <v>0</v>
      </c>
      <c r="E96" s="49">
        <f t="shared" si="113"/>
        <v>0</v>
      </c>
      <c r="F96" s="49">
        <f t="shared" si="113"/>
        <v>0</v>
      </c>
      <c r="G96" s="49">
        <f t="shared" si="113"/>
        <v>0</v>
      </c>
      <c r="H96" s="49">
        <f t="shared" si="113"/>
        <v>0</v>
      </c>
      <c r="I96" s="49">
        <f t="shared" si="113"/>
        <v>0</v>
      </c>
      <c r="J96" s="49">
        <f t="shared" si="113"/>
        <v>0</v>
      </c>
      <c r="K96" s="49">
        <f t="shared" si="113"/>
        <v>0</v>
      </c>
      <c r="L96" s="49">
        <f t="shared" si="113"/>
        <v>0</v>
      </c>
      <c r="M96" s="49">
        <f t="shared" si="113"/>
        <v>0</v>
      </c>
      <c r="N96" s="2"/>
      <c r="O96" s="2"/>
      <c r="P96" s="2">
        <f t="shared" ref="P96:AA96" si="114">B96</f>
        <v>0</v>
      </c>
      <c r="Q96" s="2">
        <f t="shared" si="114"/>
        <v>0</v>
      </c>
      <c r="R96" s="2">
        <f t="shared" si="114"/>
        <v>0</v>
      </c>
      <c r="S96" s="2">
        <f t="shared" si="114"/>
        <v>0</v>
      </c>
      <c r="T96" s="2">
        <f t="shared" si="114"/>
        <v>0</v>
      </c>
      <c r="U96" s="2">
        <f t="shared" si="114"/>
        <v>0</v>
      </c>
      <c r="V96" s="2">
        <f t="shared" si="114"/>
        <v>0</v>
      </c>
      <c r="W96" s="2">
        <f t="shared" si="114"/>
        <v>0</v>
      </c>
      <c r="X96" s="2">
        <f t="shared" si="114"/>
        <v>0</v>
      </c>
      <c r="Y96" s="2">
        <f t="shared" si="114"/>
        <v>0</v>
      </c>
      <c r="Z96" s="2">
        <f t="shared" si="114"/>
        <v>0</v>
      </c>
      <c r="AA96" s="2">
        <f t="shared" si="114"/>
        <v>0</v>
      </c>
    </row>
    <row r="97" spans="1:27" x14ac:dyDescent="0.3">
      <c r="A97" s="63"/>
      <c r="B97" s="49"/>
      <c r="C97" s="49">
        <f t="shared" si="94"/>
        <v>0</v>
      </c>
      <c r="D97" s="49">
        <f t="shared" ref="D97:M97" si="115">D81-C81</f>
        <v>0</v>
      </c>
      <c r="E97" s="49">
        <f t="shared" si="115"/>
        <v>0</v>
      </c>
      <c r="F97" s="49">
        <f t="shared" si="115"/>
        <v>0</v>
      </c>
      <c r="G97" s="49">
        <f t="shared" si="115"/>
        <v>0</v>
      </c>
      <c r="H97" s="49">
        <f t="shared" si="115"/>
        <v>0</v>
      </c>
      <c r="I97" s="49">
        <f t="shared" si="115"/>
        <v>0</v>
      </c>
      <c r="J97" s="49">
        <f t="shared" si="115"/>
        <v>0</v>
      </c>
      <c r="K97" s="49">
        <f t="shared" si="115"/>
        <v>0</v>
      </c>
      <c r="L97" s="49">
        <f t="shared" si="115"/>
        <v>0</v>
      </c>
      <c r="M97" s="49">
        <f t="shared" si="115"/>
        <v>0</v>
      </c>
      <c r="N97" s="2"/>
      <c r="O97" s="2"/>
      <c r="P97" s="2">
        <f t="shared" ref="P97:AA97" si="116">B97</f>
        <v>0</v>
      </c>
      <c r="Q97" s="2">
        <f t="shared" si="116"/>
        <v>0</v>
      </c>
      <c r="R97" s="2">
        <f t="shared" si="116"/>
        <v>0</v>
      </c>
      <c r="S97" s="2">
        <f t="shared" si="116"/>
        <v>0</v>
      </c>
      <c r="T97" s="2">
        <f t="shared" si="116"/>
        <v>0</v>
      </c>
      <c r="U97" s="2">
        <f t="shared" si="116"/>
        <v>0</v>
      </c>
      <c r="V97" s="2">
        <f t="shared" si="116"/>
        <v>0</v>
      </c>
      <c r="W97" s="2">
        <f t="shared" si="116"/>
        <v>0</v>
      </c>
      <c r="X97" s="2">
        <f t="shared" si="116"/>
        <v>0</v>
      </c>
      <c r="Y97" s="2">
        <f t="shared" si="116"/>
        <v>0</v>
      </c>
      <c r="Z97" s="2">
        <f t="shared" si="116"/>
        <v>0</v>
      </c>
      <c r="AA97" s="2">
        <f t="shared" si="116"/>
        <v>0</v>
      </c>
    </row>
    <row r="98" spans="1:27" x14ac:dyDescent="0.3">
      <c r="A98" s="63"/>
      <c r="B98" s="49"/>
      <c r="C98" s="49">
        <f t="shared" si="94"/>
        <v>0</v>
      </c>
      <c r="D98" s="49">
        <f t="shared" ref="D98:M98" si="117">D82-C82</f>
        <v>0</v>
      </c>
      <c r="E98" s="49">
        <f t="shared" si="117"/>
        <v>0</v>
      </c>
      <c r="F98" s="49">
        <f t="shared" si="117"/>
        <v>0</v>
      </c>
      <c r="G98" s="49">
        <f t="shared" si="117"/>
        <v>0</v>
      </c>
      <c r="H98" s="49">
        <f t="shared" si="117"/>
        <v>0</v>
      </c>
      <c r="I98" s="49">
        <f t="shared" si="117"/>
        <v>0</v>
      </c>
      <c r="J98" s="49">
        <f t="shared" si="117"/>
        <v>0</v>
      </c>
      <c r="K98" s="49">
        <f t="shared" si="117"/>
        <v>0</v>
      </c>
      <c r="L98" s="49">
        <f t="shared" si="117"/>
        <v>0</v>
      </c>
      <c r="M98" s="49">
        <f t="shared" si="117"/>
        <v>0</v>
      </c>
      <c r="N98" s="2"/>
      <c r="O98" s="2"/>
      <c r="P98" s="2">
        <f t="shared" ref="P98:AA98" si="118">B98</f>
        <v>0</v>
      </c>
      <c r="Q98" s="2">
        <f t="shared" si="118"/>
        <v>0</v>
      </c>
      <c r="R98" s="2">
        <f t="shared" si="118"/>
        <v>0</v>
      </c>
      <c r="S98" s="2">
        <f t="shared" si="118"/>
        <v>0</v>
      </c>
      <c r="T98" s="2">
        <f t="shared" si="118"/>
        <v>0</v>
      </c>
      <c r="U98" s="2">
        <f t="shared" si="118"/>
        <v>0</v>
      </c>
      <c r="V98" s="2">
        <f t="shared" si="118"/>
        <v>0</v>
      </c>
      <c r="W98" s="2">
        <f t="shared" si="118"/>
        <v>0</v>
      </c>
      <c r="X98" s="2">
        <f t="shared" si="118"/>
        <v>0</v>
      </c>
      <c r="Y98" s="2">
        <f t="shared" si="118"/>
        <v>0</v>
      </c>
      <c r="Z98" s="2">
        <f t="shared" si="118"/>
        <v>0</v>
      </c>
      <c r="AA98" s="2">
        <f t="shared" si="118"/>
        <v>0</v>
      </c>
    </row>
    <row r="99" spans="1:27" x14ac:dyDescent="0.3">
      <c r="A99" s="63"/>
      <c r="B99" s="49"/>
      <c r="C99" s="49">
        <f t="shared" si="94"/>
        <v>0</v>
      </c>
      <c r="D99" s="49">
        <f t="shared" ref="D99:M99" si="119">D83-C83</f>
        <v>0</v>
      </c>
      <c r="E99" s="49">
        <f t="shared" si="119"/>
        <v>0</v>
      </c>
      <c r="F99" s="49">
        <f t="shared" si="119"/>
        <v>0</v>
      </c>
      <c r="G99" s="49">
        <f t="shared" si="119"/>
        <v>0</v>
      </c>
      <c r="H99" s="49">
        <f t="shared" si="119"/>
        <v>0</v>
      </c>
      <c r="I99" s="49">
        <f t="shared" si="119"/>
        <v>0</v>
      </c>
      <c r="J99" s="49">
        <f t="shared" si="119"/>
        <v>0</v>
      </c>
      <c r="K99" s="49">
        <f t="shared" si="119"/>
        <v>0</v>
      </c>
      <c r="L99" s="49">
        <f t="shared" si="119"/>
        <v>0</v>
      </c>
      <c r="M99" s="49">
        <f t="shared" si="119"/>
        <v>0</v>
      </c>
      <c r="N99" s="2"/>
      <c r="O99" s="2"/>
      <c r="P99" s="2">
        <f t="shared" ref="P99:AA99" si="120">B99</f>
        <v>0</v>
      </c>
      <c r="Q99" s="2">
        <f t="shared" si="120"/>
        <v>0</v>
      </c>
      <c r="R99" s="2">
        <f t="shared" si="120"/>
        <v>0</v>
      </c>
      <c r="S99" s="2">
        <f t="shared" si="120"/>
        <v>0</v>
      </c>
      <c r="T99" s="2">
        <f t="shared" si="120"/>
        <v>0</v>
      </c>
      <c r="U99" s="2">
        <f t="shared" si="120"/>
        <v>0</v>
      </c>
      <c r="V99" s="2">
        <f t="shared" si="120"/>
        <v>0</v>
      </c>
      <c r="W99" s="2">
        <f t="shared" si="120"/>
        <v>0</v>
      </c>
      <c r="X99" s="2">
        <f t="shared" si="120"/>
        <v>0</v>
      </c>
      <c r="Y99" s="2">
        <f t="shared" si="120"/>
        <v>0</v>
      </c>
      <c r="Z99" s="2">
        <f t="shared" si="120"/>
        <v>0</v>
      </c>
      <c r="AA99" s="2">
        <f t="shared" si="120"/>
        <v>0</v>
      </c>
    </row>
    <row r="100" spans="1:27" x14ac:dyDescent="0.3">
      <c r="A100" s="63"/>
      <c r="B100" s="49"/>
      <c r="C100" s="49">
        <f t="shared" si="94"/>
        <v>0</v>
      </c>
      <c r="D100" s="49">
        <f t="shared" ref="D100:M100" si="121">D84-C84</f>
        <v>0</v>
      </c>
      <c r="E100" s="49">
        <f t="shared" si="121"/>
        <v>0</v>
      </c>
      <c r="F100" s="49">
        <f t="shared" si="121"/>
        <v>0</v>
      </c>
      <c r="G100" s="49">
        <f t="shared" si="121"/>
        <v>0</v>
      </c>
      <c r="H100" s="49">
        <f t="shared" si="121"/>
        <v>0</v>
      </c>
      <c r="I100" s="49">
        <f t="shared" si="121"/>
        <v>0</v>
      </c>
      <c r="J100" s="49">
        <f t="shared" si="121"/>
        <v>0</v>
      </c>
      <c r="K100" s="49">
        <f t="shared" si="121"/>
        <v>0</v>
      </c>
      <c r="L100" s="49">
        <f t="shared" si="121"/>
        <v>0</v>
      </c>
      <c r="M100" s="49">
        <f t="shared" si="121"/>
        <v>0</v>
      </c>
      <c r="N100" s="2"/>
      <c r="O100" s="2"/>
      <c r="P100" s="2">
        <f t="shared" ref="P100:AA100" si="122">B100</f>
        <v>0</v>
      </c>
      <c r="Q100" s="2">
        <f t="shared" si="122"/>
        <v>0</v>
      </c>
      <c r="R100" s="2">
        <f t="shared" si="122"/>
        <v>0</v>
      </c>
      <c r="S100" s="2">
        <f t="shared" si="122"/>
        <v>0</v>
      </c>
      <c r="T100" s="2">
        <f t="shared" si="122"/>
        <v>0</v>
      </c>
      <c r="U100" s="2">
        <f t="shared" si="122"/>
        <v>0</v>
      </c>
      <c r="V100" s="2">
        <f t="shared" si="122"/>
        <v>0</v>
      </c>
      <c r="W100" s="2">
        <f t="shared" si="122"/>
        <v>0</v>
      </c>
      <c r="X100" s="2">
        <f t="shared" si="122"/>
        <v>0</v>
      </c>
      <c r="Y100" s="2">
        <f t="shared" si="122"/>
        <v>0</v>
      </c>
      <c r="Z100" s="2">
        <f t="shared" si="122"/>
        <v>0</v>
      </c>
      <c r="AA100" s="2">
        <f t="shared" si="122"/>
        <v>0</v>
      </c>
    </row>
  </sheetData>
  <phoneticPr fontId="2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B120"/>
  <sheetViews>
    <sheetView topLeftCell="A43" zoomScale="130" zoomScaleNormal="130" workbookViewId="0">
      <selection activeCell="H73" sqref="H73"/>
    </sheetView>
  </sheetViews>
  <sheetFormatPr defaultColWidth="9" defaultRowHeight="14" x14ac:dyDescent="0.3"/>
  <cols>
    <col min="1" max="1" width="19.08203125" customWidth="1"/>
    <col min="2" max="2" width="8.83203125" hidden="1" customWidth="1"/>
    <col min="3" max="3" width="6.33203125" hidden="1" customWidth="1"/>
    <col min="4" max="4" width="5.33203125" hidden="1" customWidth="1"/>
    <col min="5" max="8" width="5.33203125" customWidth="1"/>
    <col min="9" max="9" width="6.25" customWidth="1"/>
    <col min="10" max="13" width="5.33203125" customWidth="1"/>
    <col min="14" max="14" width="12.58203125" customWidth="1"/>
    <col min="15" max="15" width="14.08203125" customWidth="1"/>
    <col min="16" max="16" width="18.58203125" customWidth="1"/>
    <col min="17" max="17" width="12.58203125"/>
    <col min="18" max="18" width="17.1640625" customWidth="1"/>
  </cols>
  <sheetData>
    <row r="1" spans="1:27" x14ac:dyDescent="0.3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ht="15" customHeight="1" x14ac:dyDescent="0.3">
      <c r="A2" s="5" t="s">
        <v>50</v>
      </c>
      <c r="B2" s="5"/>
      <c r="C2" s="84">
        <f t="shared" ref="C2:M2" si="0">SUM(C3:C10)*C11</f>
        <v>328.94604859576174</v>
      </c>
      <c r="D2" s="84">
        <f t="shared" si="0"/>
        <v>333.8828836456421</v>
      </c>
      <c r="E2" s="84">
        <f t="shared" si="0"/>
        <v>329.54325726424099</v>
      </c>
      <c r="F2" s="84">
        <f t="shared" si="0"/>
        <v>359.64819076482405</v>
      </c>
      <c r="G2" s="84">
        <f t="shared" si="0"/>
        <v>381.35695149464215</v>
      </c>
      <c r="H2" s="84">
        <f t="shared" si="0"/>
        <v>408.27094098462112</v>
      </c>
      <c r="I2" s="84">
        <f t="shared" si="0"/>
        <v>429.43037995228531</v>
      </c>
      <c r="J2" s="84">
        <f t="shared" si="0"/>
        <v>450.59003729026398</v>
      </c>
      <c r="K2" s="84">
        <f t="shared" si="0"/>
        <v>472.82719204078251</v>
      </c>
      <c r="L2" s="84">
        <f t="shared" si="0"/>
        <v>493.62211705215196</v>
      </c>
      <c r="M2" s="84">
        <f t="shared" si="0"/>
        <v>578.09323699171023</v>
      </c>
      <c r="N2">
        <f>(L2/G2)^0.2-1</f>
        <v>5.2961733912705755E-2</v>
      </c>
      <c r="P2" s="5" t="s">
        <v>51</v>
      </c>
      <c r="Q2" s="27">
        <f t="shared" ref="Q2:AA2" si="1">SUM(Q3:Q10)*Q11</f>
        <v>296.05144373618549</v>
      </c>
      <c r="R2" s="27">
        <f t="shared" si="1"/>
        <v>300.49459528107786</v>
      </c>
      <c r="S2" s="27">
        <f t="shared" si="1"/>
        <v>296.5889315378169</v>
      </c>
      <c r="T2" s="27">
        <f t="shared" si="1"/>
        <v>323.68337168834171</v>
      </c>
      <c r="U2" s="27">
        <f t="shared" si="1"/>
        <v>343.22125634517801</v>
      </c>
      <c r="V2" s="27">
        <f t="shared" si="1"/>
        <v>367.44384688615901</v>
      </c>
      <c r="W2" s="27">
        <f t="shared" si="1"/>
        <v>386.4873419570568</v>
      </c>
      <c r="X2" s="27">
        <f t="shared" si="1"/>
        <v>405.53103356123756</v>
      </c>
      <c r="Y2" s="27">
        <f t="shared" si="1"/>
        <v>425.5444728367043</v>
      </c>
      <c r="Z2" s="27">
        <f t="shared" si="1"/>
        <v>444.25990534693676</v>
      </c>
      <c r="AA2" s="27">
        <f t="shared" si="1"/>
        <v>520.28391329253918</v>
      </c>
    </row>
    <row r="3" spans="1:27" x14ac:dyDescent="0.3">
      <c r="A3" s="73" t="s">
        <v>112</v>
      </c>
      <c r="B3" s="73"/>
      <c r="C3" s="84">
        <f>负荷!H3*负荷!H27</f>
        <v>79.911000000000016</v>
      </c>
      <c r="D3" s="84">
        <f>负荷!I3*负荷!I27</f>
        <v>82.840841926203282</v>
      </c>
      <c r="E3" s="84">
        <f>负荷!J3*负荷!J27</f>
        <v>88.512163097070967</v>
      </c>
      <c r="F3" s="84">
        <f>负荷!K3*负荷!K27</f>
        <v>99.362687958969516</v>
      </c>
      <c r="G3" s="84">
        <f>负荷!L3*负荷!L27</f>
        <v>104.3337563451777</v>
      </c>
      <c r="H3" s="84">
        <f>负荷!M3*负荷!M27</f>
        <v>108.19715714864319</v>
      </c>
      <c r="I3" s="84">
        <f>负荷!N3*负荷!N27</f>
        <v>112.42059472492268</v>
      </c>
      <c r="J3" s="84">
        <f>负荷!O3*负荷!O27</f>
        <v>116.43154106678087</v>
      </c>
      <c r="K3" s="84">
        <f>负荷!P3*负荷!P27</f>
        <v>121.20335217488397</v>
      </c>
      <c r="L3" s="84">
        <f>负荷!Q3*负荷!Q27</f>
        <v>126.2942928732385</v>
      </c>
      <c r="M3" s="84">
        <f>负荷!R3*负荷!R27</f>
        <v>147.83668378942281</v>
      </c>
      <c r="P3" s="5" t="str">
        <f t="shared" ref="P3:P34" si="2">A3</f>
        <v>市区负荷</v>
      </c>
      <c r="Q3" s="5">
        <f t="shared" ref="Q3:AA3" si="3">C3*0.9</f>
        <v>71.919900000000013</v>
      </c>
      <c r="R3" s="5">
        <f t="shared" si="3"/>
        <v>74.556757733582955</v>
      </c>
      <c r="S3" s="5">
        <f t="shared" si="3"/>
        <v>79.660946787363869</v>
      </c>
      <c r="T3" s="5">
        <f t="shared" si="3"/>
        <v>89.426419163072566</v>
      </c>
      <c r="U3" s="5">
        <f t="shared" si="3"/>
        <v>93.900380710659931</v>
      </c>
      <c r="V3" s="5">
        <f t="shared" si="3"/>
        <v>97.37744143377887</v>
      </c>
      <c r="W3" s="5">
        <f t="shared" si="3"/>
        <v>101.17853525243041</v>
      </c>
      <c r="X3" s="5">
        <f t="shared" si="3"/>
        <v>104.78838696010278</v>
      </c>
      <c r="Y3" s="5">
        <f t="shared" si="3"/>
        <v>109.08301695739559</v>
      </c>
      <c r="Z3" s="5">
        <f t="shared" si="3"/>
        <v>113.66486358591466</v>
      </c>
      <c r="AA3" s="5">
        <f t="shared" si="3"/>
        <v>133.05301541048053</v>
      </c>
    </row>
    <row r="4" spans="1:27" x14ac:dyDescent="0.3">
      <c r="A4" s="8" t="s">
        <v>118</v>
      </c>
      <c r="B4" s="8"/>
      <c r="C4" s="84">
        <f>负荷!H12*负荷!H45</f>
        <v>135.05625077762343</v>
      </c>
      <c r="D4" s="84">
        <f>负荷!I12*负荷!I45</f>
        <v>145.68799593061442</v>
      </c>
      <c r="E4" s="84">
        <f>负荷!J12*负荷!J45</f>
        <v>162.69889209362142</v>
      </c>
      <c r="F4" s="84">
        <f>负荷!K12*负荷!K45</f>
        <v>176.64025943749664</v>
      </c>
      <c r="G4" s="84">
        <f>负荷!L12*负荷!L45</f>
        <v>190.7776367738295</v>
      </c>
      <c r="H4" s="84">
        <f>负荷!M12*负荷!M45</f>
        <v>203.78847711624172</v>
      </c>
      <c r="I4" s="84">
        <f>负荷!N12*负荷!N45</f>
        <v>215.17046216898657</v>
      </c>
      <c r="J4" s="84">
        <f>负荷!O12*负荷!O45</f>
        <v>227.35757692422337</v>
      </c>
      <c r="K4" s="84">
        <f>负荷!P12*负荷!P45</f>
        <v>239.68437507754103</v>
      </c>
      <c r="L4" s="84">
        <f>负荷!Q12*负荷!Q45</f>
        <v>252.35948086114507</v>
      </c>
      <c r="M4" s="84">
        <f>负荷!R12*负荷!R45</f>
        <v>295.40518359588941</v>
      </c>
      <c r="P4" s="5" t="str">
        <f t="shared" si="2"/>
        <v>余杭区负荷</v>
      </c>
      <c r="Q4" s="5">
        <f t="shared" ref="Q4:AA4" si="4">C4*0.9</f>
        <v>121.55062569986109</v>
      </c>
      <c r="R4" s="5">
        <f t="shared" si="4"/>
        <v>131.11919633755298</v>
      </c>
      <c r="S4" s="5">
        <f t="shared" si="4"/>
        <v>146.42900288425929</v>
      </c>
      <c r="T4" s="5">
        <f t="shared" si="4"/>
        <v>158.97623349374697</v>
      </c>
      <c r="U4" s="5">
        <f t="shared" si="4"/>
        <v>171.69987309644657</v>
      </c>
      <c r="V4" s="5">
        <f t="shared" si="4"/>
        <v>183.40962940461756</v>
      </c>
      <c r="W4" s="5">
        <f t="shared" si="4"/>
        <v>193.65341595208793</v>
      </c>
      <c r="X4" s="5">
        <f t="shared" si="4"/>
        <v>204.62181923180103</v>
      </c>
      <c r="Y4" s="5">
        <f t="shared" si="4"/>
        <v>215.71593756978695</v>
      </c>
      <c r="Z4" s="5">
        <f t="shared" si="4"/>
        <v>227.12353277503058</v>
      </c>
      <c r="AA4" s="5">
        <f t="shared" si="4"/>
        <v>265.86466523630048</v>
      </c>
    </row>
    <row r="5" spans="1:27" x14ac:dyDescent="0.3">
      <c r="A5" s="8" t="s">
        <v>119</v>
      </c>
      <c r="B5" s="8"/>
      <c r="C5" s="84">
        <f>负荷!H15*负荷!H58</f>
        <v>85.022821182772802</v>
      </c>
      <c r="D5" s="84">
        <f>负荷!I15*负荷!I58</f>
        <v>86.672144685600799</v>
      </c>
      <c r="E5" s="84">
        <f>负荷!J15*负荷!J58</f>
        <v>92.063171126225299</v>
      </c>
      <c r="F5" s="84">
        <f>负荷!K15*负荷!K58</f>
        <v>98.6305846502256</v>
      </c>
      <c r="G5" s="84">
        <f>负荷!L15*负荷!L58</f>
        <v>106.31697687535301</v>
      </c>
      <c r="H5" s="84">
        <f>负荷!M15*负荷!M58</f>
        <v>115.390846496557</v>
      </c>
      <c r="I5" s="84">
        <f>负荷!N15*负荷!N58</f>
        <v>124.05661336293301</v>
      </c>
      <c r="J5" s="84">
        <f>负荷!O15*负荷!O58</f>
        <v>131.68463774664099</v>
      </c>
      <c r="K5" s="84">
        <f>负荷!P15*负荷!P58</f>
        <v>139.351380859036</v>
      </c>
      <c r="L5" s="84">
        <f>负荷!Q15*负荷!Q58</f>
        <v>144.530768282156</v>
      </c>
      <c r="M5" s="84">
        <f>负荷!R15*负荷!R58</f>
        <v>169.18380872378299</v>
      </c>
      <c r="P5" s="5" t="str">
        <f t="shared" si="2"/>
        <v>临安市负荷</v>
      </c>
      <c r="Q5" s="5">
        <f t="shared" ref="Q5:AA5" si="5">C5*0.9</f>
        <v>76.520539064495523</v>
      </c>
      <c r="R5" s="5">
        <f t="shared" si="5"/>
        <v>78.004930217040723</v>
      </c>
      <c r="S5" s="5">
        <f t="shared" si="5"/>
        <v>82.856854013602771</v>
      </c>
      <c r="T5" s="5">
        <f t="shared" si="5"/>
        <v>88.767526185203039</v>
      </c>
      <c r="U5" s="5">
        <f t="shared" si="5"/>
        <v>95.685279187817713</v>
      </c>
      <c r="V5" s="5">
        <f t="shared" si="5"/>
        <v>103.85176184690131</v>
      </c>
      <c r="W5" s="5">
        <f t="shared" si="5"/>
        <v>111.65095202663971</v>
      </c>
      <c r="X5" s="5">
        <f t="shared" si="5"/>
        <v>118.5161739719769</v>
      </c>
      <c r="Y5" s="5">
        <f t="shared" si="5"/>
        <v>125.4162427731324</v>
      </c>
      <c r="Z5" s="5">
        <f t="shared" si="5"/>
        <v>130.07769145394042</v>
      </c>
      <c r="AA5" s="5">
        <f t="shared" si="5"/>
        <v>152.2654278514047</v>
      </c>
    </row>
    <row r="6" spans="1:27" x14ac:dyDescent="0.3">
      <c r="A6" s="8" t="s">
        <v>120</v>
      </c>
      <c r="B6" s="8"/>
      <c r="C6" s="84">
        <f>负荷!H16*负荷!H61</f>
        <v>11.97321375950343</v>
      </c>
      <c r="D6" s="84">
        <f>负荷!I16*负荷!I61</f>
        <v>12.6</v>
      </c>
      <c r="E6" s="84">
        <f>负荷!J16*负荷!J61</f>
        <v>0</v>
      </c>
      <c r="F6" s="84">
        <f>负荷!K16*负荷!K61</f>
        <v>0</v>
      </c>
      <c r="G6" s="84">
        <f>负荷!L16*负荷!L61</f>
        <v>0</v>
      </c>
      <c r="H6" s="84">
        <f>负荷!M16*负荷!M61</f>
        <v>0</v>
      </c>
      <c r="I6" s="84">
        <f>负荷!N16*负荷!N61</f>
        <v>0</v>
      </c>
      <c r="J6" s="84">
        <f>负荷!O16*负荷!O61</f>
        <v>0</v>
      </c>
      <c r="K6" s="84">
        <f>负荷!P16*负荷!P61</f>
        <v>0</v>
      </c>
      <c r="L6" s="84">
        <f>负荷!Q16*负荷!Q61</f>
        <v>0</v>
      </c>
      <c r="M6" s="84">
        <f>负荷!R16*负荷!R61</f>
        <v>0</v>
      </c>
      <c r="P6" s="5" t="str">
        <f t="shared" si="2"/>
        <v>桐庐县负荷</v>
      </c>
      <c r="Q6" s="5">
        <f t="shared" ref="Q6:AA6" si="6">C6*0.9</f>
        <v>10.775892383553087</v>
      </c>
      <c r="R6" s="5">
        <f t="shared" si="6"/>
        <v>11.34</v>
      </c>
      <c r="S6" s="5">
        <f t="shared" si="6"/>
        <v>0</v>
      </c>
      <c r="T6" s="5">
        <f t="shared" si="6"/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3">
      <c r="A7" s="74" t="s">
        <v>121</v>
      </c>
      <c r="B7" s="8"/>
      <c r="C7" s="81">
        <f>负荷!H20*负荷!H70</f>
        <v>20.305450235415169</v>
      </c>
      <c r="D7" s="81">
        <f>负荷!I20*负荷!I70</f>
        <v>19.993687921791988</v>
      </c>
      <c r="E7" s="10">
        <f>负荷!J20*负荷!J70</f>
        <v>0</v>
      </c>
      <c r="F7" s="10">
        <f>负荷!K20*负荷!K70</f>
        <v>0</v>
      </c>
      <c r="G7" s="10">
        <f>负荷!L20*负荷!L70</f>
        <v>0</v>
      </c>
      <c r="H7" s="10">
        <f>负荷!M20*负荷!M70</f>
        <v>0</v>
      </c>
      <c r="I7" s="10">
        <f>负荷!N20*负荷!N70</f>
        <v>0</v>
      </c>
      <c r="J7" s="10">
        <f>负荷!O20*负荷!O70</f>
        <v>0</v>
      </c>
      <c r="K7" s="10">
        <f>负荷!P20*负荷!P70</f>
        <v>0</v>
      </c>
      <c r="L7" s="10">
        <f>负荷!Q20*负荷!Q70</f>
        <v>0</v>
      </c>
      <c r="M7" s="10">
        <f>负荷!R20*负荷!R70</f>
        <v>0</v>
      </c>
      <c r="P7" s="5" t="str">
        <f t="shared" si="2"/>
        <v>淳安县负荷</v>
      </c>
      <c r="Q7" s="5">
        <f t="shared" ref="Q7:AA7" si="7">C7*0.9</f>
        <v>18.274905211873651</v>
      </c>
      <c r="R7" s="5">
        <f t="shared" si="7"/>
        <v>17.994319129612791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hidden="1" x14ac:dyDescent="0.3">
      <c r="A8" s="8"/>
      <c r="B8" s="8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hidden="1" x14ac:dyDescent="0.3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hidden="1" x14ac:dyDescent="0.3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3">
      <c r="A11" s="5" t="s">
        <v>35</v>
      </c>
      <c r="B11" s="13"/>
      <c r="C11" s="88">
        <v>0.99</v>
      </c>
      <c r="D11" s="89">
        <v>0.96</v>
      </c>
      <c r="E11" s="89">
        <v>0.96</v>
      </c>
      <c r="F11" s="90">
        <v>0.96</v>
      </c>
      <c r="G11" s="90">
        <v>0.95</v>
      </c>
      <c r="H11" s="91">
        <f>负荷!M22</f>
        <v>0.95529576231527513</v>
      </c>
      <c r="I11" s="91">
        <f>负荷!N22</f>
        <v>0.95080835844470879</v>
      </c>
      <c r="J11" s="91">
        <f>负荷!O22</f>
        <v>0.94766542180908198</v>
      </c>
      <c r="K11" s="91">
        <f>负荷!P22</f>
        <v>0.94520237297286502</v>
      </c>
      <c r="L11" s="91">
        <f>负荷!Q22</f>
        <v>0.94349522474336966</v>
      </c>
      <c r="M11" s="91">
        <f>负荷!R22</f>
        <v>0.94394023559641038</v>
      </c>
      <c r="P11" s="5" t="str">
        <f t="shared" si="2"/>
        <v>同时率</v>
      </c>
      <c r="Q11" s="5">
        <f t="shared" ref="Q11:AA11" si="11">C11</f>
        <v>0.99</v>
      </c>
      <c r="R11" s="5">
        <f t="shared" si="11"/>
        <v>0.96</v>
      </c>
      <c r="S11" s="5">
        <f t="shared" si="11"/>
        <v>0.96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hidden="1" x14ac:dyDescent="0.3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转供XX</v>
      </c>
      <c r="Q12" s="17">
        <f t="shared" ref="Q12:Q17" si="12">C12*0.9</f>
        <v>0</v>
      </c>
      <c r="R12" s="17">
        <f t="shared" ref="R12:R17" si="13">D12*0.9</f>
        <v>0</v>
      </c>
      <c r="S12" s="17">
        <f t="shared" ref="S12:S17" si="14">E12*0.9</f>
        <v>0</v>
      </c>
      <c r="T12" s="17">
        <f t="shared" ref="T12:T17" si="15">F12*0.9</f>
        <v>0</v>
      </c>
      <c r="U12" s="17">
        <f t="shared" ref="U12:U17" si="16">G12*0.9</f>
        <v>0</v>
      </c>
      <c r="V12" s="17"/>
      <c r="W12" s="17"/>
      <c r="X12" s="17"/>
      <c r="Y12" s="17"/>
      <c r="Z12" s="17">
        <f t="shared" ref="Z12:Z17" si="17">L12*0.9</f>
        <v>0</v>
      </c>
      <c r="AA12" s="17">
        <f t="shared" ref="AA12:AA17" si="18">M12*0.9</f>
        <v>0</v>
      </c>
    </row>
    <row r="13" spans="1:27" hidden="1" x14ac:dyDescent="0.3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si="12"/>
        <v>0</v>
      </c>
      <c r="R13" s="17">
        <f t="shared" si="13"/>
        <v>0</v>
      </c>
      <c r="S13" s="17">
        <f t="shared" si="14"/>
        <v>0</v>
      </c>
      <c r="T13" s="17">
        <f t="shared" si="15"/>
        <v>0</v>
      </c>
      <c r="U13" s="17">
        <f t="shared" si="16"/>
        <v>0</v>
      </c>
      <c r="V13" s="17"/>
      <c r="W13" s="17"/>
      <c r="X13" s="17"/>
      <c r="Y13" s="17"/>
      <c r="Z13" s="17">
        <f t="shared" si="17"/>
        <v>0</v>
      </c>
      <c r="AA13" s="17">
        <f t="shared" si="18"/>
        <v>0</v>
      </c>
    </row>
    <row r="14" spans="1:27" hidden="1" x14ac:dyDescent="0.3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si="12"/>
        <v>0</v>
      </c>
      <c r="R14" s="17">
        <f t="shared" si="13"/>
        <v>0</v>
      </c>
      <c r="S14" s="17">
        <f t="shared" si="14"/>
        <v>0</v>
      </c>
      <c r="T14" s="17">
        <f t="shared" si="15"/>
        <v>0</v>
      </c>
      <c r="U14" s="17">
        <f t="shared" si="16"/>
        <v>0</v>
      </c>
      <c r="V14" s="17"/>
      <c r="W14" s="17"/>
      <c r="X14" s="17"/>
      <c r="Y14" s="17"/>
      <c r="Z14" s="17">
        <f t="shared" si="17"/>
        <v>0</v>
      </c>
      <c r="AA14" s="17">
        <f t="shared" si="18"/>
        <v>0</v>
      </c>
    </row>
    <row r="15" spans="1:27" x14ac:dyDescent="0.3">
      <c r="A15" s="22" t="s">
        <v>122</v>
      </c>
      <c r="B15" s="23"/>
      <c r="C15" s="24">
        <v>66</v>
      </c>
      <c r="D15" s="25">
        <v>66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P15" s="22" t="str">
        <f t="shared" si="2"/>
        <v>由由金华芝堰转供负荷</v>
      </c>
      <c r="Q15" s="22">
        <f t="shared" si="12"/>
        <v>59.4</v>
      </c>
      <c r="R15" s="22">
        <f t="shared" si="13"/>
        <v>59.4</v>
      </c>
      <c r="S15" s="22">
        <f t="shared" si="14"/>
        <v>0</v>
      </c>
      <c r="T15" s="22">
        <f t="shared" si="15"/>
        <v>0</v>
      </c>
      <c r="U15" s="22">
        <f t="shared" si="16"/>
        <v>0</v>
      </c>
      <c r="V15" s="22"/>
      <c r="W15" s="22"/>
      <c r="X15" s="22"/>
      <c r="Y15" s="22"/>
      <c r="Z15" s="22">
        <f t="shared" si="17"/>
        <v>0</v>
      </c>
      <c r="AA15" s="22">
        <f t="shared" si="18"/>
        <v>0</v>
      </c>
    </row>
    <row r="16" spans="1:27" hidden="1" x14ac:dyDescent="0.3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si="12"/>
        <v>0</v>
      </c>
      <c r="R16" s="22">
        <f t="shared" si="13"/>
        <v>0</v>
      </c>
      <c r="S16" s="22">
        <f t="shared" si="14"/>
        <v>0</v>
      </c>
      <c r="T16" s="22">
        <f t="shared" si="15"/>
        <v>0</v>
      </c>
      <c r="U16" s="22">
        <f t="shared" si="16"/>
        <v>0</v>
      </c>
      <c r="V16" s="22"/>
      <c r="W16" s="22"/>
      <c r="X16" s="22"/>
      <c r="Y16" s="22"/>
      <c r="Z16" s="22">
        <f t="shared" si="17"/>
        <v>0</v>
      </c>
      <c r="AA16" s="22">
        <f t="shared" si="18"/>
        <v>0</v>
      </c>
    </row>
    <row r="17" spans="1:27" hidden="1" x14ac:dyDescent="0.3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si="12"/>
        <v>0</v>
      </c>
      <c r="R17" s="22">
        <f t="shared" si="13"/>
        <v>0</v>
      </c>
      <c r="S17" s="22">
        <f t="shared" si="14"/>
        <v>0</v>
      </c>
      <c r="T17" s="22">
        <f t="shared" si="15"/>
        <v>0</v>
      </c>
      <c r="U17" s="22">
        <f t="shared" si="16"/>
        <v>0</v>
      </c>
      <c r="V17" s="22"/>
      <c r="W17" s="22"/>
      <c r="X17" s="22"/>
      <c r="Y17" s="22"/>
      <c r="Z17" s="22">
        <f t="shared" si="17"/>
        <v>0</v>
      </c>
      <c r="AA17" s="22">
        <f t="shared" si="18"/>
        <v>0</v>
      </c>
    </row>
    <row r="18" spans="1:27" x14ac:dyDescent="0.3">
      <c r="A18" s="3" t="s">
        <v>58</v>
      </c>
      <c r="B18" s="3"/>
      <c r="C18" s="6">
        <f t="shared" ref="C18:M18" si="19">SUM(C3:C10)*C11+SUM(C12:C14)-SUM(C15:C17)</f>
        <v>262.94604859576174</v>
      </c>
      <c r="D18" s="6">
        <f t="shared" si="19"/>
        <v>267.8828836456421</v>
      </c>
      <c r="E18" s="6">
        <f t="shared" si="19"/>
        <v>329.54325726424099</v>
      </c>
      <c r="F18" s="6">
        <f t="shared" si="19"/>
        <v>359.64819076482405</v>
      </c>
      <c r="G18" s="6">
        <f t="shared" si="19"/>
        <v>381.35695149464215</v>
      </c>
      <c r="H18" s="6">
        <f t="shared" si="19"/>
        <v>408.27094098462112</v>
      </c>
      <c r="I18" s="6">
        <f t="shared" si="19"/>
        <v>429.43037995228531</v>
      </c>
      <c r="J18" s="6">
        <f t="shared" si="19"/>
        <v>450.59003729026398</v>
      </c>
      <c r="K18" s="6">
        <f t="shared" si="19"/>
        <v>472.82719204078251</v>
      </c>
      <c r="L18" s="6">
        <f t="shared" si="19"/>
        <v>493.62211705215196</v>
      </c>
      <c r="M18" s="6">
        <f t="shared" si="19"/>
        <v>578.09323699171023</v>
      </c>
      <c r="P18" s="5" t="str">
        <f t="shared" si="2"/>
        <v>负荷小计</v>
      </c>
      <c r="Q18" s="27">
        <f t="shared" ref="Q18:AA18" si="20">SUM(Q3:Q10)*Q11+SUM(Q12:Q14)-SUM(Q15:Q17)</f>
        <v>236.65144373618548</v>
      </c>
      <c r="R18" s="27">
        <f t="shared" si="20"/>
        <v>241.09459528107786</v>
      </c>
      <c r="S18" s="27">
        <f t="shared" si="20"/>
        <v>296.5889315378169</v>
      </c>
      <c r="T18" s="27">
        <f t="shared" si="20"/>
        <v>323.68337168834171</v>
      </c>
      <c r="U18" s="27">
        <f t="shared" si="20"/>
        <v>343.22125634517801</v>
      </c>
      <c r="V18" s="27">
        <f t="shared" si="20"/>
        <v>367.44384688615901</v>
      </c>
      <c r="W18" s="27">
        <f t="shared" si="20"/>
        <v>386.4873419570568</v>
      </c>
      <c r="X18" s="27">
        <f t="shared" si="20"/>
        <v>405.53103356123756</v>
      </c>
      <c r="Y18" s="27">
        <f t="shared" si="20"/>
        <v>425.5444728367043</v>
      </c>
      <c r="Z18" s="27">
        <f t="shared" si="20"/>
        <v>444.25990534693676</v>
      </c>
      <c r="AA18" s="27">
        <f t="shared" si="20"/>
        <v>520.28391329253918</v>
      </c>
    </row>
    <row r="19" spans="1:27" ht="24" x14ac:dyDescent="0.3">
      <c r="A19" s="28" t="s">
        <v>59</v>
      </c>
      <c r="B19" s="28"/>
      <c r="C19" s="27">
        <f t="shared" ref="C19:M19" si="21">SUM(C20:C34)</f>
        <v>85</v>
      </c>
      <c r="D19" s="27">
        <f t="shared" si="21"/>
        <v>85</v>
      </c>
      <c r="E19" s="27">
        <f t="shared" si="21"/>
        <v>0</v>
      </c>
      <c r="F19" s="27">
        <f t="shared" si="21"/>
        <v>0</v>
      </c>
      <c r="G19" s="27">
        <f t="shared" si="21"/>
        <v>0</v>
      </c>
      <c r="H19" s="27">
        <f t="shared" si="21"/>
        <v>0</v>
      </c>
      <c r="I19" s="27">
        <f t="shared" si="21"/>
        <v>0</v>
      </c>
      <c r="J19" s="27">
        <f t="shared" si="21"/>
        <v>0</v>
      </c>
      <c r="K19" s="27">
        <f t="shared" si="21"/>
        <v>0</v>
      </c>
      <c r="L19" s="27">
        <f t="shared" si="21"/>
        <v>0</v>
      </c>
      <c r="M19" s="27">
        <f t="shared" si="21"/>
        <v>0</v>
      </c>
      <c r="P19" s="5" t="str">
        <f t="shared" si="2"/>
        <v>220kV及以下统调电厂装机容量</v>
      </c>
      <c r="Q19" s="5">
        <f>SUM(Q20:Q34)</f>
        <v>85</v>
      </c>
      <c r="R19" s="5">
        <f>SUM(R20:R34)</f>
        <v>85</v>
      </c>
      <c r="S19" s="5">
        <f>SUM(S20:S34)</f>
        <v>0</v>
      </c>
      <c r="T19" s="5">
        <f>SUM(T20:T34)</f>
        <v>0</v>
      </c>
      <c r="U19" s="5">
        <f>SUM(U20:U34)</f>
        <v>0</v>
      </c>
      <c r="V19" s="5">
        <f t="shared" ref="V19:AA19" si="22">SUM(V20:V34)</f>
        <v>0</v>
      </c>
      <c r="W19" s="5">
        <f t="shared" si="22"/>
        <v>0</v>
      </c>
      <c r="X19" s="5">
        <f t="shared" si="22"/>
        <v>0</v>
      </c>
      <c r="Y19" s="5">
        <f t="shared" si="22"/>
        <v>0</v>
      </c>
      <c r="Z19" s="5">
        <f t="shared" si="22"/>
        <v>0</v>
      </c>
      <c r="AA19" s="5">
        <f t="shared" si="22"/>
        <v>0</v>
      </c>
    </row>
    <row r="20" spans="1:27" hidden="1" x14ac:dyDescent="0.3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Q34" si="23">C20</f>
        <v>0</v>
      </c>
      <c r="R20" s="57">
        <f t="shared" ref="R20:R34" si="24">D20</f>
        <v>0</v>
      </c>
      <c r="S20" s="57">
        <f t="shared" ref="S20:S34" si="25">E20</f>
        <v>0</v>
      </c>
      <c r="T20" s="57">
        <f t="shared" ref="T20:T34" si="26">F20</f>
        <v>0</v>
      </c>
      <c r="U20" s="57">
        <f t="shared" ref="U20:U34" si="27">G20</f>
        <v>0</v>
      </c>
      <c r="V20" s="57">
        <f t="shared" ref="V20:AA20" si="28">H20</f>
        <v>0</v>
      </c>
      <c r="W20" s="57">
        <f t="shared" si="28"/>
        <v>0</v>
      </c>
      <c r="X20" s="57">
        <f t="shared" si="28"/>
        <v>0</v>
      </c>
      <c r="Y20" s="57">
        <f t="shared" si="28"/>
        <v>0</v>
      </c>
      <c r="Z20" s="57">
        <f t="shared" si="28"/>
        <v>0</v>
      </c>
      <c r="AA20" s="57">
        <f t="shared" si="28"/>
        <v>0</v>
      </c>
    </row>
    <row r="21" spans="1:27" hidden="1" x14ac:dyDescent="0.3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si="23"/>
        <v>0</v>
      </c>
      <c r="R21" s="57">
        <f t="shared" si="24"/>
        <v>0</v>
      </c>
      <c r="S21" s="57">
        <f t="shared" si="25"/>
        <v>0</v>
      </c>
      <c r="T21" s="57">
        <f t="shared" si="26"/>
        <v>0</v>
      </c>
      <c r="U21" s="57">
        <f t="shared" si="27"/>
        <v>0</v>
      </c>
      <c r="V21" s="57">
        <f t="shared" ref="V21:AA21" si="29">H21</f>
        <v>0</v>
      </c>
      <c r="W21" s="57">
        <f t="shared" si="29"/>
        <v>0</v>
      </c>
      <c r="X21" s="57">
        <f t="shared" si="29"/>
        <v>0</v>
      </c>
      <c r="Y21" s="57">
        <f t="shared" si="29"/>
        <v>0</v>
      </c>
      <c r="Z21" s="57">
        <f t="shared" si="29"/>
        <v>0</v>
      </c>
      <c r="AA21" s="57">
        <f t="shared" si="29"/>
        <v>0</v>
      </c>
    </row>
    <row r="22" spans="1:27" hidden="1" x14ac:dyDescent="0.3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si="23"/>
        <v>0</v>
      </c>
      <c r="R22" s="57">
        <f t="shared" si="24"/>
        <v>0</v>
      </c>
      <c r="S22" s="57">
        <f t="shared" si="25"/>
        <v>0</v>
      </c>
      <c r="T22" s="57">
        <f t="shared" si="26"/>
        <v>0</v>
      </c>
      <c r="U22" s="57">
        <f t="shared" si="27"/>
        <v>0</v>
      </c>
      <c r="V22" s="57">
        <f t="shared" ref="V22:AA22" si="30">H22</f>
        <v>0</v>
      </c>
      <c r="W22" s="57">
        <f t="shared" si="30"/>
        <v>0</v>
      </c>
      <c r="X22" s="57">
        <f t="shared" si="30"/>
        <v>0</v>
      </c>
      <c r="Y22" s="57">
        <f t="shared" si="30"/>
        <v>0</v>
      </c>
      <c r="Z22" s="57">
        <f t="shared" si="30"/>
        <v>0</v>
      </c>
      <c r="AA22" s="57">
        <f t="shared" si="30"/>
        <v>0</v>
      </c>
    </row>
    <row r="23" spans="1:27" hidden="1" x14ac:dyDescent="0.3">
      <c r="A23" s="35" t="s">
        <v>116</v>
      </c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P23" s="58" t="str">
        <f t="shared" si="2"/>
        <v>XX燃气电厂</v>
      </c>
      <c r="Q23" s="58">
        <f t="shared" si="23"/>
        <v>0</v>
      </c>
      <c r="R23" s="58">
        <f t="shared" si="24"/>
        <v>0</v>
      </c>
      <c r="S23" s="58">
        <f t="shared" si="25"/>
        <v>0</v>
      </c>
      <c r="T23" s="58">
        <f t="shared" si="26"/>
        <v>0</v>
      </c>
      <c r="U23" s="58">
        <f t="shared" si="27"/>
        <v>0</v>
      </c>
      <c r="V23" s="58">
        <f t="shared" ref="V23:AA23" si="31">H23</f>
        <v>0</v>
      </c>
      <c r="W23" s="58">
        <f t="shared" si="31"/>
        <v>0</v>
      </c>
      <c r="X23" s="58">
        <f t="shared" si="31"/>
        <v>0</v>
      </c>
      <c r="Y23" s="58">
        <f t="shared" si="31"/>
        <v>0</v>
      </c>
      <c r="Z23" s="58">
        <f t="shared" si="31"/>
        <v>0</v>
      </c>
      <c r="AA23" s="58">
        <f t="shared" si="31"/>
        <v>0</v>
      </c>
    </row>
    <row r="24" spans="1:27" hidden="1" x14ac:dyDescent="0.3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2"/>
        <v>XX燃气电厂</v>
      </c>
      <c r="Q24" s="58">
        <f t="shared" si="23"/>
        <v>0</v>
      </c>
      <c r="R24" s="58">
        <f t="shared" si="24"/>
        <v>0</v>
      </c>
      <c r="S24" s="58">
        <f t="shared" si="25"/>
        <v>0</v>
      </c>
      <c r="T24" s="58">
        <f t="shared" si="26"/>
        <v>0</v>
      </c>
      <c r="U24" s="58">
        <f t="shared" si="27"/>
        <v>0</v>
      </c>
      <c r="V24" s="58">
        <f t="shared" ref="V24:AA24" si="32">H24</f>
        <v>0</v>
      </c>
      <c r="W24" s="58">
        <f t="shared" si="32"/>
        <v>0</v>
      </c>
      <c r="X24" s="58">
        <f t="shared" si="32"/>
        <v>0</v>
      </c>
      <c r="Y24" s="58">
        <f t="shared" si="32"/>
        <v>0</v>
      </c>
      <c r="Z24" s="58">
        <f t="shared" si="32"/>
        <v>0</v>
      </c>
      <c r="AA24" s="58">
        <f t="shared" si="32"/>
        <v>0</v>
      </c>
    </row>
    <row r="25" spans="1:27" hidden="1" x14ac:dyDescent="0.3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si="23"/>
        <v>0</v>
      </c>
      <c r="R25" s="58">
        <f t="shared" si="24"/>
        <v>0</v>
      </c>
      <c r="S25" s="58">
        <f t="shared" si="25"/>
        <v>0</v>
      </c>
      <c r="T25" s="58">
        <f t="shared" si="26"/>
        <v>0</v>
      </c>
      <c r="U25" s="58">
        <f t="shared" si="27"/>
        <v>0</v>
      </c>
      <c r="V25" s="58">
        <f t="shared" ref="V25:AA25" si="33">H25</f>
        <v>0</v>
      </c>
      <c r="W25" s="58">
        <f t="shared" si="33"/>
        <v>0</v>
      </c>
      <c r="X25" s="58">
        <f t="shared" si="33"/>
        <v>0</v>
      </c>
      <c r="Y25" s="58">
        <f t="shared" si="33"/>
        <v>0</v>
      </c>
      <c r="Z25" s="58">
        <f t="shared" si="33"/>
        <v>0</v>
      </c>
      <c r="AA25" s="58">
        <f t="shared" si="33"/>
        <v>0</v>
      </c>
    </row>
    <row r="26" spans="1:27" hidden="1" x14ac:dyDescent="0.3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si="23"/>
        <v>0</v>
      </c>
      <c r="R26" s="58">
        <f t="shared" si="24"/>
        <v>0</v>
      </c>
      <c r="S26" s="58">
        <f t="shared" si="25"/>
        <v>0</v>
      </c>
      <c r="T26" s="58">
        <f t="shared" si="26"/>
        <v>0</v>
      </c>
      <c r="U26" s="58">
        <f t="shared" si="27"/>
        <v>0</v>
      </c>
      <c r="V26" s="58">
        <f t="shared" ref="V26:AA26" si="34">H26</f>
        <v>0</v>
      </c>
      <c r="W26" s="58">
        <f t="shared" si="34"/>
        <v>0</v>
      </c>
      <c r="X26" s="58">
        <f t="shared" si="34"/>
        <v>0</v>
      </c>
      <c r="Y26" s="58">
        <f t="shared" si="34"/>
        <v>0</v>
      </c>
      <c r="Z26" s="58">
        <f t="shared" si="34"/>
        <v>0</v>
      </c>
      <c r="AA26" s="58">
        <f t="shared" si="34"/>
        <v>0</v>
      </c>
    </row>
    <row r="27" spans="1:27" hidden="1" x14ac:dyDescent="0.3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si="23"/>
        <v>0</v>
      </c>
      <c r="R27" s="58">
        <f t="shared" si="24"/>
        <v>0</v>
      </c>
      <c r="S27" s="58">
        <f t="shared" si="25"/>
        <v>0</v>
      </c>
      <c r="T27" s="58">
        <f t="shared" si="26"/>
        <v>0</v>
      </c>
      <c r="U27" s="58">
        <f t="shared" si="27"/>
        <v>0</v>
      </c>
      <c r="V27" s="58">
        <f t="shared" ref="V27:AA27" si="35">H27</f>
        <v>0</v>
      </c>
      <c r="W27" s="58">
        <f t="shared" si="35"/>
        <v>0</v>
      </c>
      <c r="X27" s="58">
        <f t="shared" si="35"/>
        <v>0</v>
      </c>
      <c r="Y27" s="58">
        <f t="shared" si="35"/>
        <v>0</v>
      </c>
      <c r="Z27" s="58">
        <f t="shared" si="35"/>
        <v>0</v>
      </c>
      <c r="AA27" s="58">
        <f t="shared" si="35"/>
        <v>0</v>
      </c>
    </row>
    <row r="28" spans="1:27" hidden="1" x14ac:dyDescent="0.3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si="23"/>
        <v>0</v>
      </c>
      <c r="R28" s="59">
        <f t="shared" si="24"/>
        <v>0</v>
      </c>
      <c r="S28" s="59">
        <f t="shared" si="25"/>
        <v>0</v>
      </c>
      <c r="T28" s="59">
        <f t="shared" si="26"/>
        <v>0</v>
      </c>
      <c r="U28" s="59">
        <f t="shared" si="27"/>
        <v>0</v>
      </c>
      <c r="V28" s="59">
        <f t="shared" ref="V28:AA28" si="36">H28</f>
        <v>0</v>
      </c>
      <c r="W28" s="59">
        <f t="shared" si="36"/>
        <v>0</v>
      </c>
      <c r="X28" s="59">
        <f t="shared" si="36"/>
        <v>0</v>
      </c>
      <c r="Y28" s="59">
        <f t="shared" si="36"/>
        <v>0</v>
      </c>
      <c r="Z28" s="59">
        <f t="shared" si="36"/>
        <v>0</v>
      </c>
      <c r="AA28" s="59">
        <f t="shared" si="36"/>
        <v>0</v>
      </c>
    </row>
    <row r="29" spans="1:27" hidden="1" x14ac:dyDescent="0.3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si="23"/>
        <v>0</v>
      </c>
      <c r="R29" s="59">
        <f t="shared" si="24"/>
        <v>0</v>
      </c>
      <c r="S29" s="59">
        <f t="shared" si="25"/>
        <v>0</v>
      </c>
      <c r="T29" s="59">
        <f t="shared" si="26"/>
        <v>0</v>
      </c>
      <c r="U29" s="59">
        <f t="shared" si="27"/>
        <v>0</v>
      </c>
      <c r="V29" s="59">
        <f t="shared" ref="V29:AA29" si="37">H29</f>
        <v>0</v>
      </c>
      <c r="W29" s="59">
        <f t="shared" si="37"/>
        <v>0</v>
      </c>
      <c r="X29" s="59">
        <f t="shared" si="37"/>
        <v>0</v>
      </c>
      <c r="Y29" s="59">
        <f t="shared" si="37"/>
        <v>0</v>
      </c>
      <c r="Z29" s="59">
        <f t="shared" si="37"/>
        <v>0</v>
      </c>
      <c r="AA29" s="59">
        <f t="shared" si="37"/>
        <v>0</v>
      </c>
    </row>
    <row r="30" spans="1:27" hidden="1" x14ac:dyDescent="0.3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si="23"/>
        <v>0</v>
      </c>
      <c r="R30" s="59">
        <f t="shared" si="24"/>
        <v>0</v>
      </c>
      <c r="S30" s="59">
        <f t="shared" si="25"/>
        <v>0</v>
      </c>
      <c r="T30" s="59">
        <f t="shared" si="26"/>
        <v>0</v>
      </c>
      <c r="U30" s="59">
        <f t="shared" si="27"/>
        <v>0</v>
      </c>
      <c r="V30" s="59">
        <f t="shared" ref="V30:AA30" si="38">H30</f>
        <v>0</v>
      </c>
      <c r="W30" s="59">
        <f t="shared" si="38"/>
        <v>0</v>
      </c>
      <c r="X30" s="59">
        <f t="shared" si="38"/>
        <v>0</v>
      </c>
      <c r="Y30" s="59">
        <f t="shared" si="38"/>
        <v>0</v>
      </c>
      <c r="Z30" s="59">
        <f t="shared" si="38"/>
        <v>0</v>
      </c>
      <c r="AA30" s="59">
        <f t="shared" si="38"/>
        <v>0</v>
      </c>
    </row>
    <row r="31" spans="1:27" hidden="1" x14ac:dyDescent="0.3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si="23"/>
        <v>0</v>
      </c>
      <c r="R31" s="59">
        <f t="shared" si="24"/>
        <v>0</v>
      </c>
      <c r="S31" s="59">
        <f t="shared" si="25"/>
        <v>0</v>
      </c>
      <c r="T31" s="59">
        <f t="shared" si="26"/>
        <v>0</v>
      </c>
      <c r="U31" s="59">
        <f t="shared" si="27"/>
        <v>0</v>
      </c>
      <c r="V31" s="59">
        <f t="shared" ref="V31:AA31" si="39">H31</f>
        <v>0</v>
      </c>
      <c r="W31" s="59">
        <f t="shared" si="39"/>
        <v>0</v>
      </c>
      <c r="X31" s="59">
        <f t="shared" si="39"/>
        <v>0</v>
      </c>
      <c r="Y31" s="59">
        <f t="shared" si="39"/>
        <v>0</v>
      </c>
      <c r="Z31" s="59">
        <f t="shared" si="39"/>
        <v>0</v>
      </c>
      <c r="AA31" s="59">
        <f t="shared" si="39"/>
        <v>0</v>
      </c>
    </row>
    <row r="32" spans="1:27" x14ac:dyDescent="0.3">
      <c r="A32" s="68" t="s">
        <v>70</v>
      </c>
      <c r="B32" s="69"/>
      <c r="C32" s="41">
        <v>85</v>
      </c>
      <c r="D32" s="42">
        <v>85</v>
      </c>
      <c r="E32" s="42"/>
      <c r="F32" s="42"/>
      <c r="G32" s="42"/>
      <c r="H32" s="42"/>
      <c r="I32" s="42"/>
      <c r="J32" s="42"/>
      <c r="K32" s="42"/>
      <c r="L32" s="42"/>
      <c r="M32" s="42"/>
      <c r="P32" s="60" t="str">
        <f t="shared" si="2"/>
        <v>新安江水电厂</v>
      </c>
      <c r="Q32" s="60">
        <f t="shared" si="23"/>
        <v>85</v>
      </c>
      <c r="R32" s="60">
        <f t="shared" si="24"/>
        <v>85</v>
      </c>
      <c r="S32" s="60">
        <f t="shared" si="25"/>
        <v>0</v>
      </c>
      <c r="T32" s="60">
        <f t="shared" si="26"/>
        <v>0</v>
      </c>
      <c r="U32" s="60">
        <f t="shared" si="27"/>
        <v>0</v>
      </c>
      <c r="V32" s="60">
        <f t="shared" ref="V32:AA32" si="40">H32</f>
        <v>0</v>
      </c>
      <c r="W32" s="60">
        <f t="shared" si="40"/>
        <v>0</v>
      </c>
      <c r="X32" s="60">
        <f t="shared" si="40"/>
        <v>0</v>
      </c>
      <c r="Y32" s="60">
        <f t="shared" si="40"/>
        <v>0</v>
      </c>
      <c r="Z32" s="60">
        <f t="shared" si="40"/>
        <v>0</v>
      </c>
      <c r="AA32" s="60">
        <f t="shared" si="40"/>
        <v>0</v>
      </c>
    </row>
    <row r="33" spans="1:27" hidden="1" x14ac:dyDescent="0.3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si="23"/>
        <v>0</v>
      </c>
      <c r="R33" s="60">
        <f t="shared" si="24"/>
        <v>0</v>
      </c>
      <c r="S33" s="60">
        <f t="shared" si="25"/>
        <v>0</v>
      </c>
      <c r="T33" s="60">
        <f t="shared" si="26"/>
        <v>0</v>
      </c>
      <c r="U33" s="60">
        <f t="shared" si="27"/>
        <v>0</v>
      </c>
      <c r="V33" s="60">
        <f t="shared" ref="V33:AA33" si="41">H33</f>
        <v>0</v>
      </c>
      <c r="W33" s="60">
        <f t="shared" si="41"/>
        <v>0</v>
      </c>
      <c r="X33" s="60">
        <f t="shared" si="41"/>
        <v>0</v>
      </c>
      <c r="Y33" s="60">
        <f t="shared" si="41"/>
        <v>0</v>
      </c>
      <c r="Z33" s="60">
        <f t="shared" si="41"/>
        <v>0</v>
      </c>
      <c r="AA33" s="60">
        <f t="shared" si="41"/>
        <v>0</v>
      </c>
    </row>
    <row r="34" spans="1:27" hidden="1" x14ac:dyDescent="0.3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si="23"/>
        <v>0</v>
      </c>
      <c r="R34" s="60">
        <f t="shared" si="24"/>
        <v>0</v>
      </c>
      <c r="S34" s="60">
        <f t="shared" si="25"/>
        <v>0</v>
      </c>
      <c r="T34" s="60">
        <f t="shared" si="26"/>
        <v>0</v>
      </c>
      <c r="U34" s="60">
        <f t="shared" si="27"/>
        <v>0</v>
      </c>
      <c r="V34" s="60">
        <f t="shared" ref="V34:AA34" si="42">H34</f>
        <v>0</v>
      </c>
      <c r="W34" s="60">
        <f t="shared" si="42"/>
        <v>0</v>
      </c>
      <c r="X34" s="60">
        <f t="shared" si="42"/>
        <v>0</v>
      </c>
      <c r="Y34" s="60">
        <f t="shared" si="42"/>
        <v>0</v>
      </c>
      <c r="Z34" s="60">
        <f t="shared" si="42"/>
        <v>0</v>
      </c>
      <c r="AA34" s="60">
        <f t="shared" si="42"/>
        <v>0</v>
      </c>
    </row>
    <row r="35" spans="1:27" ht="25" x14ac:dyDescent="0.3">
      <c r="A35" s="43" t="s">
        <v>72</v>
      </c>
      <c r="B35" s="43"/>
      <c r="C35" s="44">
        <f t="shared" ref="C35:M35" si="43">SUM(C20:C22)*0.5+SUM(C23:C27)*0+SUM(C28:C31)*0.3+C32*0.7+C33*0.7</f>
        <v>59.499999999999993</v>
      </c>
      <c r="D35" s="44">
        <f t="shared" si="43"/>
        <v>59.499999999999993</v>
      </c>
      <c r="E35" s="44">
        <f t="shared" si="43"/>
        <v>0</v>
      </c>
      <c r="F35" s="44">
        <f t="shared" si="43"/>
        <v>0</v>
      </c>
      <c r="G35" s="44">
        <f t="shared" si="43"/>
        <v>0</v>
      </c>
      <c r="H35" s="44">
        <f t="shared" si="43"/>
        <v>0</v>
      </c>
      <c r="I35" s="44">
        <f t="shared" si="43"/>
        <v>0</v>
      </c>
      <c r="J35" s="44">
        <f t="shared" si="43"/>
        <v>0</v>
      </c>
      <c r="K35" s="44">
        <f t="shared" si="43"/>
        <v>0</v>
      </c>
      <c r="L35" s="44">
        <f t="shared" si="43"/>
        <v>0</v>
      </c>
      <c r="M35" s="44">
        <f t="shared" si="43"/>
        <v>0</v>
      </c>
      <c r="P35" s="43" t="s">
        <v>72</v>
      </c>
      <c r="Q35" s="44">
        <f t="shared" ref="Q35:AA35" si="44">SUM(Q20:Q22)*0.5+SUM(Q23:Q27)*0+SUM(Q28:Q31)*0.3+Q32*0.5+Q33*0.5</f>
        <v>42.5</v>
      </c>
      <c r="R35" s="44">
        <f t="shared" si="44"/>
        <v>42.5</v>
      </c>
      <c r="S35" s="44">
        <f t="shared" si="44"/>
        <v>0</v>
      </c>
      <c r="T35" s="44">
        <f t="shared" si="44"/>
        <v>0</v>
      </c>
      <c r="U35" s="44">
        <f t="shared" si="44"/>
        <v>0</v>
      </c>
      <c r="V35" s="44">
        <f t="shared" si="44"/>
        <v>0</v>
      </c>
      <c r="W35" s="44">
        <f t="shared" si="44"/>
        <v>0</v>
      </c>
      <c r="X35" s="44">
        <f t="shared" si="44"/>
        <v>0</v>
      </c>
      <c r="Y35" s="44">
        <f t="shared" si="44"/>
        <v>0</v>
      </c>
      <c r="Z35" s="44">
        <f t="shared" si="44"/>
        <v>0</v>
      </c>
      <c r="AA35" s="44">
        <f t="shared" si="44"/>
        <v>0</v>
      </c>
    </row>
    <row r="36" spans="1:27" ht="25" hidden="1" x14ac:dyDescent="0.3">
      <c r="A36" s="43" t="s">
        <v>73</v>
      </c>
      <c r="B36" s="43"/>
      <c r="C36" s="44">
        <f t="shared" ref="C36:M36" si="45">SUM(C20:C22)*0.5+SUM(C23:C27)*0.4+SUM(C28:C31)*0.3+C32*0.7+C33*0.7</f>
        <v>59.499999999999993</v>
      </c>
      <c r="D36" s="44">
        <f t="shared" si="45"/>
        <v>59.499999999999993</v>
      </c>
      <c r="E36" s="44">
        <f t="shared" si="45"/>
        <v>0</v>
      </c>
      <c r="F36" s="44">
        <f t="shared" si="45"/>
        <v>0</v>
      </c>
      <c r="G36" s="44">
        <f t="shared" si="45"/>
        <v>0</v>
      </c>
      <c r="H36" s="44">
        <f t="shared" si="45"/>
        <v>0</v>
      </c>
      <c r="I36" s="44">
        <f t="shared" si="45"/>
        <v>0</v>
      </c>
      <c r="J36" s="44">
        <f t="shared" si="45"/>
        <v>0</v>
      </c>
      <c r="K36" s="44">
        <f t="shared" si="45"/>
        <v>0</v>
      </c>
      <c r="L36" s="44">
        <f t="shared" si="45"/>
        <v>0</v>
      </c>
      <c r="M36" s="44">
        <f t="shared" si="45"/>
        <v>0</v>
      </c>
      <c r="P36" s="43" t="s">
        <v>74</v>
      </c>
      <c r="Q36" s="44">
        <f t="shared" ref="Q36:AA36" si="46">SUM(Q20:Q22)*0.5+SUM(Q23:Q27)*0.2+SUM(Q28:Q31)*0.3+Q32*0.5+Q33*0.5</f>
        <v>42.5</v>
      </c>
      <c r="R36" s="44">
        <f t="shared" si="46"/>
        <v>42.5</v>
      </c>
      <c r="S36" s="44">
        <f t="shared" si="46"/>
        <v>0</v>
      </c>
      <c r="T36" s="44">
        <f t="shared" si="46"/>
        <v>0</v>
      </c>
      <c r="U36" s="44">
        <f t="shared" si="46"/>
        <v>0</v>
      </c>
      <c r="V36" s="44">
        <f t="shared" si="46"/>
        <v>0</v>
      </c>
      <c r="W36" s="44">
        <f t="shared" si="46"/>
        <v>0</v>
      </c>
      <c r="X36" s="44">
        <f t="shared" si="46"/>
        <v>0</v>
      </c>
      <c r="Y36" s="44">
        <f t="shared" si="46"/>
        <v>0</v>
      </c>
      <c r="Z36" s="44">
        <f t="shared" si="46"/>
        <v>0</v>
      </c>
      <c r="AA36" s="44">
        <f t="shared" si="46"/>
        <v>0</v>
      </c>
    </row>
    <row r="37" spans="1:27" ht="25" hidden="1" x14ac:dyDescent="0.3">
      <c r="A37" s="43" t="s">
        <v>75</v>
      </c>
      <c r="B37" s="43"/>
      <c r="C37" s="44">
        <f t="shared" ref="C37:M37" si="47">SUM(C20:C22)*0.5+SUM(C23:C27)*0.8+SUM(C28:C31)*0.3+C32*0.7+C33*0.7</f>
        <v>59.499999999999993</v>
      </c>
      <c r="D37" s="44">
        <f t="shared" si="47"/>
        <v>59.499999999999993</v>
      </c>
      <c r="E37" s="44">
        <f t="shared" si="47"/>
        <v>0</v>
      </c>
      <c r="F37" s="44">
        <f t="shared" si="47"/>
        <v>0</v>
      </c>
      <c r="G37" s="44">
        <f t="shared" si="47"/>
        <v>0</v>
      </c>
      <c r="H37" s="44">
        <f t="shared" si="47"/>
        <v>0</v>
      </c>
      <c r="I37" s="44">
        <f t="shared" si="47"/>
        <v>0</v>
      </c>
      <c r="J37" s="44">
        <f t="shared" si="47"/>
        <v>0</v>
      </c>
      <c r="K37" s="44">
        <f t="shared" si="47"/>
        <v>0</v>
      </c>
      <c r="L37" s="44">
        <f t="shared" si="47"/>
        <v>0</v>
      </c>
      <c r="M37" s="44">
        <f t="shared" si="47"/>
        <v>0</v>
      </c>
      <c r="P37" s="43" t="s">
        <v>73</v>
      </c>
      <c r="Q37" s="44">
        <f t="shared" ref="Q37:AA37" si="48">SUM(Q20:Q22)*0.5+SUM(Q23:Q27)*0.4+SUM(Q28:Q31)*0.3+Q32*0.5+Q33*0.5</f>
        <v>42.5</v>
      </c>
      <c r="R37" s="44">
        <f t="shared" si="48"/>
        <v>42.5</v>
      </c>
      <c r="S37" s="44">
        <f t="shared" si="48"/>
        <v>0</v>
      </c>
      <c r="T37" s="44">
        <f t="shared" si="48"/>
        <v>0</v>
      </c>
      <c r="U37" s="44">
        <f t="shared" si="48"/>
        <v>0</v>
      </c>
      <c r="V37" s="44">
        <f t="shared" si="48"/>
        <v>0</v>
      </c>
      <c r="W37" s="44">
        <f t="shared" si="48"/>
        <v>0</v>
      </c>
      <c r="X37" s="44">
        <f t="shared" si="48"/>
        <v>0</v>
      </c>
      <c r="Y37" s="44">
        <f t="shared" si="48"/>
        <v>0</v>
      </c>
      <c r="Z37" s="44">
        <f t="shared" si="48"/>
        <v>0</v>
      </c>
      <c r="AA37" s="44">
        <f t="shared" si="48"/>
        <v>0</v>
      </c>
    </row>
    <row r="38" spans="1:27" x14ac:dyDescent="0.3">
      <c r="A38" s="3" t="s">
        <v>76</v>
      </c>
      <c r="B38" s="3"/>
      <c r="C38" s="27">
        <f t="shared" ref="C38:M38" si="49">SUM(C39:C42)</f>
        <v>48</v>
      </c>
      <c r="D38" s="27">
        <f t="shared" si="49"/>
        <v>48</v>
      </c>
      <c r="E38" s="27">
        <f t="shared" si="49"/>
        <v>33</v>
      </c>
      <c r="F38" s="27">
        <f t="shared" si="49"/>
        <v>33</v>
      </c>
      <c r="G38" s="27">
        <f t="shared" si="49"/>
        <v>33</v>
      </c>
      <c r="H38" s="27">
        <f t="shared" si="49"/>
        <v>33</v>
      </c>
      <c r="I38" s="27">
        <f t="shared" si="49"/>
        <v>33</v>
      </c>
      <c r="J38" s="27">
        <f t="shared" si="49"/>
        <v>33</v>
      </c>
      <c r="K38" s="27">
        <f t="shared" si="49"/>
        <v>33</v>
      </c>
      <c r="L38" s="27">
        <f t="shared" si="49"/>
        <v>21</v>
      </c>
      <c r="M38" s="27">
        <f t="shared" si="49"/>
        <v>21</v>
      </c>
      <c r="P38" s="3" t="s">
        <v>76</v>
      </c>
      <c r="Q38" s="27">
        <f t="shared" ref="Q38:AA38" si="50">SUM(Q39:Q42)</f>
        <v>48</v>
      </c>
      <c r="R38" s="27">
        <f t="shared" si="50"/>
        <v>48</v>
      </c>
      <c r="S38" s="27">
        <f t="shared" si="50"/>
        <v>33</v>
      </c>
      <c r="T38" s="27">
        <f t="shared" si="50"/>
        <v>33</v>
      </c>
      <c r="U38" s="27">
        <f t="shared" si="50"/>
        <v>33</v>
      </c>
      <c r="V38" s="27">
        <f t="shared" si="50"/>
        <v>33</v>
      </c>
      <c r="W38" s="27">
        <f t="shared" si="50"/>
        <v>33</v>
      </c>
      <c r="X38" s="27">
        <f t="shared" si="50"/>
        <v>33</v>
      </c>
      <c r="Y38" s="27">
        <f t="shared" si="50"/>
        <v>33</v>
      </c>
      <c r="Z38" s="27">
        <f t="shared" si="50"/>
        <v>21</v>
      </c>
      <c r="AA38" s="27">
        <f t="shared" si="50"/>
        <v>21</v>
      </c>
    </row>
    <row r="39" spans="1:27" hidden="1" x14ac:dyDescent="0.3">
      <c r="A39" s="43" t="s">
        <v>77</v>
      </c>
      <c r="B39" s="45"/>
      <c r="C39" s="46">
        <v>20</v>
      </c>
      <c r="D39" s="47">
        <v>20</v>
      </c>
      <c r="E39" s="47">
        <v>13</v>
      </c>
      <c r="F39" s="47">
        <v>13</v>
      </c>
      <c r="G39" s="47">
        <v>13</v>
      </c>
      <c r="H39" s="47">
        <v>13</v>
      </c>
      <c r="I39" s="47">
        <v>13</v>
      </c>
      <c r="J39" s="47">
        <v>13</v>
      </c>
      <c r="K39" s="47">
        <v>13</v>
      </c>
      <c r="L39" s="47">
        <v>4</v>
      </c>
      <c r="M39" s="47">
        <v>4</v>
      </c>
      <c r="P39" s="43" t="str">
        <f>A39</f>
        <v>6MW及以上小水电装机</v>
      </c>
      <c r="Q39" s="43">
        <f t="shared" ref="Q39:AA39" si="51">C39</f>
        <v>20</v>
      </c>
      <c r="R39" s="43">
        <f t="shared" si="51"/>
        <v>20</v>
      </c>
      <c r="S39" s="43">
        <f t="shared" si="51"/>
        <v>13</v>
      </c>
      <c r="T39" s="43">
        <f t="shared" si="51"/>
        <v>13</v>
      </c>
      <c r="U39" s="43">
        <f t="shared" si="51"/>
        <v>13</v>
      </c>
      <c r="V39" s="43">
        <f t="shared" si="51"/>
        <v>13</v>
      </c>
      <c r="W39" s="43">
        <f t="shared" si="51"/>
        <v>13</v>
      </c>
      <c r="X39" s="43">
        <f t="shared" si="51"/>
        <v>13</v>
      </c>
      <c r="Y39" s="43">
        <f t="shared" si="51"/>
        <v>13</v>
      </c>
      <c r="Z39" s="43">
        <f t="shared" si="51"/>
        <v>4</v>
      </c>
      <c r="AA39" s="43">
        <f t="shared" si="51"/>
        <v>4</v>
      </c>
    </row>
    <row r="40" spans="1:27" hidden="1" x14ac:dyDescent="0.3">
      <c r="A40" s="43" t="s">
        <v>78</v>
      </c>
      <c r="B40" s="45"/>
      <c r="C40" s="9">
        <v>13</v>
      </c>
      <c r="D40" s="10">
        <v>13</v>
      </c>
      <c r="E40" s="10">
        <v>11</v>
      </c>
      <c r="F40" s="10">
        <v>11</v>
      </c>
      <c r="G40" s="10">
        <v>11</v>
      </c>
      <c r="H40" s="10">
        <v>11</v>
      </c>
      <c r="I40" s="10">
        <v>11</v>
      </c>
      <c r="J40" s="10">
        <v>11</v>
      </c>
      <c r="K40" s="10">
        <v>11</v>
      </c>
      <c r="L40" s="10">
        <v>11</v>
      </c>
      <c r="M40" s="10">
        <v>11</v>
      </c>
      <c r="P40" s="43" t="str">
        <f>A40</f>
        <v>6MW及以上小火电装机</v>
      </c>
      <c r="Q40" s="43">
        <f t="shared" ref="Q40:AA40" si="52">C40</f>
        <v>13</v>
      </c>
      <c r="R40" s="43">
        <f t="shared" si="52"/>
        <v>13</v>
      </c>
      <c r="S40" s="43">
        <f t="shared" si="52"/>
        <v>11</v>
      </c>
      <c r="T40" s="43">
        <f t="shared" si="52"/>
        <v>11</v>
      </c>
      <c r="U40" s="43">
        <f t="shared" si="52"/>
        <v>11</v>
      </c>
      <c r="V40" s="43">
        <f t="shared" si="52"/>
        <v>11</v>
      </c>
      <c r="W40" s="43">
        <f t="shared" si="52"/>
        <v>11</v>
      </c>
      <c r="X40" s="43">
        <f t="shared" si="52"/>
        <v>11</v>
      </c>
      <c r="Y40" s="43">
        <f t="shared" si="52"/>
        <v>11</v>
      </c>
      <c r="Z40" s="43">
        <f t="shared" si="52"/>
        <v>11</v>
      </c>
      <c r="AA40" s="43">
        <f t="shared" si="52"/>
        <v>11</v>
      </c>
    </row>
    <row r="41" spans="1:27" hidden="1" x14ac:dyDescent="0.3">
      <c r="A41" s="43" t="s">
        <v>79</v>
      </c>
      <c r="B41" s="45"/>
      <c r="C41" s="9">
        <v>15</v>
      </c>
      <c r="D41" s="10">
        <v>15</v>
      </c>
      <c r="E41" s="10">
        <v>9</v>
      </c>
      <c r="F41" s="10">
        <v>9</v>
      </c>
      <c r="G41" s="10">
        <v>9</v>
      </c>
      <c r="H41" s="10">
        <v>9</v>
      </c>
      <c r="I41" s="10">
        <v>9</v>
      </c>
      <c r="J41" s="10">
        <v>9</v>
      </c>
      <c r="K41" s="10">
        <v>9</v>
      </c>
      <c r="L41" s="10">
        <v>6</v>
      </c>
      <c r="M41" s="10">
        <v>6</v>
      </c>
      <c r="P41" s="43" t="str">
        <f>A41</f>
        <v>6MW以下小水电装机</v>
      </c>
      <c r="Q41" s="43">
        <f t="shared" ref="Q41:AA41" si="53">C41</f>
        <v>15</v>
      </c>
      <c r="R41" s="43">
        <f t="shared" si="53"/>
        <v>15</v>
      </c>
      <c r="S41" s="43">
        <f t="shared" si="53"/>
        <v>9</v>
      </c>
      <c r="T41" s="43">
        <f t="shared" si="53"/>
        <v>9</v>
      </c>
      <c r="U41" s="43">
        <f t="shared" si="53"/>
        <v>9</v>
      </c>
      <c r="V41" s="43">
        <f t="shared" si="53"/>
        <v>9</v>
      </c>
      <c r="W41" s="43">
        <f t="shared" si="53"/>
        <v>9</v>
      </c>
      <c r="X41" s="43">
        <f t="shared" si="53"/>
        <v>9</v>
      </c>
      <c r="Y41" s="43">
        <f t="shared" si="53"/>
        <v>9</v>
      </c>
      <c r="Z41" s="43">
        <f t="shared" si="53"/>
        <v>6</v>
      </c>
      <c r="AA41" s="43">
        <f t="shared" si="53"/>
        <v>6</v>
      </c>
    </row>
    <row r="42" spans="1:27" hidden="1" x14ac:dyDescent="0.3">
      <c r="A42" s="43" t="s">
        <v>124</v>
      </c>
      <c r="B42" s="45"/>
      <c r="C42" s="9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54">C42</f>
        <v>0</v>
      </c>
      <c r="R42" s="43">
        <f t="shared" si="54"/>
        <v>0</v>
      </c>
      <c r="S42" s="43">
        <f t="shared" si="54"/>
        <v>0</v>
      </c>
      <c r="T42" s="43">
        <f t="shared" si="54"/>
        <v>0</v>
      </c>
      <c r="U42" s="43">
        <f t="shared" si="54"/>
        <v>0</v>
      </c>
      <c r="V42" s="43">
        <f t="shared" si="54"/>
        <v>0</v>
      </c>
      <c r="W42" s="43">
        <f t="shared" si="54"/>
        <v>0</v>
      </c>
      <c r="X42" s="43">
        <f t="shared" si="54"/>
        <v>0</v>
      </c>
      <c r="Y42" s="43">
        <f t="shared" si="54"/>
        <v>0</v>
      </c>
      <c r="Z42" s="43">
        <f t="shared" si="54"/>
        <v>0</v>
      </c>
      <c r="AA42" s="43">
        <f t="shared" si="54"/>
        <v>0</v>
      </c>
    </row>
    <row r="43" spans="1:27" x14ac:dyDescent="0.3">
      <c r="A43" s="5" t="s">
        <v>81</v>
      </c>
      <c r="B43" s="5"/>
      <c r="C43" s="27">
        <f t="shared" ref="C43:G43" si="55">C39*0.3+C40*0.5+C41*0.2+C42*0</f>
        <v>15.5</v>
      </c>
      <c r="D43" s="27">
        <f t="shared" si="55"/>
        <v>15.5</v>
      </c>
      <c r="E43" s="27">
        <f t="shared" si="55"/>
        <v>11.200000000000001</v>
      </c>
      <c r="F43" s="27">
        <f t="shared" si="55"/>
        <v>11.200000000000001</v>
      </c>
      <c r="G43" s="27">
        <f t="shared" si="55"/>
        <v>11.200000000000001</v>
      </c>
      <c r="H43" s="53">
        <v>7.9</v>
      </c>
      <c r="I43" s="53">
        <v>7.9</v>
      </c>
      <c r="J43" s="53">
        <v>7.9</v>
      </c>
      <c r="K43" s="53">
        <v>7.9</v>
      </c>
      <c r="L43" s="27">
        <f>L39*0.3+L40*0.5+L41*0.2+L42*0</f>
        <v>7.9</v>
      </c>
      <c r="M43" s="27">
        <f>M39*0.3+M40*0.5+M41*0.2+M42*0</f>
        <v>7.9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hidden="1" x14ac:dyDescent="0.3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6">C44</f>
        <v>0</v>
      </c>
      <c r="R44" s="27">
        <f t="shared" si="56"/>
        <v>0</v>
      </c>
      <c r="S44" s="27">
        <f t="shared" si="56"/>
        <v>0</v>
      </c>
      <c r="T44" s="27">
        <f t="shared" si="56"/>
        <v>0</v>
      </c>
      <c r="U44" s="27">
        <f t="shared" si="56"/>
        <v>0</v>
      </c>
      <c r="V44" s="27">
        <f t="shared" si="56"/>
        <v>0</v>
      </c>
      <c r="W44" s="27">
        <f t="shared" si="56"/>
        <v>0</v>
      </c>
      <c r="X44" s="27">
        <f t="shared" si="56"/>
        <v>0</v>
      </c>
      <c r="Y44" s="27">
        <f t="shared" si="56"/>
        <v>0</v>
      </c>
      <c r="Z44" s="27">
        <f t="shared" si="56"/>
        <v>0</v>
      </c>
      <c r="AA44" s="27">
        <f t="shared" si="56"/>
        <v>0</v>
      </c>
    </row>
    <row r="45" spans="1:27" hidden="1" x14ac:dyDescent="0.3">
      <c r="A45" s="5" t="s">
        <v>83</v>
      </c>
      <c r="B45" s="5"/>
      <c r="C45" s="27">
        <f t="shared" ref="C45:M45" si="57">C44*0.1</f>
        <v>0</v>
      </c>
      <c r="D45" s="27">
        <f t="shared" si="57"/>
        <v>0</v>
      </c>
      <c r="E45" s="27">
        <f t="shared" si="57"/>
        <v>0</v>
      </c>
      <c r="F45" s="27">
        <f t="shared" si="57"/>
        <v>0</v>
      </c>
      <c r="G45" s="27">
        <f t="shared" si="57"/>
        <v>0</v>
      </c>
      <c r="H45" s="27">
        <f t="shared" si="57"/>
        <v>0</v>
      </c>
      <c r="I45" s="27">
        <f t="shared" si="57"/>
        <v>0</v>
      </c>
      <c r="J45" s="27">
        <f t="shared" si="57"/>
        <v>0</v>
      </c>
      <c r="K45" s="27">
        <f t="shared" si="57"/>
        <v>0</v>
      </c>
      <c r="L45" s="27">
        <f t="shared" si="57"/>
        <v>0</v>
      </c>
      <c r="M45" s="27">
        <f t="shared" si="57"/>
        <v>0</v>
      </c>
      <c r="P45" s="5" t="s">
        <v>83</v>
      </c>
      <c r="Q45" s="27">
        <f t="shared" ref="Q45:AA45" si="58">Q44*0</f>
        <v>0</v>
      </c>
      <c r="R45" s="27">
        <f t="shared" si="58"/>
        <v>0</v>
      </c>
      <c r="S45" s="27">
        <f t="shared" si="58"/>
        <v>0</v>
      </c>
      <c r="T45" s="27">
        <f t="shared" si="58"/>
        <v>0</v>
      </c>
      <c r="U45" s="27">
        <f t="shared" si="58"/>
        <v>0</v>
      </c>
      <c r="V45" s="27">
        <f t="shared" si="58"/>
        <v>0</v>
      </c>
      <c r="W45" s="27">
        <f t="shared" si="58"/>
        <v>0</v>
      </c>
      <c r="X45" s="27">
        <f t="shared" si="58"/>
        <v>0</v>
      </c>
      <c r="Y45" s="27">
        <f t="shared" si="58"/>
        <v>0</v>
      </c>
      <c r="Z45" s="27">
        <f t="shared" si="58"/>
        <v>0</v>
      </c>
      <c r="AA45" s="27">
        <f t="shared" si="58"/>
        <v>0</v>
      </c>
    </row>
    <row r="46" spans="1:27" x14ac:dyDescent="0.3">
      <c r="A46" s="3" t="s">
        <v>84</v>
      </c>
      <c r="B46" s="48"/>
      <c r="C46" s="46">
        <v>37</v>
      </c>
      <c r="D46" s="47">
        <v>39</v>
      </c>
      <c r="E46" s="47">
        <v>41</v>
      </c>
      <c r="F46" s="47">
        <v>46</v>
      </c>
      <c r="G46" s="47">
        <v>48</v>
      </c>
      <c r="H46" s="47">
        <v>53</v>
      </c>
      <c r="I46" s="47">
        <v>58</v>
      </c>
      <c r="J46" s="47">
        <v>63</v>
      </c>
      <c r="K46" s="47">
        <v>68</v>
      </c>
      <c r="L46" s="47">
        <v>72</v>
      </c>
      <c r="M46" s="47">
        <v>75</v>
      </c>
      <c r="P46" s="3" t="s">
        <v>84</v>
      </c>
      <c r="Q46" s="27">
        <f t="shared" ref="Q46:AA46" si="59">C46</f>
        <v>37</v>
      </c>
      <c r="R46" s="27">
        <f t="shared" si="59"/>
        <v>39</v>
      </c>
      <c r="S46" s="27">
        <f t="shared" si="59"/>
        <v>41</v>
      </c>
      <c r="T46" s="27">
        <f t="shared" si="59"/>
        <v>46</v>
      </c>
      <c r="U46" s="27">
        <f t="shared" si="59"/>
        <v>48</v>
      </c>
      <c r="V46" s="27">
        <f t="shared" si="59"/>
        <v>53</v>
      </c>
      <c r="W46" s="27">
        <f t="shared" si="59"/>
        <v>58</v>
      </c>
      <c r="X46" s="27">
        <f t="shared" si="59"/>
        <v>63</v>
      </c>
      <c r="Y46" s="27">
        <f t="shared" si="59"/>
        <v>68</v>
      </c>
      <c r="Z46" s="27">
        <f t="shared" si="59"/>
        <v>72</v>
      </c>
      <c r="AA46" s="27">
        <f t="shared" si="59"/>
        <v>75</v>
      </c>
    </row>
    <row r="47" spans="1:27" x14ac:dyDescent="0.3">
      <c r="A47" s="5" t="s">
        <v>85</v>
      </c>
      <c r="B47" s="5"/>
      <c r="C47" s="27">
        <f t="shared" ref="C47:M47" si="60">C46*0.2</f>
        <v>7.4</v>
      </c>
      <c r="D47" s="27">
        <f t="shared" si="60"/>
        <v>7.8000000000000007</v>
      </c>
      <c r="E47" s="27">
        <f t="shared" si="60"/>
        <v>8.2000000000000011</v>
      </c>
      <c r="F47" s="27">
        <f t="shared" si="60"/>
        <v>9.2000000000000011</v>
      </c>
      <c r="G47" s="27">
        <f t="shared" si="60"/>
        <v>9.6000000000000014</v>
      </c>
      <c r="H47" s="27">
        <f t="shared" si="60"/>
        <v>10.600000000000001</v>
      </c>
      <c r="I47" s="27">
        <f t="shared" si="60"/>
        <v>11.600000000000001</v>
      </c>
      <c r="J47" s="27">
        <f t="shared" si="60"/>
        <v>12.600000000000001</v>
      </c>
      <c r="K47" s="27">
        <f t="shared" si="60"/>
        <v>13.600000000000001</v>
      </c>
      <c r="L47" s="27">
        <f t="shared" si="60"/>
        <v>14.4</v>
      </c>
      <c r="M47" s="27">
        <f t="shared" si="60"/>
        <v>15</v>
      </c>
      <c r="P47" s="5" t="s">
        <v>85</v>
      </c>
      <c r="Q47" s="27">
        <f t="shared" ref="Q47:AA47" si="61">Q46*0</f>
        <v>0</v>
      </c>
      <c r="R47" s="27">
        <f t="shared" si="61"/>
        <v>0</v>
      </c>
      <c r="S47" s="27">
        <f t="shared" si="61"/>
        <v>0</v>
      </c>
      <c r="T47" s="27">
        <f t="shared" si="61"/>
        <v>0</v>
      </c>
      <c r="U47" s="27">
        <f t="shared" si="61"/>
        <v>0</v>
      </c>
      <c r="V47" s="27">
        <f t="shared" si="61"/>
        <v>0</v>
      </c>
      <c r="W47" s="27">
        <f t="shared" si="61"/>
        <v>0</v>
      </c>
      <c r="X47" s="27">
        <f t="shared" si="61"/>
        <v>0</v>
      </c>
      <c r="Y47" s="27">
        <f t="shared" si="61"/>
        <v>0</v>
      </c>
      <c r="Z47" s="27">
        <f t="shared" si="61"/>
        <v>0</v>
      </c>
      <c r="AA47" s="27">
        <f t="shared" si="61"/>
        <v>0</v>
      </c>
    </row>
    <row r="48" spans="1:27" ht="24" x14ac:dyDescent="0.3">
      <c r="A48" s="3" t="s">
        <v>86</v>
      </c>
      <c r="B48" s="3"/>
      <c r="C48" s="27">
        <f t="shared" ref="C48:M48" si="62">C35+C43+C45+C47</f>
        <v>82.4</v>
      </c>
      <c r="D48" s="27">
        <f t="shared" si="62"/>
        <v>82.8</v>
      </c>
      <c r="E48" s="27">
        <f t="shared" si="62"/>
        <v>19.400000000000002</v>
      </c>
      <c r="F48" s="27">
        <f t="shared" si="62"/>
        <v>20.400000000000002</v>
      </c>
      <c r="G48" s="27">
        <f t="shared" si="62"/>
        <v>20.800000000000004</v>
      </c>
      <c r="H48" s="27">
        <f t="shared" si="62"/>
        <v>18.5</v>
      </c>
      <c r="I48" s="27">
        <f t="shared" si="62"/>
        <v>19.5</v>
      </c>
      <c r="J48" s="27">
        <f t="shared" si="62"/>
        <v>20.5</v>
      </c>
      <c r="K48" s="27">
        <f t="shared" si="62"/>
        <v>21.5</v>
      </c>
      <c r="L48" s="27">
        <f t="shared" si="62"/>
        <v>22.3</v>
      </c>
      <c r="M48" s="27">
        <f t="shared" si="62"/>
        <v>22.9</v>
      </c>
      <c r="P48" s="3" t="s">
        <v>86</v>
      </c>
      <c r="Q48" s="27">
        <f t="shared" ref="Q48:AA48" si="63">Q35+Q43+Q45+Q47</f>
        <v>42.5</v>
      </c>
      <c r="R48" s="27">
        <f t="shared" si="63"/>
        <v>42.5</v>
      </c>
      <c r="S48" s="27">
        <f t="shared" si="63"/>
        <v>0</v>
      </c>
      <c r="T48" s="27">
        <f t="shared" si="63"/>
        <v>0</v>
      </c>
      <c r="U48" s="27">
        <f t="shared" si="63"/>
        <v>0</v>
      </c>
      <c r="V48" s="27">
        <f t="shared" si="63"/>
        <v>0</v>
      </c>
      <c r="W48" s="27">
        <f t="shared" si="63"/>
        <v>0</v>
      </c>
      <c r="X48" s="27">
        <f t="shared" si="63"/>
        <v>0</v>
      </c>
      <c r="Y48" s="27">
        <f t="shared" si="63"/>
        <v>0</v>
      </c>
      <c r="Z48" s="27">
        <f t="shared" si="63"/>
        <v>0</v>
      </c>
      <c r="AA48" s="27">
        <f t="shared" si="63"/>
        <v>0</v>
      </c>
    </row>
    <row r="49" spans="1:27" x14ac:dyDescent="0.3">
      <c r="A49" s="5" t="s">
        <v>87</v>
      </c>
      <c r="B49" s="5"/>
      <c r="C49" s="92">
        <f t="shared" ref="C49:M49" si="64">C18-C48</f>
        <v>180.54604859576173</v>
      </c>
      <c r="D49" s="92">
        <f t="shared" si="64"/>
        <v>185.08288364564208</v>
      </c>
      <c r="E49" s="92">
        <f t="shared" si="64"/>
        <v>310.14325726424102</v>
      </c>
      <c r="F49" s="92">
        <f t="shared" si="64"/>
        <v>339.24819076482407</v>
      </c>
      <c r="G49" s="92">
        <f t="shared" si="64"/>
        <v>360.55695149464214</v>
      </c>
      <c r="H49" s="92">
        <f t="shared" si="64"/>
        <v>389.77094098462112</v>
      </c>
      <c r="I49" s="92">
        <f t="shared" si="64"/>
        <v>409.93037995228531</v>
      </c>
      <c r="J49" s="92">
        <f t="shared" si="64"/>
        <v>430.09003729026398</v>
      </c>
      <c r="K49" s="92">
        <f t="shared" si="64"/>
        <v>451.32719204078251</v>
      </c>
      <c r="L49" s="92">
        <f t="shared" si="64"/>
        <v>471.32211705215195</v>
      </c>
      <c r="M49" s="92">
        <f t="shared" si="64"/>
        <v>555.19323699171025</v>
      </c>
      <c r="P49" s="5" t="s">
        <v>87</v>
      </c>
      <c r="Q49" s="27">
        <f t="shared" ref="Q49:AA49" si="65">Q18-Q48</f>
        <v>194.15144373618548</v>
      </c>
      <c r="R49" s="27">
        <f t="shared" si="65"/>
        <v>198.59459528107786</v>
      </c>
      <c r="S49" s="27">
        <f t="shared" si="65"/>
        <v>296.5889315378169</v>
      </c>
      <c r="T49" s="27">
        <f t="shared" si="65"/>
        <v>323.68337168834171</v>
      </c>
      <c r="U49" s="27">
        <f t="shared" si="65"/>
        <v>343.22125634517801</v>
      </c>
      <c r="V49" s="27">
        <f t="shared" si="65"/>
        <v>367.44384688615901</v>
      </c>
      <c r="W49" s="27">
        <f t="shared" si="65"/>
        <v>386.4873419570568</v>
      </c>
      <c r="X49" s="27">
        <f t="shared" si="65"/>
        <v>405.53103356123756</v>
      </c>
      <c r="Y49" s="27">
        <f t="shared" si="65"/>
        <v>425.5444728367043</v>
      </c>
      <c r="Z49" s="27">
        <f t="shared" si="65"/>
        <v>444.25990534693676</v>
      </c>
      <c r="AA49" s="27">
        <f t="shared" si="65"/>
        <v>520.28391329253918</v>
      </c>
    </row>
    <row r="50" spans="1:27" ht="24" x14ac:dyDescent="0.3">
      <c r="A50" s="3" t="s">
        <v>95</v>
      </c>
      <c r="B50" s="3"/>
      <c r="C50" s="92">
        <f t="shared" ref="C50:M50" si="66">C36+C43+C45+C47</f>
        <v>82.4</v>
      </c>
      <c r="D50" s="92">
        <f t="shared" si="66"/>
        <v>82.8</v>
      </c>
      <c r="E50" s="92">
        <f t="shared" si="66"/>
        <v>19.400000000000002</v>
      </c>
      <c r="F50" s="92">
        <f t="shared" si="66"/>
        <v>20.400000000000002</v>
      </c>
      <c r="G50" s="92">
        <f t="shared" si="66"/>
        <v>20.800000000000004</v>
      </c>
      <c r="H50" s="92">
        <f t="shared" si="66"/>
        <v>18.5</v>
      </c>
      <c r="I50" s="92">
        <f t="shared" si="66"/>
        <v>19.5</v>
      </c>
      <c r="J50" s="92">
        <f t="shared" si="66"/>
        <v>20.5</v>
      </c>
      <c r="K50" s="92">
        <f t="shared" si="66"/>
        <v>21.5</v>
      </c>
      <c r="L50" s="92">
        <f t="shared" si="66"/>
        <v>22.3</v>
      </c>
      <c r="M50" s="92">
        <f t="shared" si="66"/>
        <v>22.9</v>
      </c>
      <c r="P50" s="3" t="s">
        <v>89</v>
      </c>
      <c r="Q50" s="27">
        <f t="shared" ref="Q50:AA50" si="67">Q36+Q43+Q45+Q47</f>
        <v>42.5</v>
      </c>
      <c r="R50" s="27">
        <f t="shared" si="67"/>
        <v>42.5</v>
      </c>
      <c r="S50" s="27">
        <f t="shared" si="67"/>
        <v>0</v>
      </c>
      <c r="T50" s="27">
        <f t="shared" si="67"/>
        <v>0</v>
      </c>
      <c r="U50" s="27">
        <f t="shared" si="67"/>
        <v>0</v>
      </c>
      <c r="V50" s="27">
        <f t="shared" si="67"/>
        <v>0</v>
      </c>
      <c r="W50" s="27">
        <f t="shared" si="67"/>
        <v>0</v>
      </c>
      <c r="X50" s="27">
        <f t="shared" si="67"/>
        <v>0</v>
      </c>
      <c r="Y50" s="27">
        <f t="shared" si="67"/>
        <v>0</v>
      </c>
      <c r="Z50" s="27">
        <f t="shared" si="67"/>
        <v>0</v>
      </c>
      <c r="AA50" s="27">
        <f t="shared" si="67"/>
        <v>0</v>
      </c>
    </row>
    <row r="51" spans="1:27" x14ac:dyDescent="0.3">
      <c r="A51" s="5" t="s">
        <v>87</v>
      </c>
      <c r="B51" s="5"/>
      <c r="C51" s="92">
        <f t="shared" ref="C51:M51" si="68">C18-C50</f>
        <v>180.54604859576173</v>
      </c>
      <c r="D51" s="92">
        <f t="shared" si="68"/>
        <v>185.08288364564208</v>
      </c>
      <c r="E51" s="92">
        <f t="shared" si="68"/>
        <v>310.14325726424102</v>
      </c>
      <c r="F51" s="92">
        <f t="shared" si="68"/>
        <v>339.24819076482407</v>
      </c>
      <c r="G51" s="92">
        <f t="shared" si="68"/>
        <v>360.55695149464214</v>
      </c>
      <c r="H51" s="92">
        <f t="shared" si="68"/>
        <v>389.77094098462112</v>
      </c>
      <c r="I51" s="92">
        <f t="shared" si="68"/>
        <v>409.93037995228531</v>
      </c>
      <c r="J51" s="92">
        <f t="shared" si="68"/>
        <v>430.09003729026398</v>
      </c>
      <c r="K51" s="92">
        <f t="shared" si="68"/>
        <v>451.32719204078251</v>
      </c>
      <c r="L51" s="92">
        <f t="shared" si="68"/>
        <v>471.32211705215195</v>
      </c>
      <c r="M51" s="92">
        <f t="shared" si="68"/>
        <v>555.19323699171025</v>
      </c>
      <c r="P51" s="5" t="s">
        <v>87</v>
      </c>
      <c r="Q51" s="27">
        <f t="shared" ref="Q51:AA51" si="69">Q18-Q50</f>
        <v>194.15144373618548</v>
      </c>
      <c r="R51" s="27">
        <f t="shared" si="69"/>
        <v>198.59459528107786</v>
      </c>
      <c r="S51" s="27">
        <f t="shared" si="69"/>
        <v>296.5889315378169</v>
      </c>
      <c r="T51" s="27">
        <f t="shared" si="69"/>
        <v>323.68337168834171</v>
      </c>
      <c r="U51" s="27">
        <f t="shared" si="69"/>
        <v>343.22125634517801</v>
      </c>
      <c r="V51" s="27">
        <f t="shared" si="69"/>
        <v>367.44384688615901</v>
      </c>
      <c r="W51" s="27">
        <f t="shared" si="69"/>
        <v>386.4873419570568</v>
      </c>
      <c r="X51" s="27">
        <f t="shared" si="69"/>
        <v>405.53103356123756</v>
      </c>
      <c r="Y51" s="27">
        <f t="shared" si="69"/>
        <v>425.5444728367043</v>
      </c>
      <c r="Z51" s="27">
        <f t="shared" si="69"/>
        <v>444.25990534693676</v>
      </c>
      <c r="AA51" s="27">
        <f t="shared" si="69"/>
        <v>520.28391329253918</v>
      </c>
    </row>
    <row r="52" spans="1:27" ht="24" x14ac:dyDescent="0.3">
      <c r="A52" s="3" t="s">
        <v>96</v>
      </c>
      <c r="B52" s="3"/>
      <c r="C52" s="92">
        <f t="shared" ref="C52:M52" si="70">C37+C43+C45+C47</f>
        <v>82.4</v>
      </c>
      <c r="D52" s="92">
        <f t="shared" si="70"/>
        <v>82.8</v>
      </c>
      <c r="E52" s="92">
        <f t="shared" si="70"/>
        <v>19.400000000000002</v>
      </c>
      <c r="F52" s="92">
        <f t="shared" si="70"/>
        <v>20.400000000000002</v>
      </c>
      <c r="G52" s="92">
        <f t="shared" si="70"/>
        <v>20.800000000000004</v>
      </c>
      <c r="H52" s="92">
        <f t="shared" si="70"/>
        <v>18.5</v>
      </c>
      <c r="I52" s="92">
        <f t="shared" si="70"/>
        <v>19.5</v>
      </c>
      <c r="J52" s="92">
        <f t="shared" si="70"/>
        <v>20.5</v>
      </c>
      <c r="K52" s="92">
        <f t="shared" si="70"/>
        <v>21.5</v>
      </c>
      <c r="L52" s="92">
        <f t="shared" si="70"/>
        <v>22.3</v>
      </c>
      <c r="M52" s="92">
        <f t="shared" si="70"/>
        <v>22.9</v>
      </c>
      <c r="P52" s="3" t="s">
        <v>95</v>
      </c>
      <c r="Q52" s="27">
        <f t="shared" ref="Q52:AA52" si="71">Q37+Q43+Q45+Q47</f>
        <v>42.5</v>
      </c>
      <c r="R52" s="27">
        <f t="shared" si="71"/>
        <v>42.5</v>
      </c>
      <c r="S52" s="27">
        <f t="shared" si="71"/>
        <v>0</v>
      </c>
      <c r="T52" s="27">
        <f t="shared" si="71"/>
        <v>0</v>
      </c>
      <c r="U52" s="27">
        <f t="shared" si="71"/>
        <v>0</v>
      </c>
      <c r="V52" s="27">
        <f t="shared" si="71"/>
        <v>0</v>
      </c>
      <c r="W52" s="27">
        <f t="shared" si="71"/>
        <v>0</v>
      </c>
      <c r="X52" s="27">
        <f t="shared" si="71"/>
        <v>0</v>
      </c>
      <c r="Y52" s="27">
        <f t="shared" si="71"/>
        <v>0</v>
      </c>
      <c r="Z52" s="27">
        <f t="shared" si="71"/>
        <v>0</v>
      </c>
      <c r="AA52" s="27">
        <f t="shared" si="71"/>
        <v>0</v>
      </c>
    </row>
    <row r="53" spans="1:27" x14ac:dyDescent="0.3">
      <c r="A53" s="5" t="s">
        <v>87</v>
      </c>
      <c r="B53" s="5"/>
      <c r="C53" s="92">
        <f t="shared" ref="C53:M53" si="72">C18-C52</f>
        <v>180.54604859576173</v>
      </c>
      <c r="D53" s="92">
        <f t="shared" si="72"/>
        <v>185.08288364564208</v>
      </c>
      <c r="E53" s="92">
        <f t="shared" si="72"/>
        <v>310.14325726424102</v>
      </c>
      <c r="F53" s="92">
        <f t="shared" si="72"/>
        <v>339.24819076482407</v>
      </c>
      <c r="G53" s="92">
        <f t="shared" si="72"/>
        <v>360.55695149464214</v>
      </c>
      <c r="H53" s="92">
        <f t="shared" si="72"/>
        <v>389.77094098462112</v>
      </c>
      <c r="I53" s="92">
        <f t="shared" si="72"/>
        <v>409.93037995228531</v>
      </c>
      <c r="J53" s="92">
        <f t="shared" si="72"/>
        <v>430.09003729026398</v>
      </c>
      <c r="K53" s="92">
        <f t="shared" si="72"/>
        <v>451.32719204078251</v>
      </c>
      <c r="L53" s="92">
        <f t="shared" si="72"/>
        <v>471.32211705215195</v>
      </c>
      <c r="M53" s="92">
        <f t="shared" si="72"/>
        <v>555.19323699171025</v>
      </c>
      <c r="P53" s="5" t="s">
        <v>87</v>
      </c>
      <c r="Q53" s="27">
        <f t="shared" ref="Q53:AA53" si="73">Q18-Q52</f>
        <v>194.15144373618548</v>
      </c>
      <c r="R53" s="27">
        <f t="shared" si="73"/>
        <v>198.59459528107786</v>
      </c>
      <c r="S53" s="27">
        <f t="shared" si="73"/>
        <v>296.5889315378169</v>
      </c>
      <c r="T53" s="27">
        <f t="shared" si="73"/>
        <v>323.68337168834171</v>
      </c>
      <c r="U53" s="27">
        <f t="shared" si="73"/>
        <v>343.22125634517801</v>
      </c>
      <c r="V53" s="27">
        <f t="shared" si="73"/>
        <v>367.44384688615901</v>
      </c>
      <c r="W53" s="27">
        <f t="shared" si="73"/>
        <v>386.4873419570568</v>
      </c>
      <c r="X53" s="27">
        <f t="shared" si="73"/>
        <v>405.53103356123756</v>
      </c>
      <c r="Y53" s="27">
        <f t="shared" si="73"/>
        <v>425.5444728367043</v>
      </c>
      <c r="Z53" s="27">
        <f t="shared" si="73"/>
        <v>444.25990534693676</v>
      </c>
      <c r="AA53" s="27">
        <f t="shared" si="73"/>
        <v>520.28391329253918</v>
      </c>
    </row>
    <row r="56" spans="1:27" x14ac:dyDescent="0.3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 t="shared" ref="C57:AA57" si="74">C48</f>
        <v>82.4</v>
      </c>
      <c r="D57" s="53">
        <f t="shared" si="74"/>
        <v>82.8</v>
      </c>
      <c r="E57" s="53">
        <f t="shared" si="74"/>
        <v>19.400000000000002</v>
      </c>
      <c r="F57" s="53">
        <f t="shared" si="74"/>
        <v>20.400000000000002</v>
      </c>
      <c r="G57" s="53">
        <f t="shared" si="74"/>
        <v>20.800000000000004</v>
      </c>
      <c r="H57" s="53">
        <f t="shared" si="74"/>
        <v>18.5</v>
      </c>
      <c r="I57" s="53">
        <f t="shared" si="74"/>
        <v>19.5</v>
      </c>
      <c r="J57" s="53">
        <f t="shared" si="74"/>
        <v>20.5</v>
      </c>
      <c r="K57" s="53">
        <f t="shared" si="74"/>
        <v>21.5</v>
      </c>
      <c r="L57" s="53">
        <f t="shared" si="74"/>
        <v>22.3</v>
      </c>
      <c r="M57" s="53">
        <f t="shared" si="74"/>
        <v>22.9</v>
      </c>
      <c r="N57" s="53">
        <f t="shared" si="74"/>
        <v>0</v>
      </c>
      <c r="O57" s="53">
        <f t="shared" si="74"/>
        <v>0</v>
      </c>
      <c r="P57" s="53" t="str">
        <f t="shared" si="74"/>
        <v>地区电源总出力
（气电不出力）</v>
      </c>
      <c r="Q57" s="53">
        <f t="shared" si="74"/>
        <v>42.5</v>
      </c>
      <c r="R57" s="53">
        <f t="shared" si="74"/>
        <v>42.5</v>
      </c>
      <c r="S57" s="53">
        <f t="shared" si="74"/>
        <v>0</v>
      </c>
      <c r="T57" s="53">
        <f t="shared" si="74"/>
        <v>0</v>
      </c>
      <c r="U57" s="53">
        <f t="shared" si="74"/>
        <v>0</v>
      </c>
      <c r="V57" s="53">
        <f t="shared" si="74"/>
        <v>0</v>
      </c>
      <c r="W57" s="53">
        <f t="shared" si="74"/>
        <v>0</v>
      </c>
      <c r="X57" s="53">
        <f t="shared" si="74"/>
        <v>0</v>
      </c>
      <c r="Y57" s="53">
        <f t="shared" si="74"/>
        <v>0</v>
      </c>
      <c r="Z57" s="53">
        <f t="shared" si="74"/>
        <v>0</v>
      </c>
      <c r="AA57" s="53">
        <f t="shared" si="74"/>
        <v>0</v>
      </c>
    </row>
    <row r="58" spans="1:27" x14ac:dyDescent="0.3">
      <c r="A58" s="49" t="s">
        <v>87</v>
      </c>
      <c r="B58" s="54"/>
      <c r="C58" s="93">
        <f t="shared" ref="C58:AA58" si="75">C49</f>
        <v>180.54604859576173</v>
      </c>
      <c r="D58" s="93">
        <f t="shared" si="75"/>
        <v>185.08288364564208</v>
      </c>
      <c r="E58" s="93">
        <f t="shared" si="75"/>
        <v>310.14325726424102</v>
      </c>
      <c r="F58" s="93">
        <f t="shared" si="75"/>
        <v>339.24819076482407</v>
      </c>
      <c r="G58" s="93">
        <f t="shared" si="75"/>
        <v>360.55695149464214</v>
      </c>
      <c r="H58" s="93">
        <f t="shared" si="75"/>
        <v>389.77094098462112</v>
      </c>
      <c r="I58" s="93">
        <f t="shared" si="75"/>
        <v>409.93037995228531</v>
      </c>
      <c r="J58" s="93">
        <f t="shared" si="75"/>
        <v>430.09003729026398</v>
      </c>
      <c r="K58" s="93">
        <f t="shared" si="75"/>
        <v>451.32719204078251</v>
      </c>
      <c r="L58" s="93">
        <f t="shared" si="75"/>
        <v>471.32211705215195</v>
      </c>
      <c r="M58" s="93">
        <f t="shared" si="75"/>
        <v>555.19323699171025</v>
      </c>
      <c r="N58" s="53">
        <f t="shared" si="75"/>
        <v>0</v>
      </c>
      <c r="O58" s="53">
        <f t="shared" si="75"/>
        <v>0</v>
      </c>
      <c r="P58" s="53" t="str">
        <f t="shared" si="75"/>
        <v>区域需大网供电负荷</v>
      </c>
      <c r="Q58" s="53">
        <f t="shared" si="75"/>
        <v>194.15144373618548</v>
      </c>
      <c r="R58" s="53">
        <f t="shared" si="75"/>
        <v>198.59459528107786</v>
      </c>
      <c r="S58" s="53">
        <f t="shared" si="75"/>
        <v>296.5889315378169</v>
      </c>
      <c r="T58" s="53">
        <f t="shared" si="75"/>
        <v>323.68337168834171</v>
      </c>
      <c r="U58" s="53">
        <f t="shared" si="75"/>
        <v>343.22125634517801</v>
      </c>
      <c r="V58" s="53">
        <f t="shared" si="75"/>
        <v>367.44384688615901</v>
      </c>
      <c r="W58" s="53">
        <f t="shared" si="75"/>
        <v>386.4873419570568</v>
      </c>
      <c r="X58" s="53">
        <f t="shared" si="75"/>
        <v>405.53103356123756</v>
      </c>
      <c r="Y58" s="53">
        <f t="shared" si="75"/>
        <v>425.5444728367043</v>
      </c>
      <c r="Z58" s="53">
        <f t="shared" si="75"/>
        <v>444.25990534693676</v>
      </c>
      <c r="AA58" s="53">
        <f t="shared" si="75"/>
        <v>520.28391329253918</v>
      </c>
    </row>
    <row r="59" spans="1:27" x14ac:dyDescent="0.3">
      <c r="A59" s="49" t="s">
        <v>93</v>
      </c>
      <c r="B59" s="54"/>
      <c r="C59" s="55">
        <f t="shared" ref="C59:M59" si="76">C69/C58</f>
        <v>2.3539700996257458</v>
      </c>
      <c r="D59" s="55">
        <f t="shared" si="76"/>
        <v>3.0256714665855902</v>
      </c>
      <c r="E59" s="55">
        <f t="shared" si="76"/>
        <v>1.805617200708258</v>
      </c>
      <c r="F59" s="55">
        <f t="shared" si="76"/>
        <v>1.6507088769950347</v>
      </c>
      <c r="G59" s="55">
        <f t="shared" si="76"/>
        <v>1.8305013875451728</v>
      </c>
      <c r="H59" s="55">
        <f t="shared" si="76"/>
        <v>1.6933022208703883</v>
      </c>
      <c r="I59" s="55">
        <f t="shared" si="76"/>
        <v>1.6100294886093147</v>
      </c>
      <c r="J59" s="55">
        <f t="shared" si="76"/>
        <v>1.9995813095749382</v>
      </c>
      <c r="K59" s="55">
        <f t="shared" si="76"/>
        <v>1.9054912160539383</v>
      </c>
      <c r="L59" s="55">
        <f t="shared" si="76"/>
        <v>1.8246544536861629</v>
      </c>
      <c r="M59" s="55">
        <f t="shared" si="76"/>
        <v>1.7291276911111473</v>
      </c>
      <c r="N59" s="2"/>
      <c r="O59" s="2"/>
      <c r="P59" s="49" t="s">
        <v>93</v>
      </c>
      <c r="Q59" s="55">
        <f t="shared" ref="Q59:AA59" si="77">Q69/Q58</f>
        <v>2.1890128232962995</v>
      </c>
      <c r="R59" s="55">
        <f t="shared" si="77"/>
        <v>2.8198149058760258</v>
      </c>
      <c r="S59" s="55">
        <f t="shared" si="77"/>
        <v>1.8881351947167879</v>
      </c>
      <c r="T59" s="55">
        <f t="shared" si="77"/>
        <v>1.7300857843855988</v>
      </c>
      <c r="U59" s="55">
        <f t="shared" si="77"/>
        <v>1.9229578232655766</v>
      </c>
      <c r="V59" s="55">
        <f t="shared" si="77"/>
        <v>1.7961928212788398</v>
      </c>
      <c r="W59" s="55">
        <f t="shared" si="77"/>
        <v>1.707688527800048</v>
      </c>
      <c r="X59" s="55">
        <f t="shared" si="77"/>
        <v>2.1206761722962812</v>
      </c>
      <c r="Y59" s="55">
        <f t="shared" si="77"/>
        <v>2.0209403596930535</v>
      </c>
      <c r="Z59" s="55">
        <f t="shared" si="77"/>
        <v>1.9358037708318478</v>
      </c>
      <c r="AA59" s="55">
        <f t="shared" si="77"/>
        <v>1.8451464200089969</v>
      </c>
    </row>
    <row r="60" spans="1:27" ht="28" x14ac:dyDescent="0.3">
      <c r="A60" s="56" t="s">
        <v>94</v>
      </c>
      <c r="B60" s="54"/>
      <c r="C60" s="55">
        <f t="shared" ref="C60:M60" si="78">C70/C58</f>
        <v>2.3539700996257458</v>
      </c>
      <c r="D60" s="55">
        <f t="shared" si="78"/>
        <v>2.6609699951667913</v>
      </c>
      <c r="E60" s="55">
        <f t="shared" si="78"/>
        <v>1.805617200708258</v>
      </c>
      <c r="F60" s="55">
        <f t="shared" si="78"/>
        <v>1.6507088769950347</v>
      </c>
      <c r="G60" s="55">
        <f t="shared" si="78"/>
        <v>1.6918270400038717</v>
      </c>
      <c r="H60" s="55">
        <f t="shared" si="78"/>
        <v>1.6933022208703883</v>
      </c>
      <c r="I60" s="55">
        <f t="shared" si="78"/>
        <v>1.6100294886093147</v>
      </c>
      <c r="J60" s="55">
        <f t="shared" si="78"/>
        <v>1.7670718549732012</v>
      </c>
      <c r="K60" s="55">
        <f t="shared" si="78"/>
        <v>1.9054912160539383</v>
      </c>
      <c r="L60" s="55">
        <f t="shared" si="78"/>
        <v>1.8246544536861629</v>
      </c>
      <c r="M60" s="55">
        <f t="shared" si="78"/>
        <v>1.6390689571991084</v>
      </c>
      <c r="N60" s="2"/>
      <c r="O60" s="2"/>
      <c r="P60" s="56" t="s">
        <v>94</v>
      </c>
      <c r="Q60" s="55">
        <f t="shared" ref="Q60:AA60" si="79">Q70/Q58</f>
        <v>2.1890128232962995</v>
      </c>
      <c r="R60" s="55">
        <f t="shared" si="79"/>
        <v>2.4799265020427548</v>
      </c>
      <c r="S60" s="55">
        <f t="shared" si="79"/>
        <v>1.8881351947167879</v>
      </c>
      <c r="T60" s="55">
        <f t="shared" si="79"/>
        <v>1.7300857843855988</v>
      </c>
      <c r="U60" s="55">
        <f t="shared" si="79"/>
        <v>1.7772792002909117</v>
      </c>
      <c r="V60" s="55">
        <f t="shared" si="79"/>
        <v>1.7961928212788398</v>
      </c>
      <c r="W60" s="55">
        <f t="shared" si="79"/>
        <v>1.707688527800048</v>
      </c>
      <c r="X60" s="55">
        <f t="shared" si="79"/>
        <v>1.8740859197036903</v>
      </c>
      <c r="Y60" s="55">
        <f t="shared" si="79"/>
        <v>2.0209403596930535</v>
      </c>
      <c r="Z60" s="55">
        <f t="shared" si="79"/>
        <v>1.9358037708318478</v>
      </c>
      <c r="AA60" s="55">
        <f t="shared" si="79"/>
        <v>1.7490450439668617</v>
      </c>
    </row>
    <row r="61" spans="1:27" ht="28" x14ac:dyDescent="0.3">
      <c r="A61" s="51" t="s">
        <v>95</v>
      </c>
      <c r="B61" s="52"/>
      <c r="C61" s="53">
        <f t="shared" ref="C61:AA61" si="80">C50</f>
        <v>82.4</v>
      </c>
      <c r="D61" s="53">
        <f t="shared" si="80"/>
        <v>82.8</v>
      </c>
      <c r="E61" s="53">
        <f t="shared" si="80"/>
        <v>19.400000000000002</v>
      </c>
      <c r="F61" s="53">
        <f t="shared" si="80"/>
        <v>20.400000000000002</v>
      </c>
      <c r="G61" s="53">
        <f t="shared" si="80"/>
        <v>20.800000000000004</v>
      </c>
      <c r="H61" s="53">
        <f t="shared" si="80"/>
        <v>18.5</v>
      </c>
      <c r="I61" s="53">
        <f t="shared" si="80"/>
        <v>19.5</v>
      </c>
      <c r="J61" s="53">
        <f t="shared" si="80"/>
        <v>20.5</v>
      </c>
      <c r="K61" s="53">
        <f t="shared" si="80"/>
        <v>21.5</v>
      </c>
      <c r="L61" s="53">
        <f t="shared" si="80"/>
        <v>22.3</v>
      </c>
      <c r="M61" s="53">
        <f t="shared" si="80"/>
        <v>22.9</v>
      </c>
      <c r="N61" s="53">
        <f t="shared" si="80"/>
        <v>0</v>
      </c>
      <c r="O61" s="53">
        <f t="shared" si="80"/>
        <v>0</v>
      </c>
      <c r="P61" s="53" t="str">
        <f t="shared" si="80"/>
        <v>地区电源总出力
（气电0.2出力）</v>
      </c>
      <c r="Q61" s="53">
        <f t="shared" si="80"/>
        <v>42.5</v>
      </c>
      <c r="R61" s="53">
        <f t="shared" si="80"/>
        <v>42.5</v>
      </c>
      <c r="S61" s="53">
        <f t="shared" si="80"/>
        <v>0</v>
      </c>
      <c r="T61" s="53">
        <f t="shared" si="80"/>
        <v>0</v>
      </c>
      <c r="U61" s="53">
        <f t="shared" si="80"/>
        <v>0</v>
      </c>
      <c r="V61" s="53">
        <f t="shared" si="80"/>
        <v>0</v>
      </c>
      <c r="W61" s="53">
        <f t="shared" si="80"/>
        <v>0</v>
      </c>
      <c r="X61" s="53">
        <f t="shared" si="80"/>
        <v>0</v>
      </c>
      <c r="Y61" s="53">
        <f t="shared" si="80"/>
        <v>0</v>
      </c>
      <c r="Z61" s="53">
        <f t="shared" si="80"/>
        <v>0</v>
      </c>
      <c r="AA61" s="53">
        <f t="shared" si="80"/>
        <v>0</v>
      </c>
    </row>
    <row r="62" spans="1:27" x14ac:dyDescent="0.3">
      <c r="A62" s="49" t="s">
        <v>87</v>
      </c>
      <c r="B62" s="54"/>
      <c r="C62" s="93">
        <f t="shared" ref="C62:AA62" si="81">C51</f>
        <v>180.54604859576173</v>
      </c>
      <c r="D62" s="93">
        <f t="shared" si="81"/>
        <v>185.08288364564208</v>
      </c>
      <c r="E62" s="93">
        <f t="shared" si="81"/>
        <v>310.14325726424102</v>
      </c>
      <c r="F62" s="93">
        <f t="shared" si="81"/>
        <v>339.24819076482407</v>
      </c>
      <c r="G62" s="93">
        <f t="shared" si="81"/>
        <v>360.55695149464214</v>
      </c>
      <c r="H62" s="93">
        <f t="shared" si="81"/>
        <v>389.77094098462112</v>
      </c>
      <c r="I62" s="93">
        <f t="shared" si="81"/>
        <v>409.93037995228531</v>
      </c>
      <c r="J62" s="93">
        <f t="shared" si="81"/>
        <v>430.09003729026398</v>
      </c>
      <c r="K62" s="93">
        <f t="shared" si="81"/>
        <v>451.32719204078251</v>
      </c>
      <c r="L62" s="93">
        <f t="shared" si="81"/>
        <v>471.32211705215195</v>
      </c>
      <c r="M62" s="93">
        <f t="shared" si="81"/>
        <v>555.19323699171025</v>
      </c>
      <c r="N62" s="53">
        <f t="shared" si="81"/>
        <v>0</v>
      </c>
      <c r="O62" s="53">
        <f t="shared" si="81"/>
        <v>0</v>
      </c>
      <c r="P62" s="53" t="str">
        <f t="shared" si="81"/>
        <v>区域需大网供电负荷</v>
      </c>
      <c r="Q62" s="53">
        <f t="shared" si="81"/>
        <v>194.15144373618548</v>
      </c>
      <c r="R62" s="53">
        <f t="shared" si="81"/>
        <v>198.59459528107786</v>
      </c>
      <c r="S62" s="53">
        <f t="shared" si="81"/>
        <v>296.5889315378169</v>
      </c>
      <c r="T62" s="53">
        <f t="shared" si="81"/>
        <v>323.68337168834171</v>
      </c>
      <c r="U62" s="53">
        <f t="shared" si="81"/>
        <v>343.22125634517801</v>
      </c>
      <c r="V62" s="53">
        <f t="shared" si="81"/>
        <v>367.44384688615901</v>
      </c>
      <c r="W62" s="53">
        <f t="shared" si="81"/>
        <v>386.4873419570568</v>
      </c>
      <c r="X62" s="53">
        <f t="shared" si="81"/>
        <v>405.53103356123756</v>
      </c>
      <c r="Y62" s="53">
        <f t="shared" si="81"/>
        <v>425.5444728367043</v>
      </c>
      <c r="Z62" s="53">
        <f t="shared" si="81"/>
        <v>444.25990534693676</v>
      </c>
      <c r="AA62" s="53">
        <f t="shared" si="81"/>
        <v>520.28391329253918</v>
      </c>
    </row>
    <row r="63" spans="1:27" x14ac:dyDescent="0.3">
      <c r="A63" s="49" t="s">
        <v>93</v>
      </c>
      <c r="B63" s="54"/>
      <c r="C63" s="55">
        <f t="shared" ref="C63:M63" si="82">C69/C62</f>
        <v>2.3539700996257458</v>
      </c>
      <c r="D63" s="55">
        <f t="shared" si="82"/>
        <v>3.0256714665855902</v>
      </c>
      <c r="E63" s="55">
        <f t="shared" si="82"/>
        <v>1.805617200708258</v>
      </c>
      <c r="F63" s="55">
        <f t="shared" si="82"/>
        <v>1.6507088769950347</v>
      </c>
      <c r="G63" s="55">
        <f t="shared" si="82"/>
        <v>1.8305013875451728</v>
      </c>
      <c r="H63" s="55">
        <f t="shared" si="82"/>
        <v>1.6933022208703883</v>
      </c>
      <c r="I63" s="55">
        <f t="shared" si="82"/>
        <v>1.6100294886093147</v>
      </c>
      <c r="J63" s="55">
        <f t="shared" si="82"/>
        <v>1.9995813095749382</v>
      </c>
      <c r="K63" s="55">
        <f t="shared" si="82"/>
        <v>1.9054912160539383</v>
      </c>
      <c r="L63" s="55">
        <f t="shared" si="82"/>
        <v>1.8246544536861629</v>
      </c>
      <c r="M63" s="55">
        <f t="shared" si="82"/>
        <v>1.7291276911111473</v>
      </c>
      <c r="N63" s="61"/>
      <c r="O63" s="61"/>
      <c r="P63" s="49" t="s">
        <v>93</v>
      </c>
      <c r="Q63" s="55">
        <f t="shared" ref="Q63:AA63" si="83">Q69/Q62</f>
        <v>2.1890128232962995</v>
      </c>
      <c r="R63" s="55">
        <f t="shared" si="83"/>
        <v>2.8198149058760258</v>
      </c>
      <c r="S63" s="55">
        <f t="shared" si="83"/>
        <v>1.8881351947167879</v>
      </c>
      <c r="T63" s="55">
        <f t="shared" si="83"/>
        <v>1.7300857843855988</v>
      </c>
      <c r="U63" s="55">
        <f t="shared" si="83"/>
        <v>1.9229578232655766</v>
      </c>
      <c r="V63" s="55">
        <f t="shared" si="83"/>
        <v>1.7961928212788398</v>
      </c>
      <c r="W63" s="55">
        <f t="shared" si="83"/>
        <v>1.707688527800048</v>
      </c>
      <c r="X63" s="55">
        <f t="shared" si="83"/>
        <v>2.1206761722962812</v>
      </c>
      <c r="Y63" s="55">
        <f t="shared" si="83"/>
        <v>2.0209403596930535</v>
      </c>
      <c r="Z63" s="55">
        <f t="shared" si="83"/>
        <v>1.9358037708318478</v>
      </c>
      <c r="AA63" s="55">
        <f t="shared" si="83"/>
        <v>1.8451464200089969</v>
      </c>
    </row>
    <row r="64" spans="1:27" ht="28" x14ac:dyDescent="0.3">
      <c r="A64" s="56" t="s">
        <v>94</v>
      </c>
      <c r="B64" s="54"/>
      <c r="C64" s="55">
        <f t="shared" ref="C64:M64" si="84">C70/C62</f>
        <v>2.3539700996257458</v>
      </c>
      <c r="D64" s="55">
        <f t="shared" si="84"/>
        <v>2.6609699951667913</v>
      </c>
      <c r="E64" s="55">
        <f t="shared" si="84"/>
        <v>1.805617200708258</v>
      </c>
      <c r="F64" s="55">
        <f t="shared" si="84"/>
        <v>1.6507088769950347</v>
      </c>
      <c r="G64" s="55">
        <f t="shared" si="84"/>
        <v>1.6918270400038717</v>
      </c>
      <c r="H64" s="55">
        <f t="shared" si="84"/>
        <v>1.6933022208703883</v>
      </c>
      <c r="I64" s="55">
        <f t="shared" si="84"/>
        <v>1.6100294886093147</v>
      </c>
      <c r="J64" s="55">
        <f t="shared" si="84"/>
        <v>1.7670718549732012</v>
      </c>
      <c r="K64" s="55">
        <f t="shared" si="84"/>
        <v>1.9054912160539383</v>
      </c>
      <c r="L64" s="55">
        <f t="shared" si="84"/>
        <v>1.8246544536861629</v>
      </c>
      <c r="M64" s="55">
        <f t="shared" si="84"/>
        <v>1.6390689571991084</v>
      </c>
      <c r="N64" s="2"/>
      <c r="O64" s="2"/>
      <c r="P64" s="56" t="s">
        <v>94</v>
      </c>
      <c r="Q64" s="55">
        <f t="shared" ref="Q64:AA64" si="85">Q70/Q62</f>
        <v>2.1890128232962995</v>
      </c>
      <c r="R64" s="55">
        <f t="shared" si="85"/>
        <v>2.4799265020427548</v>
      </c>
      <c r="S64" s="55">
        <f t="shared" si="85"/>
        <v>1.8881351947167879</v>
      </c>
      <c r="T64" s="55">
        <f t="shared" si="85"/>
        <v>1.7300857843855988</v>
      </c>
      <c r="U64" s="55">
        <f t="shared" si="85"/>
        <v>1.7772792002909117</v>
      </c>
      <c r="V64" s="55">
        <f t="shared" si="85"/>
        <v>1.7961928212788398</v>
      </c>
      <c r="W64" s="55">
        <f t="shared" si="85"/>
        <v>1.707688527800048</v>
      </c>
      <c r="X64" s="55">
        <f t="shared" si="85"/>
        <v>1.8740859197036903</v>
      </c>
      <c r="Y64" s="55">
        <f t="shared" si="85"/>
        <v>2.0209403596930535</v>
      </c>
      <c r="Z64" s="55">
        <f t="shared" si="85"/>
        <v>1.9358037708318478</v>
      </c>
      <c r="AA64" s="55">
        <f t="shared" si="85"/>
        <v>1.7490450439668617</v>
      </c>
    </row>
    <row r="65" spans="1:27" ht="28" x14ac:dyDescent="0.3">
      <c r="A65" s="51" t="s">
        <v>96</v>
      </c>
      <c r="B65" s="52"/>
      <c r="C65" s="53">
        <f t="shared" ref="C65:AA65" si="86">C52</f>
        <v>82.4</v>
      </c>
      <c r="D65" s="53">
        <f t="shared" si="86"/>
        <v>82.8</v>
      </c>
      <c r="E65" s="53">
        <f t="shared" si="86"/>
        <v>19.400000000000002</v>
      </c>
      <c r="F65" s="53">
        <f t="shared" si="86"/>
        <v>20.400000000000002</v>
      </c>
      <c r="G65" s="53">
        <f t="shared" si="86"/>
        <v>20.800000000000004</v>
      </c>
      <c r="H65" s="53">
        <f t="shared" si="86"/>
        <v>18.5</v>
      </c>
      <c r="I65" s="53">
        <f t="shared" si="86"/>
        <v>19.5</v>
      </c>
      <c r="J65" s="53">
        <f t="shared" si="86"/>
        <v>20.5</v>
      </c>
      <c r="K65" s="53">
        <f t="shared" si="86"/>
        <v>21.5</v>
      </c>
      <c r="L65" s="53">
        <f t="shared" si="86"/>
        <v>22.3</v>
      </c>
      <c r="M65" s="53">
        <f t="shared" si="86"/>
        <v>22.9</v>
      </c>
      <c r="N65" s="53">
        <f t="shared" si="86"/>
        <v>0</v>
      </c>
      <c r="O65" s="53">
        <f t="shared" si="86"/>
        <v>0</v>
      </c>
      <c r="P65" s="53" t="str">
        <f t="shared" si="86"/>
        <v>地区电源总出力
（气电0.4出力）</v>
      </c>
      <c r="Q65" s="53">
        <f t="shared" si="86"/>
        <v>42.5</v>
      </c>
      <c r="R65" s="53">
        <f t="shared" si="86"/>
        <v>42.5</v>
      </c>
      <c r="S65" s="53">
        <f t="shared" si="86"/>
        <v>0</v>
      </c>
      <c r="T65" s="53">
        <f t="shared" si="86"/>
        <v>0</v>
      </c>
      <c r="U65" s="53">
        <f t="shared" si="86"/>
        <v>0</v>
      </c>
      <c r="V65" s="53">
        <f t="shared" si="86"/>
        <v>0</v>
      </c>
      <c r="W65" s="53">
        <f t="shared" si="86"/>
        <v>0</v>
      </c>
      <c r="X65" s="53">
        <f t="shared" si="86"/>
        <v>0</v>
      </c>
      <c r="Y65" s="53">
        <f t="shared" si="86"/>
        <v>0</v>
      </c>
      <c r="Z65" s="53">
        <f t="shared" si="86"/>
        <v>0</v>
      </c>
      <c r="AA65" s="53">
        <f t="shared" si="86"/>
        <v>0</v>
      </c>
    </row>
    <row r="66" spans="1:27" x14ac:dyDescent="0.3">
      <c r="A66" s="49" t="s">
        <v>87</v>
      </c>
      <c r="B66" s="54"/>
      <c r="C66" s="93">
        <f t="shared" ref="C66:AA66" si="87">C53</f>
        <v>180.54604859576173</v>
      </c>
      <c r="D66" s="93">
        <f t="shared" si="87"/>
        <v>185.08288364564208</v>
      </c>
      <c r="E66" s="93">
        <f t="shared" si="87"/>
        <v>310.14325726424102</v>
      </c>
      <c r="F66" s="93">
        <f t="shared" si="87"/>
        <v>339.24819076482407</v>
      </c>
      <c r="G66" s="93">
        <f t="shared" si="87"/>
        <v>360.55695149464214</v>
      </c>
      <c r="H66" s="93">
        <f t="shared" si="87"/>
        <v>389.77094098462112</v>
      </c>
      <c r="I66" s="93">
        <f t="shared" si="87"/>
        <v>409.93037995228531</v>
      </c>
      <c r="J66" s="93">
        <f t="shared" si="87"/>
        <v>430.09003729026398</v>
      </c>
      <c r="K66" s="93">
        <f t="shared" si="87"/>
        <v>451.32719204078251</v>
      </c>
      <c r="L66" s="93">
        <f t="shared" si="87"/>
        <v>471.32211705215195</v>
      </c>
      <c r="M66" s="93">
        <f t="shared" si="87"/>
        <v>555.19323699171025</v>
      </c>
      <c r="N66" s="53">
        <f t="shared" si="87"/>
        <v>0</v>
      </c>
      <c r="O66" s="53">
        <f t="shared" si="87"/>
        <v>0</v>
      </c>
      <c r="P66" s="53" t="str">
        <f t="shared" si="87"/>
        <v>区域需大网供电负荷</v>
      </c>
      <c r="Q66" s="53">
        <f t="shared" si="87"/>
        <v>194.15144373618548</v>
      </c>
      <c r="R66" s="53">
        <f t="shared" si="87"/>
        <v>198.59459528107786</v>
      </c>
      <c r="S66" s="53">
        <f t="shared" si="87"/>
        <v>296.5889315378169</v>
      </c>
      <c r="T66" s="53">
        <f t="shared" si="87"/>
        <v>323.68337168834171</v>
      </c>
      <c r="U66" s="53">
        <f t="shared" si="87"/>
        <v>343.22125634517801</v>
      </c>
      <c r="V66" s="53">
        <f t="shared" si="87"/>
        <v>367.44384688615901</v>
      </c>
      <c r="W66" s="53">
        <f t="shared" si="87"/>
        <v>386.4873419570568</v>
      </c>
      <c r="X66" s="53">
        <f t="shared" si="87"/>
        <v>405.53103356123756</v>
      </c>
      <c r="Y66" s="53">
        <f t="shared" si="87"/>
        <v>425.5444728367043</v>
      </c>
      <c r="Z66" s="53">
        <f t="shared" si="87"/>
        <v>444.25990534693676</v>
      </c>
      <c r="AA66" s="53">
        <f t="shared" si="87"/>
        <v>520.28391329253918</v>
      </c>
    </row>
    <row r="67" spans="1:27" x14ac:dyDescent="0.3">
      <c r="A67" s="49" t="s">
        <v>93</v>
      </c>
      <c r="B67" s="54"/>
      <c r="C67" s="55">
        <f t="shared" ref="C67:M67" si="88">C69/C66</f>
        <v>2.3539700996257458</v>
      </c>
      <c r="D67" s="55">
        <f t="shared" si="88"/>
        <v>3.0256714665855902</v>
      </c>
      <c r="E67" s="55">
        <f t="shared" si="88"/>
        <v>1.805617200708258</v>
      </c>
      <c r="F67" s="55">
        <f t="shared" si="88"/>
        <v>1.6507088769950347</v>
      </c>
      <c r="G67" s="55">
        <f t="shared" si="88"/>
        <v>1.8305013875451728</v>
      </c>
      <c r="H67" s="55">
        <f t="shared" si="88"/>
        <v>1.6933022208703883</v>
      </c>
      <c r="I67" s="55">
        <f t="shared" si="88"/>
        <v>1.6100294886093147</v>
      </c>
      <c r="J67" s="55">
        <f t="shared" si="88"/>
        <v>1.9995813095749382</v>
      </c>
      <c r="K67" s="55">
        <f t="shared" si="88"/>
        <v>1.9054912160539383</v>
      </c>
      <c r="L67" s="55">
        <f t="shared" si="88"/>
        <v>1.8246544536861629</v>
      </c>
      <c r="M67" s="55">
        <f t="shared" si="88"/>
        <v>1.7291276911111473</v>
      </c>
      <c r="N67" s="2"/>
      <c r="O67" s="2"/>
      <c r="P67" s="49" t="s">
        <v>93</v>
      </c>
      <c r="Q67" s="55">
        <f t="shared" ref="Q67:AA67" si="89">Q69/Q66</f>
        <v>2.1890128232962995</v>
      </c>
      <c r="R67" s="55">
        <f t="shared" si="89"/>
        <v>2.8198149058760258</v>
      </c>
      <c r="S67" s="55">
        <f t="shared" si="89"/>
        <v>1.8881351947167879</v>
      </c>
      <c r="T67" s="55">
        <f t="shared" si="89"/>
        <v>1.7300857843855988</v>
      </c>
      <c r="U67" s="55">
        <f t="shared" si="89"/>
        <v>1.9229578232655766</v>
      </c>
      <c r="V67" s="55">
        <f t="shared" si="89"/>
        <v>1.7961928212788398</v>
      </c>
      <c r="W67" s="55">
        <f t="shared" si="89"/>
        <v>1.707688527800048</v>
      </c>
      <c r="X67" s="55">
        <f t="shared" si="89"/>
        <v>2.1206761722962812</v>
      </c>
      <c r="Y67" s="55">
        <f t="shared" si="89"/>
        <v>2.0209403596930535</v>
      </c>
      <c r="Z67" s="55">
        <f t="shared" si="89"/>
        <v>1.9358037708318478</v>
      </c>
      <c r="AA67" s="55">
        <f t="shared" si="89"/>
        <v>1.8451464200089969</v>
      </c>
    </row>
    <row r="68" spans="1:27" ht="28" x14ac:dyDescent="0.3">
      <c r="A68" s="56" t="s">
        <v>94</v>
      </c>
      <c r="B68" s="54"/>
      <c r="C68" s="55">
        <f t="shared" ref="C68:M68" si="90">C70/C66</f>
        <v>2.3539700996257458</v>
      </c>
      <c r="D68" s="55">
        <f t="shared" si="90"/>
        <v>2.6609699951667913</v>
      </c>
      <c r="E68" s="55">
        <f t="shared" si="90"/>
        <v>1.805617200708258</v>
      </c>
      <c r="F68" s="55">
        <f t="shared" si="90"/>
        <v>1.6507088769950347</v>
      </c>
      <c r="G68" s="55">
        <f t="shared" si="90"/>
        <v>1.6918270400038717</v>
      </c>
      <c r="H68" s="55">
        <f t="shared" si="90"/>
        <v>1.6933022208703883</v>
      </c>
      <c r="I68" s="55">
        <f t="shared" si="90"/>
        <v>1.6100294886093147</v>
      </c>
      <c r="J68" s="55">
        <f t="shared" si="90"/>
        <v>1.7670718549732012</v>
      </c>
      <c r="K68" s="55">
        <f t="shared" si="90"/>
        <v>1.9054912160539383</v>
      </c>
      <c r="L68" s="55">
        <f t="shared" si="90"/>
        <v>1.8246544536861629</v>
      </c>
      <c r="M68" s="55">
        <f t="shared" si="90"/>
        <v>1.6390689571991084</v>
      </c>
      <c r="N68" s="2"/>
      <c r="O68" s="2"/>
      <c r="P68" s="56" t="s">
        <v>94</v>
      </c>
      <c r="Q68" s="55">
        <f t="shared" ref="Q68:AA68" si="91">Q70/Q66</f>
        <v>2.1890128232962995</v>
      </c>
      <c r="R68" s="55">
        <f t="shared" si="91"/>
        <v>2.4799265020427548</v>
      </c>
      <c r="S68" s="55">
        <f t="shared" si="91"/>
        <v>1.8881351947167879</v>
      </c>
      <c r="T68" s="55">
        <f t="shared" si="91"/>
        <v>1.7300857843855988</v>
      </c>
      <c r="U68" s="55">
        <f t="shared" si="91"/>
        <v>1.7772792002909117</v>
      </c>
      <c r="V68" s="55">
        <f t="shared" si="91"/>
        <v>1.7961928212788398</v>
      </c>
      <c r="W68" s="55">
        <f t="shared" si="91"/>
        <v>1.707688527800048</v>
      </c>
      <c r="X68" s="55">
        <f t="shared" si="91"/>
        <v>1.8740859197036903</v>
      </c>
      <c r="Y68" s="55">
        <f t="shared" si="91"/>
        <v>2.0209403596930535</v>
      </c>
      <c r="Z68" s="55">
        <f t="shared" si="91"/>
        <v>1.9358037708318478</v>
      </c>
      <c r="AA68" s="55">
        <f t="shared" si="91"/>
        <v>1.7490450439668617</v>
      </c>
    </row>
    <row r="69" spans="1:27" x14ac:dyDescent="0.3">
      <c r="A69" s="62" t="s">
        <v>97</v>
      </c>
      <c r="B69" s="52"/>
      <c r="C69" s="53">
        <f t="shared" ref="C69:K69" si="92">SUM(C71:C84)</f>
        <v>425</v>
      </c>
      <c r="D69" s="53">
        <f t="shared" si="92"/>
        <v>560</v>
      </c>
      <c r="E69" s="53">
        <f t="shared" si="92"/>
        <v>560</v>
      </c>
      <c r="F69" s="53">
        <f t="shared" si="92"/>
        <v>560</v>
      </c>
      <c r="G69" s="53">
        <f t="shared" si="92"/>
        <v>660</v>
      </c>
      <c r="H69" s="53">
        <f t="shared" si="92"/>
        <v>660</v>
      </c>
      <c r="I69" s="53">
        <f t="shared" si="92"/>
        <v>660</v>
      </c>
      <c r="J69" s="53">
        <f t="shared" si="92"/>
        <v>860</v>
      </c>
      <c r="K69" s="53">
        <f t="shared" si="92"/>
        <v>860</v>
      </c>
      <c r="L69" s="53">
        <f t="shared" ref="L69:M69" si="93">SUM(L71:L84)</f>
        <v>860</v>
      </c>
      <c r="M69" s="53">
        <f t="shared" si="93"/>
        <v>960</v>
      </c>
      <c r="N69" s="2"/>
      <c r="O69" s="2"/>
      <c r="P69" s="62" t="s">
        <v>97</v>
      </c>
      <c r="Q69" s="49">
        <f t="shared" ref="Q69:AA69" si="94">C69</f>
        <v>425</v>
      </c>
      <c r="R69" s="49">
        <f t="shared" si="94"/>
        <v>560</v>
      </c>
      <c r="S69" s="49">
        <f t="shared" si="94"/>
        <v>560</v>
      </c>
      <c r="T69" s="49">
        <f t="shared" si="94"/>
        <v>560</v>
      </c>
      <c r="U69" s="49">
        <f t="shared" si="94"/>
        <v>660</v>
      </c>
      <c r="V69" s="49">
        <f t="shared" si="94"/>
        <v>660</v>
      </c>
      <c r="W69" s="49">
        <f t="shared" si="94"/>
        <v>660</v>
      </c>
      <c r="X69" s="49">
        <f t="shared" si="94"/>
        <v>860</v>
      </c>
      <c r="Y69" s="49">
        <f t="shared" si="94"/>
        <v>860</v>
      </c>
      <c r="Z69" s="49">
        <f t="shared" si="94"/>
        <v>860</v>
      </c>
      <c r="AA69" s="49">
        <f t="shared" si="94"/>
        <v>960</v>
      </c>
    </row>
    <row r="70" spans="1:27" ht="28" x14ac:dyDescent="0.3">
      <c r="A70" s="51" t="s">
        <v>98</v>
      </c>
      <c r="B70" s="52"/>
      <c r="C70" s="53">
        <f t="shared" ref="C70:K70" si="95">SUM(B71:B84)+SUM(C87:C100)*0.5</f>
        <v>425</v>
      </c>
      <c r="D70" s="53">
        <f t="shared" si="95"/>
        <v>492.5</v>
      </c>
      <c r="E70" s="53">
        <f t="shared" si="95"/>
        <v>560</v>
      </c>
      <c r="F70" s="53">
        <f t="shared" si="95"/>
        <v>560</v>
      </c>
      <c r="G70" s="53">
        <f t="shared" si="95"/>
        <v>610</v>
      </c>
      <c r="H70" s="53">
        <f t="shared" si="95"/>
        <v>660</v>
      </c>
      <c r="I70" s="53">
        <f t="shared" si="95"/>
        <v>660</v>
      </c>
      <c r="J70" s="53">
        <f t="shared" si="95"/>
        <v>760</v>
      </c>
      <c r="K70" s="53">
        <f t="shared" si="95"/>
        <v>860</v>
      </c>
      <c r="L70" s="53">
        <f t="shared" ref="L70" si="96">SUM(K71:K84)+SUM(L87:L100)*0.5</f>
        <v>860</v>
      </c>
      <c r="M70" s="53">
        <f t="shared" ref="M70" si="97">SUM(L71:L84)+SUM(M87:M100)*0.5</f>
        <v>910</v>
      </c>
      <c r="N70" s="2"/>
      <c r="O70" s="2"/>
      <c r="P70" s="62" t="s">
        <v>99</v>
      </c>
      <c r="Q70" s="49">
        <f t="shared" ref="Q70:AA70" si="98">C70</f>
        <v>425</v>
      </c>
      <c r="R70" s="49">
        <f t="shared" si="98"/>
        <v>492.5</v>
      </c>
      <c r="S70" s="49">
        <f t="shared" si="98"/>
        <v>560</v>
      </c>
      <c r="T70" s="49">
        <f t="shared" si="98"/>
        <v>560</v>
      </c>
      <c r="U70" s="49">
        <f t="shared" si="98"/>
        <v>610</v>
      </c>
      <c r="V70" s="49">
        <f t="shared" si="98"/>
        <v>660</v>
      </c>
      <c r="W70" s="49">
        <f t="shared" si="98"/>
        <v>660</v>
      </c>
      <c r="X70" s="49">
        <f t="shared" si="98"/>
        <v>760</v>
      </c>
      <c r="Y70" s="49">
        <f t="shared" si="98"/>
        <v>860</v>
      </c>
      <c r="Z70" s="49">
        <f t="shared" si="98"/>
        <v>860</v>
      </c>
      <c r="AA70" s="49">
        <f t="shared" si="98"/>
        <v>910</v>
      </c>
    </row>
    <row r="71" spans="1:27" s="2" customFormat="1" x14ac:dyDescent="0.3">
      <c r="A71" s="63" t="s">
        <v>100</v>
      </c>
      <c r="B71" s="53">
        <v>225</v>
      </c>
      <c r="C71" s="53">
        <v>225</v>
      </c>
      <c r="D71" s="53">
        <v>360</v>
      </c>
      <c r="E71" s="53">
        <v>360</v>
      </c>
      <c r="F71" s="53">
        <v>360</v>
      </c>
      <c r="G71" s="53">
        <v>360</v>
      </c>
      <c r="H71" s="53">
        <v>360</v>
      </c>
      <c r="I71" s="53">
        <v>360</v>
      </c>
      <c r="J71" s="53">
        <v>360</v>
      </c>
      <c r="K71" s="53">
        <v>360</v>
      </c>
      <c r="L71" s="53">
        <v>360</v>
      </c>
      <c r="M71" s="53">
        <v>360</v>
      </c>
      <c r="O71" s="2" t="str">
        <f t="shared" ref="O71:AA71" si="99">A71</f>
        <v>瓶窑</v>
      </c>
      <c r="P71" s="2">
        <f t="shared" si="99"/>
        <v>225</v>
      </c>
      <c r="Q71" s="2">
        <f t="shared" si="99"/>
        <v>225</v>
      </c>
      <c r="R71" s="2">
        <f t="shared" si="99"/>
        <v>360</v>
      </c>
      <c r="S71" s="2">
        <f t="shared" si="99"/>
        <v>360</v>
      </c>
      <c r="T71" s="2">
        <f t="shared" si="99"/>
        <v>360</v>
      </c>
      <c r="U71" s="2">
        <f t="shared" si="99"/>
        <v>360</v>
      </c>
      <c r="V71" s="2">
        <f t="shared" si="99"/>
        <v>360</v>
      </c>
      <c r="W71" s="2">
        <f t="shared" si="99"/>
        <v>360</v>
      </c>
      <c r="X71" s="2">
        <f t="shared" si="99"/>
        <v>360</v>
      </c>
      <c r="Y71" s="2">
        <f t="shared" si="99"/>
        <v>360</v>
      </c>
      <c r="Z71" s="2">
        <f t="shared" si="99"/>
        <v>360</v>
      </c>
      <c r="AA71" s="2">
        <f t="shared" si="99"/>
        <v>360</v>
      </c>
    </row>
    <row r="72" spans="1:27" s="2" customFormat="1" x14ac:dyDescent="0.25">
      <c r="A72" s="63"/>
      <c r="B72" s="53"/>
      <c r="C72" s="53"/>
      <c r="D72" s="53"/>
      <c r="E72" s="53"/>
      <c r="F72" s="53"/>
      <c r="G72" s="65"/>
      <c r="H72" s="53"/>
      <c r="I72" s="65"/>
      <c r="J72" s="53"/>
      <c r="K72" s="65"/>
      <c r="L72" s="53"/>
      <c r="M72" s="65"/>
      <c r="O72" s="2">
        <f t="shared" ref="O72:AA72" si="100">A72</f>
        <v>0</v>
      </c>
      <c r="P72" s="2">
        <f t="shared" si="100"/>
        <v>0</v>
      </c>
      <c r="Q72" s="2">
        <f t="shared" si="100"/>
        <v>0</v>
      </c>
      <c r="R72" s="2">
        <f t="shared" si="100"/>
        <v>0</v>
      </c>
      <c r="S72" s="2">
        <f t="shared" si="100"/>
        <v>0</v>
      </c>
      <c r="T72" s="2">
        <f t="shared" si="100"/>
        <v>0</v>
      </c>
      <c r="U72" s="2">
        <f t="shared" si="100"/>
        <v>0</v>
      </c>
      <c r="V72" s="2">
        <f t="shared" si="100"/>
        <v>0</v>
      </c>
      <c r="W72" s="2">
        <f t="shared" si="100"/>
        <v>0</v>
      </c>
      <c r="X72" s="2">
        <f t="shared" si="100"/>
        <v>0</v>
      </c>
      <c r="Y72" s="2">
        <f t="shared" si="100"/>
        <v>0</v>
      </c>
      <c r="Z72" s="2">
        <f t="shared" si="100"/>
        <v>0</v>
      </c>
      <c r="AA72" s="2">
        <f t="shared" si="100"/>
        <v>0</v>
      </c>
    </row>
    <row r="73" spans="1:27" s="2" customFormat="1" x14ac:dyDescent="0.25">
      <c r="A73" s="63"/>
      <c r="B73" s="53"/>
      <c r="C73" s="53"/>
      <c r="D73" s="53"/>
      <c r="E73" s="53"/>
      <c r="F73" s="53"/>
      <c r="G73" s="65"/>
      <c r="H73" s="53"/>
      <c r="I73" s="65"/>
      <c r="J73" s="53"/>
      <c r="K73" s="65"/>
      <c r="L73" s="53"/>
      <c r="M73" s="65"/>
      <c r="O73" s="2">
        <f t="shared" ref="O73:AA73" si="101">A73</f>
        <v>0</v>
      </c>
      <c r="P73" s="2">
        <f t="shared" si="101"/>
        <v>0</v>
      </c>
      <c r="Q73" s="2">
        <f t="shared" si="101"/>
        <v>0</v>
      </c>
      <c r="R73" s="2">
        <f t="shared" si="101"/>
        <v>0</v>
      </c>
      <c r="S73" s="2">
        <f t="shared" si="101"/>
        <v>0</v>
      </c>
      <c r="T73" s="2">
        <f t="shared" si="101"/>
        <v>0</v>
      </c>
      <c r="U73" s="2">
        <f t="shared" si="101"/>
        <v>0</v>
      </c>
      <c r="V73" s="2">
        <f t="shared" si="101"/>
        <v>0</v>
      </c>
      <c r="W73" s="2">
        <f t="shared" si="101"/>
        <v>0</v>
      </c>
      <c r="X73" s="2">
        <f t="shared" si="101"/>
        <v>0</v>
      </c>
      <c r="Y73" s="2">
        <f t="shared" si="101"/>
        <v>0</v>
      </c>
      <c r="Z73" s="2">
        <f t="shared" si="101"/>
        <v>0</v>
      </c>
      <c r="AA73" s="2">
        <f t="shared" si="101"/>
        <v>0</v>
      </c>
    </row>
    <row r="74" spans="1:27" s="2" customFormat="1" x14ac:dyDescent="0.25">
      <c r="A74" s="63"/>
      <c r="B74" s="53"/>
      <c r="C74" s="53"/>
      <c r="D74" s="53"/>
      <c r="E74" s="53"/>
      <c r="F74" s="53"/>
      <c r="G74" s="65"/>
      <c r="H74" s="53"/>
      <c r="I74" s="65"/>
      <c r="J74" s="53"/>
      <c r="K74" s="65"/>
      <c r="L74" s="53"/>
      <c r="M74" s="65"/>
      <c r="O74" s="2">
        <f t="shared" ref="O74:AA74" si="102">A74</f>
        <v>0</v>
      </c>
      <c r="P74" s="2">
        <f t="shared" si="102"/>
        <v>0</v>
      </c>
      <c r="Q74" s="2">
        <f t="shared" si="102"/>
        <v>0</v>
      </c>
      <c r="R74" s="2">
        <f t="shared" si="102"/>
        <v>0</v>
      </c>
      <c r="S74" s="2">
        <f t="shared" si="102"/>
        <v>0</v>
      </c>
      <c r="T74" s="2">
        <f t="shared" si="102"/>
        <v>0</v>
      </c>
      <c r="U74" s="2">
        <f t="shared" si="102"/>
        <v>0</v>
      </c>
      <c r="V74" s="2">
        <f t="shared" si="102"/>
        <v>0</v>
      </c>
      <c r="W74" s="2">
        <f t="shared" si="102"/>
        <v>0</v>
      </c>
      <c r="X74" s="2">
        <f t="shared" si="102"/>
        <v>0</v>
      </c>
      <c r="Y74" s="2">
        <f t="shared" si="102"/>
        <v>0</v>
      </c>
      <c r="Z74" s="2">
        <f t="shared" si="102"/>
        <v>0</v>
      </c>
      <c r="AA74" s="2">
        <f t="shared" si="102"/>
        <v>0</v>
      </c>
    </row>
    <row r="75" spans="1:27" s="2" customFormat="1" x14ac:dyDescent="0.25">
      <c r="A75" s="63"/>
      <c r="B75" s="53"/>
      <c r="C75" s="53"/>
      <c r="D75" s="53"/>
      <c r="E75" s="53"/>
      <c r="F75" s="53"/>
      <c r="G75" s="65"/>
      <c r="H75" s="53"/>
      <c r="I75" s="65"/>
      <c r="J75" s="53"/>
      <c r="K75" s="65"/>
      <c r="L75" s="53"/>
      <c r="M75" s="65"/>
      <c r="O75" s="2">
        <f t="shared" ref="O75:AA75" si="103">A75</f>
        <v>0</v>
      </c>
      <c r="P75" s="2">
        <f t="shared" si="103"/>
        <v>0</v>
      </c>
      <c r="Q75" s="2">
        <f t="shared" si="103"/>
        <v>0</v>
      </c>
      <c r="R75" s="2">
        <f t="shared" si="103"/>
        <v>0</v>
      </c>
      <c r="S75" s="2">
        <f t="shared" si="103"/>
        <v>0</v>
      </c>
      <c r="T75" s="2">
        <f t="shared" si="103"/>
        <v>0</v>
      </c>
      <c r="U75" s="2">
        <f t="shared" si="103"/>
        <v>0</v>
      </c>
      <c r="V75" s="2">
        <f t="shared" si="103"/>
        <v>0</v>
      </c>
      <c r="W75" s="2">
        <f t="shared" si="103"/>
        <v>0</v>
      </c>
      <c r="X75" s="2">
        <f t="shared" si="103"/>
        <v>0</v>
      </c>
      <c r="Y75" s="2">
        <f t="shared" si="103"/>
        <v>0</v>
      </c>
      <c r="Z75" s="2">
        <f t="shared" si="103"/>
        <v>0</v>
      </c>
      <c r="AA75" s="2">
        <f t="shared" si="103"/>
        <v>0</v>
      </c>
    </row>
    <row r="76" spans="1:27" s="2" customFormat="1" x14ac:dyDescent="0.25">
      <c r="A76" s="63"/>
      <c r="B76" s="53"/>
      <c r="C76" s="53"/>
      <c r="D76" s="53"/>
      <c r="E76" s="53"/>
      <c r="F76" s="53"/>
      <c r="G76" s="65"/>
      <c r="H76" s="53"/>
      <c r="I76" s="65"/>
      <c r="J76" s="53"/>
      <c r="K76" s="65"/>
      <c r="L76" s="53"/>
      <c r="M76" s="65"/>
      <c r="O76" s="2">
        <f t="shared" ref="O76:AA76" si="104">A76</f>
        <v>0</v>
      </c>
      <c r="P76" s="2">
        <f t="shared" si="104"/>
        <v>0</v>
      </c>
      <c r="Q76" s="2">
        <f t="shared" si="104"/>
        <v>0</v>
      </c>
      <c r="R76" s="2">
        <f t="shared" si="104"/>
        <v>0</v>
      </c>
      <c r="S76" s="2">
        <f t="shared" si="104"/>
        <v>0</v>
      </c>
      <c r="T76" s="2">
        <f t="shared" si="104"/>
        <v>0</v>
      </c>
      <c r="U76" s="2">
        <f t="shared" si="104"/>
        <v>0</v>
      </c>
      <c r="V76" s="2">
        <f t="shared" si="104"/>
        <v>0</v>
      </c>
      <c r="W76" s="2">
        <f t="shared" si="104"/>
        <v>0</v>
      </c>
      <c r="X76" s="2">
        <f t="shared" si="104"/>
        <v>0</v>
      </c>
      <c r="Y76" s="2">
        <f t="shared" si="104"/>
        <v>0</v>
      </c>
      <c r="Z76" s="2">
        <f t="shared" si="104"/>
        <v>0</v>
      </c>
      <c r="AA76" s="2">
        <f t="shared" si="104"/>
        <v>0</v>
      </c>
    </row>
    <row r="77" spans="1:27" s="2" customFormat="1" x14ac:dyDescent="0.25">
      <c r="A77" s="63"/>
      <c r="B77" s="53"/>
      <c r="C77" s="53"/>
      <c r="D77" s="53"/>
      <c r="E77" s="53"/>
      <c r="F77" s="53"/>
      <c r="G77" s="65"/>
      <c r="H77" s="53"/>
      <c r="I77" s="65"/>
      <c r="J77" s="53"/>
      <c r="K77" s="65"/>
      <c r="L77" s="53"/>
      <c r="M77" s="65"/>
      <c r="O77" s="2">
        <f t="shared" ref="O77:AA77" si="105">A77</f>
        <v>0</v>
      </c>
      <c r="P77" s="2">
        <f t="shared" si="105"/>
        <v>0</v>
      </c>
      <c r="Q77" s="2">
        <f t="shared" si="105"/>
        <v>0</v>
      </c>
      <c r="R77" s="2">
        <f t="shared" si="105"/>
        <v>0</v>
      </c>
      <c r="S77" s="2">
        <f t="shared" si="105"/>
        <v>0</v>
      </c>
      <c r="T77" s="2">
        <f t="shared" si="105"/>
        <v>0</v>
      </c>
      <c r="U77" s="2">
        <f t="shared" si="105"/>
        <v>0</v>
      </c>
      <c r="V77" s="2">
        <f t="shared" si="105"/>
        <v>0</v>
      </c>
      <c r="W77" s="2">
        <f t="shared" si="105"/>
        <v>0</v>
      </c>
      <c r="X77" s="2">
        <f t="shared" si="105"/>
        <v>0</v>
      </c>
      <c r="Y77" s="2">
        <f t="shared" si="105"/>
        <v>0</v>
      </c>
      <c r="Z77" s="2">
        <f t="shared" si="105"/>
        <v>0</v>
      </c>
      <c r="AA77" s="2">
        <f t="shared" si="105"/>
        <v>0</v>
      </c>
    </row>
    <row r="78" spans="1:27" s="2" customFormat="1" x14ac:dyDescent="0.25">
      <c r="A78" s="63"/>
      <c r="B78" s="53"/>
      <c r="C78" s="53"/>
      <c r="D78" s="53"/>
      <c r="E78" s="53"/>
      <c r="F78" s="53"/>
      <c r="G78" s="65"/>
      <c r="H78" s="53"/>
      <c r="I78" s="65"/>
      <c r="J78" s="53"/>
      <c r="K78" s="65"/>
      <c r="L78" s="53"/>
      <c r="M78" s="65"/>
      <c r="O78" s="2">
        <f t="shared" ref="O78:AA78" si="106">A78</f>
        <v>0</v>
      </c>
      <c r="P78" s="2">
        <f t="shared" si="106"/>
        <v>0</v>
      </c>
      <c r="Q78" s="2">
        <f t="shared" si="106"/>
        <v>0</v>
      </c>
      <c r="R78" s="2">
        <f t="shared" si="106"/>
        <v>0</v>
      </c>
      <c r="S78" s="2">
        <f t="shared" si="106"/>
        <v>0</v>
      </c>
      <c r="T78" s="2">
        <f t="shared" si="106"/>
        <v>0</v>
      </c>
      <c r="U78" s="2">
        <f t="shared" si="106"/>
        <v>0</v>
      </c>
      <c r="V78" s="2">
        <f t="shared" si="106"/>
        <v>0</v>
      </c>
      <c r="W78" s="2">
        <f t="shared" si="106"/>
        <v>0</v>
      </c>
      <c r="X78" s="2">
        <f t="shared" si="106"/>
        <v>0</v>
      </c>
      <c r="Y78" s="2">
        <f t="shared" si="106"/>
        <v>0</v>
      </c>
      <c r="Z78" s="2">
        <f t="shared" si="106"/>
        <v>0</v>
      </c>
      <c r="AA78" s="2">
        <f t="shared" si="106"/>
        <v>0</v>
      </c>
    </row>
    <row r="79" spans="1:27" s="2" customFormat="1" x14ac:dyDescent="0.25">
      <c r="A79" s="63" t="s">
        <v>107</v>
      </c>
      <c r="B79" s="53">
        <v>200</v>
      </c>
      <c r="C79" s="53">
        <f>B79</f>
        <v>200</v>
      </c>
      <c r="D79" s="53">
        <f>C79</f>
        <v>200</v>
      </c>
      <c r="E79" s="53">
        <f>D79</f>
        <v>200</v>
      </c>
      <c r="F79" s="53">
        <f>E79</f>
        <v>200</v>
      </c>
      <c r="G79" s="65">
        <v>300</v>
      </c>
      <c r="H79" s="53">
        <f>G79</f>
        <v>300</v>
      </c>
      <c r="I79" s="53">
        <f>H79</f>
        <v>300</v>
      </c>
      <c r="J79" s="53">
        <f>I79</f>
        <v>300</v>
      </c>
      <c r="K79" s="53">
        <f>J79</f>
        <v>300</v>
      </c>
      <c r="L79" s="53">
        <f>K79</f>
        <v>300</v>
      </c>
      <c r="M79" s="87">
        <v>400</v>
      </c>
      <c r="O79" s="2" t="str">
        <f t="shared" ref="O79:AA79" si="107">A79</f>
        <v>杭州</v>
      </c>
      <c r="P79" s="2">
        <f t="shared" si="107"/>
        <v>200</v>
      </c>
      <c r="Q79" s="2">
        <f t="shared" si="107"/>
        <v>200</v>
      </c>
      <c r="R79" s="2">
        <f t="shared" si="107"/>
        <v>200</v>
      </c>
      <c r="S79" s="2">
        <f t="shared" si="107"/>
        <v>200</v>
      </c>
      <c r="T79" s="2">
        <f t="shared" si="107"/>
        <v>200</v>
      </c>
      <c r="U79" s="2">
        <f t="shared" si="107"/>
        <v>300</v>
      </c>
      <c r="V79" s="2">
        <f t="shared" si="107"/>
        <v>300</v>
      </c>
      <c r="W79" s="2">
        <f t="shared" si="107"/>
        <v>300</v>
      </c>
      <c r="X79" s="2">
        <f t="shared" si="107"/>
        <v>300</v>
      </c>
      <c r="Y79" s="2">
        <f t="shared" si="107"/>
        <v>300</v>
      </c>
      <c r="Z79" s="2">
        <f t="shared" si="107"/>
        <v>300</v>
      </c>
      <c r="AA79" s="2">
        <f t="shared" si="107"/>
        <v>400</v>
      </c>
    </row>
    <row r="80" spans="1:27" x14ac:dyDescent="0.3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s="2" customFormat="1" x14ac:dyDescent="0.25">
      <c r="A84" s="67" t="s">
        <v>27</v>
      </c>
      <c r="B84" s="53"/>
      <c r="C84" s="53"/>
      <c r="D84" s="53"/>
      <c r="E84" s="53"/>
      <c r="F84" s="53"/>
      <c r="G84" s="65"/>
      <c r="H84" s="53"/>
      <c r="I84" s="65"/>
      <c r="J84" s="53">
        <v>200</v>
      </c>
      <c r="K84" s="65">
        <f>J84</f>
        <v>200</v>
      </c>
      <c r="L84" s="65">
        <f>K84</f>
        <v>200</v>
      </c>
      <c r="M84" s="65">
        <f>L84</f>
        <v>200</v>
      </c>
      <c r="O84" s="67" t="s">
        <v>27</v>
      </c>
      <c r="P84" s="53"/>
      <c r="Q84" s="53"/>
      <c r="R84" s="53"/>
      <c r="S84" s="53"/>
      <c r="T84" s="53"/>
      <c r="U84" s="65"/>
      <c r="V84" s="53"/>
      <c r="W84" s="65">
        <v>200</v>
      </c>
      <c r="X84" s="53">
        <v>200</v>
      </c>
      <c r="Y84" s="65">
        <v>200</v>
      </c>
      <c r="Z84" s="65">
        <v>200</v>
      </c>
      <c r="AA84" s="65">
        <v>200</v>
      </c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49" t="s">
        <v>111</v>
      </c>
      <c r="B86" s="49"/>
      <c r="C86" s="49">
        <f t="shared" ref="C86:M86" si="108">SUM(C87:C100)</f>
        <v>0</v>
      </c>
      <c r="D86" s="49">
        <f t="shared" si="108"/>
        <v>135</v>
      </c>
      <c r="E86" s="49">
        <f t="shared" si="108"/>
        <v>0</v>
      </c>
      <c r="F86" s="49">
        <f t="shared" si="108"/>
        <v>0</v>
      </c>
      <c r="G86" s="49">
        <f t="shared" si="108"/>
        <v>100</v>
      </c>
      <c r="H86" s="49">
        <f t="shared" si="108"/>
        <v>0</v>
      </c>
      <c r="I86" s="49">
        <f t="shared" si="108"/>
        <v>0</v>
      </c>
      <c r="J86" s="49">
        <f t="shared" si="108"/>
        <v>200</v>
      </c>
      <c r="K86" s="49">
        <f t="shared" si="108"/>
        <v>0</v>
      </c>
      <c r="L86" s="49">
        <f t="shared" si="108"/>
        <v>0</v>
      </c>
      <c r="M86" s="49">
        <f t="shared" si="108"/>
        <v>100</v>
      </c>
      <c r="N86" s="2"/>
      <c r="O86" s="2" t="str">
        <f t="shared" ref="O86:AA86" si="109">A86</f>
        <v>新增变电容量合计</v>
      </c>
      <c r="P86" s="2">
        <f t="shared" si="109"/>
        <v>0</v>
      </c>
      <c r="Q86" s="2">
        <f t="shared" si="109"/>
        <v>0</v>
      </c>
      <c r="R86" s="2">
        <f t="shared" si="109"/>
        <v>135</v>
      </c>
      <c r="S86" s="2">
        <f t="shared" si="109"/>
        <v>0</v>
      </c>
      <c r="T86" s="2">
        <f t="shared" si="109"/>
        <v>0</v>
      </c>
      <c r="U86" s="2">
        <f t="shared" si="109"/>
        <v>100</v>
      </c>
      <c r="V86" s="2">
        <f t="shared" si="109"/>
        <v>0</v>
      </c>
      <c r="W86" s="2">
        <f t="shared" si="109"/>
        <v>0</v>
      </c>
      <c r="X86" s="2">
        <f t="shared" si="109"/>
        <v>200</v>
      </c>
      <c r="Y86" s="2">
        <f t="shared" si="109"/>
        <v>0</v>
      </c>
      <c r="Z86" s="2">
        <f t="shared" si="109"/>
        <v>0</v>
      </c>
      <c r="AA86" s="2">
        <f t="shared" si="109"/>
        <v>100</v>
      </c>
    </row>
    <row r="87" spans="1:27" x14ac:dyDescent="0.3">
      <c r="A87" s="63"/>
      <c r="B87" s="49"/>
      <c r="C87" s="49">
        <f t="shared" ref="C87:C100" si="110">C71-B71</f>
        <v>0</v>
      </c>
      <c r="D87" s="49">
        <f t="shared" ref="D87:M87" si="111">D71-C71</f>
        <v>135</v>
      </c>
      <c r="E87" s="49">
        <f t="shared" si="111"/>
        <v>0</v>
      </c>
      <c r="F87" s="49">
        <f t="shared" si="111"/>
        <v>0</v>
      </c>
      <c r="G87" s="49">
        <f t="shared" si="111"/>
        <v>0</v>
      </c>
      <c r="H87" s="49">
        <f t="shared" si="111"/>
        <v>0</v>
      </c>
      <c r="I87" s="49">
        <f t="shared" si="111"/>
        <v>0</v>
      </c>
      <c r="J87" s="49">
        <f t="shared" si="111"/>
        <v>0</v>
      </c>
      <c r="K87" s="49">
        <f t="shared" si="111"/>
        <v>0</v>
      </c>
      <c r="L87" s="49">
        <f t="shared" si="111"/>
        <v>0</v>
      </c>
      <c r="M87" s="49">
        <f t="shared" si="111"/>
        <v>0</v>
      </c>
      <c r="N87" s="2"/>
      <c r="O87" s="2"/>
      <c r="P87" s="2">
        <f t="shared" ref="P87:AA87" si="112">B87</f>
        <v>0</v>
      </c>
      <c r="Q87" s="2">
        <f t="shared" si="112"/>
        <v>0</v>
      </c>
      <c r="R87" s="2">
        <f t="shared" si="112"/>
        <v>135</v>
      </c>
      <c r="S87" s="2">
        <f t="shared" si="112"/>
        <v>0</v>
      </c>
      <c r="T87" s="2">
        <f t="shared" si="112"/>
        <v>0</v>
      </c>
      <c r="U87" s="2">
        <f t="shared" si="112"/>
        <v>0</v>
      </c>
      <c r="V87" s="2">
        <f t="shared" si="112"/>
        <v>0</v>
      </c>
      <c r="W87" s="2">
        <f t="shared" si="112"/>
        <v>0</v>
      </c>
      <c r="X87" s="2">
        <f t="shared" si="112"/>
        <v>0</v>
      </c>
      <c r="Y87" s="2">
        <f t="shared" si="112"/>
        <v>0</v>
      </c>
      <c r="Z87" s="2">
        <f t="shared" si="112"/>
        <v>0</v>
      </c>
      <c r="AA87" s="2">
        <f t="shared" si="112"/>
        <v>0</v>
      </c>
    </row>
    <row r="88" spans="1:27" x14ac:dyDescent="0.3">
      <c r="A88" s="63"/>
      <c r="B88" s="49"/>
      <c r="C88" s="49">
        <f t="shared" si="110"/>
        <v>0</v>
      </c>
      <c r="D88" s="49">
        <f t="shared" ref="D88:M88" si="113">D72-C72</f>
        <v>0</v>
      </c>
      <c r="E88" s="49">
        <f t="shared" si="113"/>
        <v>0</v>
      </c>
      <c r="F88" s="49">
        <f t="shared" si="113"/>
        <v>0</v>
      </c>
      <c r="G88" s="49">
        <f t="shared" si="113"/>
        <v>0</v>
      </c>
      <c r="H88" s="49">
        <f t="shared" si="113"/>
        <v>0</v>
      </c>
      <c r="I88" s="49">
        <f t="shared" si="113"/>
        <v>0</v>
      </c>
      <c r="J88" s="49">
        <f t="shared" si="113"/>
        <v>0</v>
      </c>
      <c r="K88" s="49">
        <f t="shared" si="113"/>
        <v>0</v>
      </c>
      <c r="L88" s="49">
        <f t="shared" si="113"/>
        <v>0</v>
      </c>
      <c r="M88" s="49">
        <f t="shared" si="113"/>
        <v>0</v>
      </c>
      <c r="N88" s="2"/>
      <c r="O88" s="2"/>
      <c r="P88" s="2">
        <f t="shared" ref="P88:AA88" si="114">B88</f>
        <v>0</v>
      </c>
      <c r="Q88" s="2">
        <f t="shared" si="114"/>
        <v>0</v>
      </c>
      <c r="R88" s="2">
        <f t="shared" si="114"/>
        <v>0</v>
      </c>
      <c r="S88" s="2">
        <f t="shared" si="114"/>
        <v>0</v>
      </c>
      <c r="T88" s="2">
        <f t="shared" si="114"/>
        <v>0</v>
      </c>
      <c r="U88" s="2">
        <f t="shared" si="114"/>
        <v>0</v>
      </c>
      <c r="V88" s="2">
        <f t="shared" si="114"/>
        <v>0</v>
      </c>
      <c r="W88" s="2">
        <f t="shared" si="114"/>
        <v>0</v>
      </c>
      <c r="X88" s="2">
        <f t="shared" si="114"/>
        <v>0</v>
      </c>
      <c r="Y88" s="2">
        <f t="shared" si="114"/>
        <v>0</v>
      </c>
      <c r="Z88" s="2">
        <f t="shared" si="114"/>
        <v>0</v>
      </c>
      <c r="AA88" s="2">
        <f t="shared" si="114"/>
        <v>0</v>
      </c>
    </row>
    <row r="89" spans="1:27" x14ac:dyDescent="0.3">
      <c r="A89" s="67"/>
      <c r="B89" s="49"/>
      <c r="C89" s="49">
        <f t="shared" si="110"/>
        <v>0</v>
      </c>
      <c r="D89" s="49">
        <f t="shared" ref="D89:M89" si="115">D73-C73</f>
        <v>0</v>
      </c>
      <c r="E89" s="49">
        <f t="shared" si="115"/>
        <v>0</v>
      </c>
      <c r="F89" s="49">
        <f t="shared" si="115"/>
        <v>0</v>
      </c>
      <c r="G89" s="49">
        <f t="shared" si="115"/>
        <v>0</v>
      </c>
      <c r="H89" s="49">
        <f t="shared" si="115"/>
        <v>0</v>
      </c>
      <c r="I89" s="49">
        <f t="shared" si="115"/>
        <v>0</v>
      </c>
      <c r="J89" s="49">
        <f t="shared" si="115"/>
        <v>0</v>
      </c>
      <c r="K89" s="49">
        <f t="shared" si="115"/>
        <v>0</v>
      </c>
      <c r="L89" s="49">
        <f t="shared" si="115"/>
        <v>0</v>
      </c>
      <c r="M89" s="49">
        <f t="shared" si="115"/>
        <v>0</v>
      </c>
      <c r="N89" s="2"/>
      <c r="O89" s="2">
        <f t="shared" ref="O89:AA89" si="116">A89</f>
        <v>0</v>
      </c>
      <c r="P89" s="2">
        <f t="shared" si="116"/>
        <v>0</v>
      </c>
      <c r="Q89" s="2">
        <f t="shared" si="116"/>
        <v>0</v>
      </c>
      <c r="R89" s="2">
        <f t="shared" si="116"/>
        <v>0</v>
      </c>
      <c r="S89" s="2">
        <f t="shared" si="116"/>
        <v>0</v>
      </c>
      <c r="T89" s="2">
        <f t="shared" si="116"/>
        <v>0</v>
      </c>
      <c r="U89" s="2">
        <f t="shared" si="116"/>
        <v>0</v>
      </c>
      <c r="V89" s="2">
        <f t="shared" si="116"/>
        <v>0</v>
      </c>
      <c r="W89" s="2">
        <f t="shared" si="116"/>
        <v>0</v>
      </c>
      <c r="X89" s="2">
        <f t="shared" si="116"/>
        <v>0</v>
      </c>
      <c r="Y89" s="2">
        <f t="shared" si="116"/>
        <v>0</v>
      </c>
      <c r="Z89" s="2">
        <f t="shared" si="116"/>
        <v>0</v>
      </c>
      <c r="AA89" s="2">
        <f t="shared" si="116"/>
        <v>0</v>
      </c>
    </row>
    <row r="90" spans="1:27" x14ac:dyDescent="0.3">
      <c r="A90" s="63"/>
      <c r="B90" s="49"/>
      <c r="C90" s="49">
        <f t="shared" si="110"/>
        <v>0</v>
      </c>
      <c r="D90" s="49">
        <f t="shared" ref="D90:M90" si="117">D74-C74</f>
        <v>0</v>
      </c>
      <c r="E90" s="49">
        <f t="shared" si="117"/>
        <v>0</v>
      </c>
      <c r="F90" s="49">
        <f t="shared" si="117"/>
        <v>0</v>
      </c>
      <c r="G90" s="49">
        <f t="shared" si="117"/>
        <v>0</v>
      </c>
      <c r="H90" s="49">
        <f t="shared" si="117"/>
        <v>0</v>
      </c>
      <c r="I90" s="49">
        <f t="shared" si="117"/>
        <v>0</v>
      </c>
      <c r="J90" s="49">
        <f t="shared" si="117"/>
        <v>0</v>
      </c>
      <c r="K90" s="49">
        <f t="shared" si="117"/>
        <v>0</v>
      </c>
      <c r="L90" s="49">
        <f t="shared" si="117"/>
        <v>0</v>
      </c>
      <c r="M90" s="49">
        <f t="shared" si="117"/>
        <v>0</v>
      </c>
      <c r="N90" s="2"/>
      <c r="O90" s="2">
        <f t="shared" ref="O90:AA90" si="118">A90</f>
        <v>0</v>
      </c>
      <c r="P90" s="2">
        <f t="shared" si="118"/>
        <v>0</v>
      </c>
      <c r="Q90" s="2">
        <f t="shared" si="118"/>
        <v>0</v>
      </c>
      <c r="R90" s="2">
        <f t="shared" si="118"/>
        <v>0</v>
      </c>
      <c r="S90" s="2">
        <f t="shared" si="118"/>
        <v>0</v>
      </c>
      <c r="T90" s="2">
        <f t="shared" si="118"/>
        <v>0</v>
      </c>
      <c r="U90" s="2">
        <f t="shared" si="118"/>
        <v>0</v>
      </c>
      <c r="V90" s="2">
        <f t="shared" si="118"/>
        <v>0</v>
      </c>
      <c r="W90" s="2">
        <f t="shared" si="118"/>
        <v>0</v>
      </c>
      <c r="X90" s="2">
        <f t="shared" si="118"/>
        <v>0</v>
      </c>
      <c r="Y90" s="2">
        <f t="shared" si="118"/>
        <v>0</v>
      </c>
      <c r="Z90" s="2">
        <f t="shared" si="118"/>
        <v>0</v>
      </c>
      <c r="AA90" s="2">
        <f t="shared" si="118"/>
        <v>0</v>
      </c>
    </row>
    <row r="91" spans="1:27" x14ac:dyDescent="0.3">
      <c r="A91" s="63"/>
      <c r="B91" s="49"/>
      <c r="C91" s="49">
        <f t="shared" si="110"/>
        <v>0</v>
      </c>
      <c r="D91" s="49">
        <f t="shared" ref="D91:M91" si="119">D75-C75</f>
        <v>0</v>
      </c>
      <c r="E91" s="49">
        <f t="shared" si="119"/>
        <v>0</v>
      </c>
      <c r="F91" s="49">
        <f t="shared" si="119"/>
        <v>0</v>
      </c>
      <c r="G91" s="49">
        <f t="shared" si="119"/>
        <v>0</v>
      </c>
      <c r="H91" s="49">
        <f t="shared" si="119"/>
        <v>0</v>
      </c>
      <c r="I91" s="49">
        <f t="shared" si="119"/>
        <v>0</v>
      </c>
      <c r="J91" s="49">
        <f t="shared" si="119"/>
        <v>0</v>
      </c>
      <c r="K91" s="49">
        <f t="shared" si="119"/>
        <v>0</v>
      </c>
      <c r="L91" s="49">
        <f t="shared" si="119"/>
        <v>0</v>
      </c>
      <c r="M91" s="49">
        <f t="shared" si="119"/>
        <v>0</v>
      </c>
      <c r="N91" s="2"/>
      <c r="O91" s="2"/>
      <c r="P91" s="2">
        <f t="shared" ref="P91:AA91" si="120">B91</f>
        <v>0</v>
      </c>
      <c r="Q91" s="2">
        <f t="shared" si="120"/>
        <v>0</v>
      </c>
      <c r="R91" s="2">
        <f t="shared" si="120"/>
        <v>0</v>
      </c>
      <c r="S91" s="2">
        <f t="shared" si="120"/>
        <v>0</v>
      </c>
      <c r="T91" s="2">
        <f t="shared" si="120"/>
        <v>0</v>
      </c>
      <c r="U91" s="2">
        <f t="shared" si="120"/>
        <v>0</v>
      </c>
      <c r="V91" s="2">
        <f t="shared" si="120"/>
        <v>0</v>
      </c>
      <c r="W91" s="2">
        <f t="shared" si="120"/>
        <v>0</v>
      </c>
      <c r="X91" s="2">
        <f t="shared" si="120"/>
        <v>0</v>
      </c>
      <c r="Y91" s="2">
        <f t="shared" si="120"/>
        <v>0</v>
      </c>
      <c r="Z91" s="2">
        <f t="shared" si="120"/>
        <v>0</v>
      </c>
      <c r="AA91" s="2">
        <f t="shared" si="120"/>
        <v>0</v>
      </c>
    </row>
    <row r="92" spans="1:27" x14ac:dyDescent="0.3">
      <c r="A92" s="63"/>
      <c r="B92" s="49"/>
      <c r="C92" s="49">
        <f t="shared" si="110"/>
        <v>0</v>
      </c>
      <c r="D92" s="49">
        <f t="shared" ref="D92:M92" si="121">D76-C76</f>
        <v>0</v>
      </c>
      <c r="E92" s="49">
        <f t="shared" si="121"/>
        <v>0</v>
      </c>
      <c r="F92" s="49">
        <f t="shared" si="121"/>
        <v>0</v>
      </c>
      <c r="G92" s="49">
        <f t="shared" si="121"/>
        <v>0</v>
      </c>
      <c r="H92" s="49">
        <f t="shared" si="121"/>
        <v>0</v>
      </c>
      <c r="I92" s="49">
        <f t="shared" si="121"/>
        <v>0</v>
      </c>
      <c r="J92" s="49">
        <f t="shared" si="121"/>
        <v>0</v>
      </c>
      <c r="K92" s="49">
        <f t="shared" si="121"/>
        <v>0</v>
      </c>
      <c r="L92" s="49">
        <f t="shared" si="121"/>
        <v>0</v>
      </c>
      <c r="M92" s="49">
        <f t="shared" si="121"/>
        <v>0</v>
      </c>
      <c r="N92" s="2"/>
      <c r="O92" s="2"/>
      <c r="P92" s="2">
        <f t="shared" ref="P92:AA92" si="122">B92</f>
        <v>0</v>
      </c>
      <c r="Q92" s="2">
        <f t="shared" si="122"/>
        <v>0</v>
      </c>
      <c r="R92" s="2">
        <f t="shared" si="122"/>
        <v>0</v>
      </c>
      <c r="S92" s="2">
        <f t="shared" si="122"/>
        <v>0</v>
      </c>
      <c r="T92" s="2">
        <f t="shared" si="122"/>
        <v>0</v>
      </c>
      <c r="U92" s="2">
        <f t="shared" si="122"/>
        <v>0</v>
      </c>
      <c r="V92" s="2">
        <f t="shared" si="122"/>
        <v>0</v>
      </c>
      <c r="W92" s="2">
        <f t="shared" si="122"/>
        <v>0</v>
      </c>
      <c r="X92" s="2">
        <f t="shared" si="122"/>
        <v>0</v>
      </c>
      <c r="Y92" s="2">
        <f t="shared" si="122"/>
        <v>0</v>
      </c>
      <c r="Z92" s="2">
        <f t="shared" si="122"/>
        <v>0</v>
      </c>
      <c r="AA92" s="2">
        <f t="shared" si="122"/>
        <v>0</v>
      </c>
    </row>
    <row r="93" spans="1:27" x14ac:dyDescent="0.3">
      <c r="A93" s="63"/>
      <c r="B93" s="49"/>
      <c r="C93" s="49">
        <f t="shared" si="110"/>
        <v>0</v>
      </c>
      <c r="D93" s="49">
        <f t="shared" ref="D93:M93" si="123">D77-C77</f>
        <v>0</v>
      </c>
      <c r="E93" s="49">
        <f t="shared" si="123"/>
        <v>0</v>
      </c>
      <c r="F93" s="49">
        <f t="shared" si="123"/>
        <v>0</v>
      </c>
      <c r="G93" s="49">
        <f t="shared" si="123"/>
        <v>0</v>
      </c>
      <c r="H93" s="49">
        <f t="shared" si="123"/>
        <v>0</v>
      </c>
      <c r="I93" s="49">
        <f t="shared" si="123"/>
        <v>0</v>
      </c>
      <c r="J93" s="49">
        <f t="shared" si="123"/>
        <v>0</v>
      </c>
      <c r="K93" s="49">
        <f t="shared" si="123"/>
        <v>0</v>
      </c>
      <c r="L93" s="49">
        <f t="shared" si="123"/>
        <v>0</v>
      </c>
      <c r="M93" s="49">
        <f t="shared" si="123"/>
        <v>0</v>
      </c>
      <c r="N93" s="2"/>
      <c r="O93" s="2"/>
      <c r="P93" s="2">
        <f t="shared" ref="P93:AA93" si="124">B93</f>
        <v>0</v>
      </c>
      <c r="Q93" s="2">
        <f t="shared" si="124"/>
        <v>0</v>
      </c>
      <c r="R93" s="2">
        <f t="shared" si="124"/>
        <v>0</v>
      </c>
      <c r="S93" s="2">
        <f t="shared" si="124"/>
        <v>0</v>
      </c>
      <c r="T93" s="2">
        <f t="shared" si="124"/>
        <v>0</v>
      </c>
      <c r="U93" s="2">
        <f t="shared" si="124"/>
        <v>0</v>
      </c>
      <c r="V93" s="2">
        <f t="shared" si="124"/>
        <v>0</v>
      </c>
      <c r="W93" s="2">
        <f t="shared" si="124"/>
        <v>0</v>
      </c>
      <c r="X93" s="2">
        <f t="shared" si="124"/>
        <v>0</v>
      </c>
      <c r="Y93" s="2">
        <f t="shared" si="124"/>
        <v>0</v>
      </c>
      <c r="Z93" s="2">
        <f t="shared" si="124"/>
        <v>0</v>
      </c>
      <c r="AA93" s="2">
        <f t="shared" si="124"/>
        <v>0</v>
      </c>
    </row>
    <row r="94" spans="1:27" x14ac:dyDescent="0.3">
      <c r="A94" s="63"/>
      <c r="B94" s="49"/>
      <c r="C94" s="49">
        <f t="shared" si="110"/>
        <v>0</v>
      </c>
      <c r="D94" s="49">
        <f t="shared" ref="D94:M94" si="125">D78-C78</f>
        <v>0</v>
      </c>
      <c r="E94" s="49">
        <f t="shared" si="125"/>
        <v>0</v>
      </c>
      <c r="F94" s="49">
        <f t="shared" si="125"/>
        <v>0</v>
      </c>
      <c r="G94" s="49">
        <f t="shared" si="125"/>
        <v>0</v>
      </c>
      <c r="H94" s="49">
        <f t="shared" si="125"/>
        <v>0</v>
      </c>
      <c r="I94" s="49">
        <f t="shared" si="125"/>
        <v>0</v>
      </c>
      <c r="J94" s="49">
        <f t="shared" si="125"/>
        <v>0</v>
      </c>
      <c r="K94" s="49">
        <f t="shared" si="125"/>
        <v>0</v>
      </c>
      <c r="L94" s="49">
        <f t="shared" si="125"/>
        <v>0</v>
      </c>
      <c r="M94" s="49">
        <f t="shared" si="125"/>
        <v>0</v>
      </c>
      <c r="N94" s="2"/>
      <c r="O94" s="2"/>
      <c r="P94" s="2">
        <f t="shared" ref="P94:AA94" si="126">B94</f>
        <v>0</v>
      </c>
      <c r="Q94" s="2">
        <f t="shared" si="126"/>
        <v>0</v>
      </c>
      <c r="R94" s="2">
        <f t="shared" si="126"/>
        <v>0</v>
      </c>
      <c r="S94" s="2">
        <f t="shared" si="126"/>
        <v>0</v>
      </c>
      <c r="T94" s="2">
        <f t="shared" si="126"/>
        <v>0</v>
      </c>
      <c r="U94" s="2">
        <f t="shared" si="126"/>
        <v>0</v>
      </c>
      <c r="V94" s="2">
        <f t="shared" si="126"/>
        <v>0</v>
      </c>
      <c r="W94" s="2">
        <f t="shared" si="126"/>
        <v>0</v>
      </c>
      <c r="X94" s="2">
        <f t="shared" si="126"/>
        <v>0</v>
      </c>
      <c r="Y94" s="2">
        <f t="shared" si="126"/>
        <v>0</v>
      </c>
      <c r="Z94" s="2">
        <f t="shared" si="126"/>
        <v>0</v>
      </c>
      <c r="AA94" s="2">
        <f t="shared" si="126"/>
        <v>0</v>
      </c>
    </row>
    <row r="95" spans="1:27" x14ac:dyDescent="0.3">
      <c r="A95" s="63"/>
      <c r="B95" s="49"/>
      <c r="C95" s="49">
        <f t="shared" si="110"/>
        <v>0</v>
      </c>
      <c r="D95" s="49">
        <f t="shared" ref="D95:M95" si="127">D79-C79</f>
        <v>0</v>
      </c>
      <c r="E95" s="49">
        <f t="shared" si="127"/>
        <v>0</v>
      </c>
      <c r="F95" s="49">
        <f t="shared" si="127"/>
        <v>0</v>
      </c>
      <c r="G95" s="49">
        <f t="shared" si="127"/>
        <v>100</v>
      </c>
      <c r="H95" s="49">
        <f t="shared" si="127"/>
        <v>0</v>
      </c>
      <c r="I95" s="49">
        <f t="shared" si="127"/>
        <v>0</v>
      </c>
      <c r="J95" s="49">
        <f t="shared" si="127"/>
        <v>0</v>
      </c>
      <c r="K95" s="49">
        <f t="shared" si="127"/>
        <v>0</v>
      </c>
      <c r="L95" s="49">
        <f t="shared" si="127"/>
        <v>0</v>
      </c>
      <c r="M95" s="49">
        <f t="shared" si="127"/>
        <v>100</v>
      </c>
      <c r="N95" s="2"/>
      <c r="O95" s="2"/>
      <c r="P95" s="2">
        <f t="shared" ref="P95:AA95" si="128">B95</f>
        <v>0</v>
      </c>
      <c r="Q95" s="2">
        <f t="shared" si="128"/>
        <v>0</v>
      </c>
      <c r="R95" s="2">
        <f t="shared" si="128"/>
        <v>0</v>
      </c>
      <c r="S95" s="2">
        <f t="shared" si="128"/>
        <v>0</v>
      </c>
      <c r="T95" s="2">
        <f t="shared" si="128"/>
        <v>0</v>
      </c>
      <c r="U95" s="2">
        <f t="shared" si="128"/>
        <v>100</v>
      </c>
      <c r="V95" s="2">
        <f t="shared" si="128"/>
        <v>0</v>
      </c>
      <c r="W95" s="2">
        <f t="shared" si="128"/>
        <v>0</v>
      </c>
      <c r="X95" s="2">
        <f t="shared" si="128"/>
        <v>0</v>
      </c>
      <c r="Y95" s="2">
        <f t="shared" si="128"/>
        <v>0</v>
      </c>
      <c r="Z95" s="2">
        <f t="shared" si="128"/>
        <v>0</v>
      </c>
      <c r="AA95" s="2">
        <f t="shared" si="128"/>
        <v>100</v>
      </c>
    </row>
    <row r="96" spans="1:27" x14ac:dyDescent="0.3">
      <c r="A96" s="63"/>
      <c r="B96" s="49"/>
      <c r="C96" s="49">
        <f t="shared" si="110"/>
        <v>0</v>
      </c>
      <c r="D96" s="49">
        <f t="shared" ref="D96:M96" si="129">D80-C80</f>
        <v>0</v>
      </c>
      <c r="E96" s="49">
        <f t="shared" si="129"/>
        <v>0</v>
      </c>
      <c r="F96" s="49">
        <f t="shared" si="129"/>
        <v>0</v>
      </c>
      <c r="G96" s="49">
        <f t="shared" si="129"/>
        <v>0</v>
      </c>
      <c r="H96" s="49">
        <f t="shared" si="129"/>
        <v>0</v>
      </c>
      <c r="I96" s="49">
        <f t="shared" si="129"/>
        <v>0</v>
      </c>
      <c r="J96" s="49">
        <f t="shared" si="129"/>
        <v>0</v>
      </c>
      <c r="K96" s="49">
        <f t="shared" si="129"/>
        <v>0</v>
      </c>
      <c r="L96" s="49">
        <f t="shared" si="129"/>
        <v>0</v>
      </c>
      <c r="M96" s="49">
        <f t="shared" si="129"/>
        <v>0</v>
      </c>
      <c r="N96" s="2"/>
      <c r="O96" s="2"/>
      <c r="P96" s="2">
        <f t="shared" ref="P96:AA96" si="130">B96</f>
        <v>0</v>
      </c>
      <c r="Q96" s="2">
        <f t="shared" si="130"/>
        <v>0</v>
      </c>
      <c r="R96" s="2">
        <f t="shared" si="130"/>
        <v>0</v>
      </c>
      <c r="S96" s="2">
        <f t="shared" si="130"/>
        <v>0</v>
      </c>
      <c r="T96" s="2">
        <f t="shared" si="130"/>
        <v>0</v>
      </c>
      <c r="U96" s="2">
        <f t="shared" si="130"/>
        <v>0</v>
      </c>
      <c r="V96" s="2">
        <f t="shared" si="130"/>
        <v>0</v>
      </c>
      <c r="W96" s="2">
        <f t="shared" si="130"/>
        <v>0</v>
      </c>
      <c r="X96" s="2">
        <f t="shared" si="130"/>
        <v>0</v>
      </c>
      <c r="Y96" s="2">
        <f t="shared" si="130"/>
        <v>0</v>
      </c>
      <c r="Z96" s="2">
        <f t="shared" si="130"/>
        <v>0</v>
      </c>
      <c r="AA96" s="2">
        <f t="shared" si="130"/>
        <v>0</v>
      </c>
    </row>
    <row r="97" spans="1:28" x14ac:dyDescent="0.3">
      <c r="A97" s="63"/>
      <c r="B97" s="49"/>
      <c r="C97" s="49">
        <f t="shared" si="110"/>
        <v>0</v>
      </c>
      <c r="D97" s="49">
        <f t="shared" ref="D97:M97" si="131">D81-C81</f>
        <v>0</v>
      </c>
      <c r="E97" s="49">
        <f t="shared" si="131"/>
        <v>0</v>
      </c>
      <c r="F97" s="49">
        <f t="shared" si="131"/>
        <v>0</v>
      </c>
      <c r="G97" s="49">
        <f t="shared" si="131"/>
        <v>0</v>
      </c>
      <c r="H97" s="49">
        <f t="shared" si="131"/>
        <v>0</v>
      </c>
      <c r="I97" s="49">
        <f t="shared" si="131"/>
        <v>0</v>
      </c>
      <c r="J97" s="49">
        <f t="shared" si="131"/>
        <v>0</v>
      </c>
      <c r="K97" s="49">
        <f t="shared" si="131"/>
        <v>0</v>
      </c>
      <c r="L97" s="49">
        <f t="shared" si="131"/>
        <v>0</v>
      </c>
      <c r="M97" s="49">
        <f t="shared" si="131"/>
        <v>0</v>
      </c>
      <c r="N97" s="2"/>
      <c r="O97" s="2"/>
      <c r="P97" s="2">
        <f t="shared" ref="P97:AA97" si="132">B97</f>
        <v>0</v>
      </c>
      <c r="Q97" s="2">
        <f t="shared" si="132"/>
        <v>0</v>
      </c>
      <c r="R97" s="2">
        <f t="shared" si="132"/>
        <v>0</v>
      </c>
      <c r="S97" s="2">
        <f t="shared" si="132"/>
        <v>0</v>
      </c>
      <c r="T97" s="2">
        <f t="shared" si="132"/>
        <v>0</v>
      </c>
      <c r="U97" s="2">
        <f t="shared" si="132"/>
        <v>0</v>
      </c>
      <c r="V97" s="2">
        <f t="shared" si="132"/>
        <v>0</v>
      </c>
      <c r="W97" s="2">
        <f t="shared" si="132"/>
        <v>0</v>
      </c>
      <c r="X97" s="2">
        <f t="shared" si="132"/>
        <v>0</v>
      </c>
      <c r="Y97" s="2">
        <f t="shared" si="132"/>
        <v>0</v>
      </c>
      <c r="Z97" s="2">
        <f t="shared" si="132"/>
        <v>0</v>
      </c>
      <c r="AA97" s="2">
        <f t="shared" si="132"/>
        <v>0</v>
      </c>
    </row>
    <row r="98" spans="1:28" x14ac:dyDescent="0.3">
      <c r="A98" s="63"/>
      <c r="B98" s="49"/>
      <c r="C98" s="49">
        <f t="shared" si="110"/>
        <v>0</v>
      </c>
      <c r="D98" s="49">
        <f t="shared" ref="D98:M98" si="133">D82-C82</f>
        <v>0</v>
      </c>
      <c r="E98" s="49">
        <f t="shared" si="133"/>
        <v>0</v>
      </c>
      <c r="F98" s="49">
        <f t="shared" si="133"/>
        <v>0</v>
      </c>
      <c r="G98" s="49">
        <f t="shared" si="133"/>
        <v>0</v>
      </c>
      <c r="H98" s="49">
        <f t="shared" si="133"/>
        <v>0</v>
      </c>
      <c r="I98" s="49">
        <f t="shared" si="133"/>
        <v>0</v>
      </c>
      <c r="J98" s="49">
        <f t="shared" si="133"/>
        <v>0</v>
      </c>
      <c r="K98" s="49">
        <f t="shared" si="133"/>
        <v>0</v>
      </c>
      <c r="L98" s="49">
        <f t="shared" si="133"/>
        <v>0</v>
      </c>
      <c r="M98" s="49">
        <f t="shared" si="133"/>
        <v>0</v>
      </c>
      <c r="N98" s="2"/>
      <c r="O98" s="2"/>
      <c r="P98" s="2">
        <f t="shared" ref="P98:AA98" si="134">B98</f>
        <v>0</v>
      </c>
      <c r="Q98" s="2">
        <f t="shared" si="134"/>
        <v>0</v>
      </c>
      <c r="R98" s="2">
        <f t="shared" si="134"/>
        <v>0</v>
      </c>
      <c r="S98" s="2">
        <f t="shared" si="134"/>
        <v>0</v>
      </c>
      <c r="T98" s="2">
        <f t="shared" si="134"/>
        <v>0</v>
      </c>
      <c r="U98" s="2">
        <f t="shared" si="134"/>
        <v>0</v>
      </c>
      <c r="V98" s="2">
        <f t="shared" si="134"/>
        <v>0</v>
      </c>
      <c r="W98" s="2">
        <f t="shared" si="134"/>
        <v>0</v>
      </c>
      <c r="X98" s="2">
        <f t="shared" si="134"/>
        <v>0</v>
      </c>
      <c r="Y98" s="2">
        <f t="shared" si="134"/>
        <v>0</v>
      </c>
      <c r="Z98" s="2">
        <f t="shared" si="134"/>
        <v>0</v>
      </c>
      <c r="AA98" s="2">
        <f t="shared" si="134"/>
        <v>0</v>
      </c>
    </row>
    <row r="99" spans="1:28" x14ac:dyDescent="0.3">
      <c r="A99" s="63"/>
      <c r="B99" s="49"/>
      <c r="C99" s="49">
        <f t="shared" si="110"/>
        <v>0</v>
      </c>
      <c r="D99" s="49">
        <f t="shared" ref="D99:M99" si="135">D83-C83</f>
        <v>0</v>
      </c>
      <c r="E99" s="49">
        <f t="shared" si="135"/>
        <v>0</v>
      </c>
      <c r="F99" s="49">
        <f t="shared" si="135"/>
        <v>0</v>
      </c>
      <c r="G99" s="49">
        <f t="shared" si="135"/>
        <v>0</v>
      </c>
      <c r="H99" s="49">
        <f t="shared" si="135"/>
        <v>0</v>
      </c>
      <c r="I99" s="49">
        <f t="shared" si="135"/>
        <v>0</v>
      </c>
      <c r="J99" s="49">
        <f t="shared" si="135"/>
        <v>0</v>
      </c>
      <c r="K99" s="49">
        <f t="shared" si="135"/>
        <v>0</v>
      </c>
      <c r="L99" s="49">
        <f t="shared" si="135"/>
        <v>0</v>
      </c>
      <c r="M99" s="49">
        <f t="shared" si="135"/>
        <v>0</v>
      </c>
      <c r="N99" s="2"/>
      <c r="O99" s="2"/>
      <c r="P99" s="2">
        <f t="shared" ref="P99:AA99" si="136">B99</f>
        <v>0</v>
      </c>
      <c r="Q99" s="2">
        <f t="shared" si="136"/>
        <v>0</v>
      </c>
      <c r="R99" s="2">
        <f t="shared" si="136"/>
        <v>0</v>
      </c>
      <c r="S99" s="2">
        <f t="shared" si="136"/>
        <v>0</v>
      </c>
      <c r="T99" s="2">
        <f t="shared" si="136"/>
        <v>0</v>
      </c>
      <c r="U99" s="2">
        <f t="shared" si="136"/>
        <v>0</v>
      </c>
      <c r="V99" s="2">
        <f t="shared" si="136"/>
        <v>0</v>
      </c>
      <c r="W99" s="2">
        <f t="shared" si="136"/>
        <v>0</v>
      </c>
      <c r="X99" s="2">
        <f t="shared" si="136"/>
        <v>0</v>
      </c>
      <c r="Y99" s="2">
        <f t="shared" si="136"/>
        <v>0</v>
      </c>
      <c r="Z99" s="2">
        <f t="shared" si="136"/>
        <v>0</v>
      </c>
      <c r="AA99" s="2">
        <f t="shared" si="136"/>
        <v>0</v>
      </c>
    </row>
    <row r="100" spans="1:28" x14ac:dyDescent="0.3">
      <c r="A100" s="63"/>
      <c r="B100" s="49"/>
      <c r="C100" s="49">
        <f t="shared" si="110"/>
        <v>0</v>
      </c>
      <c r="D100" s="49">
        <f t="shared" ref="D100:M100" si="137">D84-C84</f>
        <v>0</v>
      </c>
      <c r="E100" s="49">
        <f t="shared" si="137"/>
        <v>0</v>
      </c>
      <c r="F100" s="49">
        <f t="shared" si="137"/>
        <v>0</v>
      </c>
      <c r="G100" s="49">
        <f t="shared" si="137"/>
        <v>0</v>
      </c>
      <c r="H100" s="49">
        <f t="shared" si="137"/>
        <v>0</v>
      </c>
      <c r="I100" s="49">
        <f t="shared" si="137"/>
        <v>0</v>
      </c>
      <c r="J100" s="49">
        <f t="shared" si="137"/>
        <v>200</v>
      </c>
      <c r="K100" s="49">
        <f t="shared" si="137"/>
        <v>0</v>
      </c>
      <c r="L100" s="49">
        <f t="shared" si="137"/>
        <v>0</v>
      </c>
      <c r="M100" s="49">
        <f t="shared" si="137"/>
        <v>0</v>
      </c>
      <c r="N100" s="2"/>
      <c r="O100" s="2"/>
      <c r="P100" s="2">
        <f t="shared" ref="P100:AA100" si="138">B100</f>
        <v>0</v>
      </c>
      <c r="Q100" s="2">
        <f t="shared" si="138"/>
        <v>0</v>
      </c>
      <c r="R100" s="2">
        <f t="shared" si="138"/>
        <v>0</v>
      </c>
      <c r="S100" s="2">
        <f t="shared" si="138"/>
        <v>0</v>
      </c>
      <c r="T100" s="2">
        <f t="shared" si="138"/>
        <v>0</v>
      </c>
      <c r="U100" s="2">
        <f t="shared" si="138"/>
        <v>0</v>
      </c>
      <c r="V100" s="2">
        <f t="shared" si="138"/>
        <v>0</v>
      </c>
      <c r="W100" s="2">
        <f t="shared" si="138"/>
        <v>0</v>
      </c>
      <c r="X100" s="2">
        <f t="shared" si="138"/>
        <v>200</v>
      </c>
      <c r="Y100" s="2">
        <f t="shared" si="138"/>
        <v>0</v>
      </c>
      <c r="Z100" s="2">
        <f t="shared" si="138"/>
        <v>0</v>
      </c>
      <c r="AA100" s="2">
        <f t="shared" si="138"/>
        <v>0</v>
      </c>
    </row>
    <row r="102" spans="1:28" x14ac:dyDescent="0.3">
      <c r="A102" t="s">
        <v>125</v>
      </c>
      <c r="B102" t="s">
        <v>126</v>
      </c>
      <c r="C102">
        <v>2021</v>
      </c>
      <c r="D102">
        <v>2022</v>
      </c>
      <c r="E102">
        <v>2023</v>
      </c>
      <c r="F102">
        <v>2024</v>
      </c>
      <c r="G102">
        <v>2025</v>
      </c>
      <c r="H102">
        <v>2026</v>
      </c>
      <c r="I102">
        <v>2027</v>
      </c>
      <c r="J102">
        <v>2028</v>
      </c>
      <c r="K102">
        <v>2029</v>
      </c>
      <c r="L102">
        <v>2030</v>
      </c>
      <c r="M102">
        <v>2035</v>
      </c>
      <c r="N102" s="1" t="s">
        <v>127</v>
      </c>
      <c r="O102" t="s">
        <v>0</v>
      </c>
      <c r="P102">
        <v>2026</v>
      </c>
      <c r="Q102">
        <v>2027</v>
      </c>
      <c r="R102">
        <v>2028</v>
      </c>
      <c r="S102">
        <v>2029</v>
      </c>
      <c r="T102">
        <v>2030</v>
      </c>
    </row>
    <row r="103" spans="1:28" x14ac:dyDescent="0.3">
      <c r="A103" s="1" t="s">
        <v>128</v>
      </c>
      <c r="C103">
        <f>SUM(C104:C119)</f>
        <v>2722.3</v>
      </c>
      <c r="D103">
        <f t="shared" ref="D103:M103" si="139">SUM(D104:D119)</f>
        <v>0</v>
      </c>
      <c r="E103">
        <f t="shared" si="139"/>
        <v>0</v>
      </c>
      <c r="F103">
        <f t="shared" si="139"/>
        <v>0</v>
      </c>
      <c r="G103">
        <f t="shared" si="139"/>
        <v>0</v>
      </c>
      <c r="H103">
        <f t="shared" si="139"/>
        <v>0</v>
      </c>
      <c r="I103">
        <f t="shared" si="139"/>
        <v>4361</v>
      </c>
      <c r="J103">
        <f t="shared" si="139"/>
        <v>0</v>
      </c>
      <c r="K103">
        <f t="shared" si="139"/>
        <v>0</v>
      </c>
      <c r="L103">
        <f t="shared" si="139"/>
        <v>5030</v>
      </c>
      <c r="M103">
        <f t="shared" si="139"/>
        <v>0</v>
      </c>
      <c r="N103" s="1"/>
      <c r="X103">
        <v>2026</v>
      </c>
      <c r="Y103">
        <v>2027</v>
      </c>
      <c r="Z103">
        <v>2028</v>
      </c>
      <c r="AA103">
        <v>2029</v>
      </c>
      <c r="AB103">
        <v>2030</v>
      </c>
    </row>
    <row r="104" spans="1:28" x14ac:dyDescent="0.3">
      <c r="A104" s="94" t="s">
        <v>129</v>
      </c>
      <c r="B104" s="1" t="s">
        <v>15</v>
      </c>
      <c r="C104">
        <f>88.2+86+71.9+70.1</f>
        <v>316.2</v>
      </c>
      <c r="I104" s="96">
        <v>391</v>
      </c>
      <c r="L104">
        <v>430</v>
      </c>
      <c r="N104">
        <v>72</v>
      </c>
      <c r="Q104" s="96">
        <f>I104*0.33</f>
        <v>129.03</v>
      </c>
      <c r="T104" s="96">
        <f>L104*0.33</f>
        <v>141.9</v>
      </c>
      <c r="V104" t="s">
        <v>130</v>
      </c>
      <c r="W104" t="s">
        <v>131</v>
      </c>
      <c r="Y104" s="96" t="str">
        <f>V104&amp;W104&amp;I104&amp;W104&amp;W104&amp;Q104</f>
        <v>B  H  浙古荡__230.H 391  129.03</v>
      </c>
      <c r="AB104" t="str">
        <f>V104&amp;W104&amp;L104&amp;W104&amp;W104&amp;T104</f>
        <v>B  H  浙古荡__230.H 430  141.9</v>
      </c>
    </row>
    <row r="105" spans="1:28" x14ac:dyDescent="0.3">
      <c r="A105" s="94" t="s">
        <v>132</v>
      </c>
      <c r="B105" s="1" t="s">
        <v>15</v>
      </c>
      <c r="C105">
        <f>95+72.9+76.6</f>
        <v>244.5</v>
      </c>
      <c r="I105" s="96">
        <v>305</v>
      </c>
      <c r="L105">
        <v>320</v>
      </c>
      <c r="N105">
        <v>48</v>
      </c>
      <c r="Q105" s="96">
        <f t="shared" ref="Q105:Q119" si="140">I105*0.33</f>
        <v>100.65</v>
      </c>
      <c r="R105" s="96"/>
      <c r="T105" s="96">
        <f t="shared" ref="T105:T119" si="141">L105*0.33</f>
        <v>105.60000000000001</v>
      </c>
      <c r="V105" t="s">
        <v>133</v>
      </c>
      <c r="W105" t="s">
        <v>131</v>
      </c>
      <c r="Y105" s="96" t="str">
        <f t="shared" ref="Y105:Y119" si="142">V105&amp;W105&amp;I105&amp;W105&amp;W105&amp;Q105</f>
        <v>B  H  浙天湖__230.H 305  100.65</v>
      </c>
      <c r="AB105" t="str">
        <f t="shared" ref="AB105:AB119" si="143">V105&amp;W105&amp;L105&amp;W105&amp;W105&amp;T105</f>
        <v>B  H  浙天湖__230.H 320  105.6</v>
      </c>
    </row>
    <row r="106" spans="1:28" x14ac:dyDescent="0.3">
      <c r="A106" s="94" t="s">
        <v>134</v>
      </c>
      <c r="B106" s="1" t="s">
        <v>15</v>
      </c>
      <c r="C106">
        <f>117.9+116.2+105.4</f>
        <v>339.5</v>
      </c>
      <c r="I106" s="96">
        <v>380</v>
      </c>
      <c r="L106">
        <v>395</v>
      </c>
      <c r="N106">
        <v>54</v>
      </c>
      <c r="Q106" s="96">
        <f t="shared" si="140"/>
        <v>125.4</v>
      </c>
      <c r="R106" s="96"/>
      <c r="T106" s="96">
        <f t="shared" si="141"/>
        <v>130.35</v>
      </c>
      <c r="V106" t="s">
        <v>135</v>
      </c>
      <c r="W106" t="s">
        <v>131</v>
      </c>
      <c r="Y106" s="96" t="str">
        <f t="shared" si="142"/>
        <v>B  H  浙庆丰Z_230.H 380  125.4</v>
      </c>
      <c r="AB106" t="str">
        <f t="shared" si="143"/>
        <v>B  H  浙庆丰Z_230.H 395  130.35</v>
      </c>
    </row>
    <row r="107" spans="1:28" x14ac:dyDescent="0.3">
      <c r="A107" s="71" t="s">
        <v>136</v>
      </c>
      <c r="B107" s="1" t="s">
        <v>15</v>
      </c>
      <c r="I107" s="96">
        <v>220</v>
      </c>
      <c r="L107">
        <v>310</v>
      </c>
      <c r="N107">
        <v>48</v>
      </c>
      <c r="Q107" s="96">
        <f t="shared" si="140"/>
        <v>72.600000000000009</v>
      </c>
      <c r="R107" s="96"/>
      <c r="T107" s="96">
        <f t="shared" si="141"/>
        <v>102.30000000000001</v>
      </c>
      <c r="V107" t="s">
        <v>137</v>
      </c>
      <c r="W107" t="s">
        <v>131</v>
      </c>
      <c r="Y107" s="96" t="str">
        <f t="shared" si="142"/>
        <v>B  H  浙俞桥__230.H 220  72.6</v>
      </c>
      <c r="AB107" t="str">
        <f t="shared" si="143"/>
        <v>B  H  浙俞桥__230.H 310  102.3</v>
      </c>
    </row>
    <row r="108" spans="1:28" x14ac:dyDescent="0.3">
      <c r="A108" s="94" t="s">
        <v>107</v>
      </c>
      <c r="B108" s="1" t="s">
        <v>43</v>
      </c>
      <c r="C108">
        <f>171.5+172.1</f>
        <v>343.6</v>
      </c>
      <c r="I108" s="96">
        <v>365</v>
      </c>
      <c r="L108">
        <v>370</v>
      </c>
      <c r="N108">
        <v>48</v>
      </c>
      <c r="Q108" s="96">
        <f t="shared" si="140"/>
        <v>120.45</v>
      </c>
      <c r="R108" s="96"/>
      <c r="T108" s="96">
        <f t="shared" si="141"/>
        <v>122.10000000000001</v>
      </c>
      <c r="V108" t="s">
        <v>138</v>
      </c>
      <c r="W108" t="s">
        <v>131</v>
      </c>
      <c r="Y108" s="96" t="str">
        <f t="shared" si="142"/>
        <v>B  H  浙杭州__230.H 365  120.45</v>
      </c>
      <c r="AB108" t="str">
        <f t="shared" si="143"/>
        <v>B  H  浙杭州__230.H 370  122.1</v>
      </c>
    </row>
    <row r="109" spans="1:28" x14ac:dyDescent="0.3">
      <c r="A109" s="94" t="s">
        <v>139</v>
      </c>
      <c r="B109" s="1" t="s">
        <v>43</v>
      </c>
      <c r="C109">
        <f>131.7+113.6+108.5</f>
        <v>353.79999999999995</v>
      </c>
      <c r="I109" s="96">
        <v>385</v>
      </c>
      <c r="L109">
        <v>365</v>
      </c>
      <c r="N109">
        <v>54</v>
      </c>
      <c r="Q109" s="96">
        <f t="shared" si="140"/>
        <v>127.05000000000001</v>
      </c>
      <c r="R109" s="96"/>
      <c r="T109" s="96">
        <f t="shared" si="141"/>
        <v>120.45</v>
      </c>
      <c r="V109" t="s">
        <v>140</v>
      </c>
      <c r="W109" t="s">
        <v>131</v>
      </c>
      <c r="Y109" s="96" t="str">
        <f t="shared" si="142"/>
        <v>B  H  浙大陆__230.H 385  127.05</v>
      </c>
      <c r="AB109" t="str">
        <f t="shared" si="143"/>
        <v>B  H  浙大陆__230.H 365  120.45</v>
      </c>
    </row>
    <row r="110" spans="1:28" x14ac:dyDescent="0.3">
      <c r="A110" s="94" t="s">
        <v>141</v>
      </c>
      <c r="B110" s="1" t="s">
        <v>43</v>
      </c>
      <c r="C110">
        <f>172.8+169.7</f>
        <v>342.5</v>
      </c>
      <c r="I110" s="96">
        <v>370</v>
      </c>
      <c r="L110">
        <v>330</v>
      </c>
      <c r="N110">
        <v>48</v>
      </c>
      <c r="Q110" s="96">
        <f t="shared" si="140"/>
        <v>122.10000000000001</v>
      </c>
      <c r="R110" s="96"/>
      <c r="T110" s="96">
        <f t="shared" si="141"/>
        <v>108.9</v>
      </c>
      <c r="V110" t="s">
        <v>142</v>
      </c>
      <c r="W110" t="s">
        <v>131</v>
      </c>
      <c r="Y110" s="96" t="str">
        <f t="shared" si="142"/>
        <v>B  H  浙绿汀__230.H 370  122.1</v>
      </c>
      <c r="AB110" t="str">
        <f t="shared" si="143"/>
        <v>B  H  浙绿汀__230.H 330  108.9</v>
      </c>
    </row>
    <row r="111" spans="1:28" x14ac:dyDescent="0.3">
      <c r="A111" s="71" t="s">
        <v>143</v>
      </c>
      <c r="B111" s="1" t="s">
        <v>43</v>
      </c>
      <c r="I111" s="96">
        <v>275</v>
      </c>
      <c r="L111">
        <v>320</v>
      </c>
      <c r="N111">
        <v>48</v>
      </c>
      <c r="Q111" s="96">
        <f t="shared" si="140"/>
        <v>90.75</v>
      </c>
      <c r="R111" s="96"/>
      <c r="T111" s="96">
        <f t="shared" si="141"/>
        <v>105.60000000000001</v>
      </c>
      <c r="V111" t="s">
        <v>144</v>
      </c>
      <c r="W111" t="s">
        <v>131</v>
      </c>
      <c r="Y111" s="96" t="str">
        <f t="shared" si="142"/>
        <v>B  H  浙科创__230.H 275  90.75</v>
      </c>
      <c r="AB111" t="str">
        <f t="shared" si="143"/>
        <v>B  H  浙科创__230.H 320  105.6</v>
      </c>
    </row>
    <row r="112" spans="1:28" x14ac:dyDescent="0.3">
      <c r="A112" s="71" t="s">
        <v>145</v>
      </c>
      <c r="B112" s="1" t="s">
        <v>43</v>
      </c>
      <c r="I112" s="96">
        <v>270</v>
      </c>
      <c r="L112">
        <v>290</v>
      </c>
      <c r="N112">
        <v>48</v>
      </c>
      <c r="Q112" s="96">
        <f t="shared" si="140"/>
        <v>89.100000000000009</v>
      </c>
      <c r="R112" s="96"/>
      <c r="T112" s="96">
        <f t="shared" si="141"/>
        <v>95.7</v>
      </c>
      <c r="V112" t="s">
        <v>146</v>
      </c>
      <c r="W112" t="s">
        <v>131</v>
      </c>
      <c r="Y112" s="96" t="str">
        <f t="shared" si="142"/>
        <v>B  H  浙香樟__230.H 270  89.1</v>
      </c>
      <c r="AB112" t="str">
        <f t="shared" si="143"/>
        <v>B  H  浙香樟__230.H 290  95.7</v>
      </c>
    </row>
    <row r="113" spans="1:28" x14ac:dyDescent="0.3">
      <c r="A113" s="71" t="s">
        <v>147</v>
      </c>
      <c r="B113" s="1" t="s">
        <v>43</v>
      </c>
      <c r="I113" s="96">
        <v>265</v>
      </c>
      <c r="L113">
        <v>305</v>
      </c>
      <c r="N113">
        <v>48</v>
      </c>
      <c r="Q113" s="96">
        <f t="shared" si="140"/>
        <v>87.45</v>
      </c>
      <c r="R113" s="96"/>
      <c r="T113" s="96">
        <f t="shared" si="141"/>
        <v>100.65</v>
      </c>
      <c r="V113" t="s">
        <v>148</v>
      </c>
      <c r="W113" t="s">
        <v>131</v>
      </c>
      <c r="Y113" s="96" t="str">
        <f t="shared" si="142"/>
        <v>B  H  浙吴潭__230.H 265  87.45</v>
      </c>
      <c r="AB113" t="str">
        <f t="shared" si="143"/>
        <v>B  H  浙吴潭__230.H 305  100.65</v>
      </c>
    </row>
    <row r="114" spans="1:28" x14ac:dyDescent="0.3">
      <c r="A114" s="95" t="s">
        <v>149</v>
      </c>
      <c r="B114" s="1" t="s">
        <v>43</v>
      </c>
      <c r="I114" s="96"/>
      <c r="L114">
        <v>200</v>
      </c>
      <c r="N114">
        <v>48</v>
      </c>
      <c r="Q114" s="96">
        <f t="shared" si="140"/>
        <v>0</v>
      </c>
      <c r="R114" s="96"/>
      <c r="T114" s="96">
        <f t="shared" si="141"/>
        <v>66</v>
      </c>
      <c r="V114" t="s">
        <v>150</v>
      </c>
      <c r="W114" t="s">
        <v>131</v>
      </c>
      <c r="Y114" s="96" t="str">
        <f t="shared" si="142"/>
        <v>B  H  浙杭西__230.H   0</v>
      </c>
      <c r="AB114" t="str">
        <f t="shared" si="143"/>
        <v>B  H  浙杭西__230.H 200  66</v>
      </c>
    </row>
    <row r="115" spans="1:28" x14ac:dyDescent="0.3">
      <c r="A115" s="94" t="s">
        <v>151</v>
      </c>
      <c r="B115" s="1" t="s">
        <v>152</v>
      </c>
      <c r="C115">
        <f>135.9+121.4</f>
        <v>257.3</v>
      </c>
      <c r="I115" s="96">
        <v>275</v>
      </c>
      <c r="L115">
        <v>255</v>
      </c>
      <c r="N115">
        <v>36</v>
      </c>
      <c r="Q115" s="96">
        <f t="shared" si="140"/>
        <v>90.75</v>
      </c>
      <c r="R115" s="96"/>
      <c r="T115" s="96">
        <f t="shared" si="141"/>
        <v>84.15</v>
      </c>
      <c r="V115" t="s">
        <v>153</v>
      </c>
      <c r="W115" t="s">
        <v>131</v>
      </c>
      <c r="Y115" s="96" t="str">
        <f t="shared" si="142"/>
        <v>B  H  浙青云__230.H 275  90.75</v>
      </c>
      <c r="AB115" t="str">
        <f t="shared" si="143"/>
        <v>B  H  浙青云__230.H 255  84.15</v>
      </c>
    </row>
    <row r="116" spans="1:28" x14ac:dyDescent="0.3">
      <c r="A116" s="94" t="s">
        <v>154</v>
      </c>
      <c r="B116" s="1" t="s">
        <v>152</v>
      </c>
      <c r="C116">
        <f>116.8+113.6</f>
        <v>230.39999999999998</v>
      </c>
      <c r="I116" s="96">
        <v>275</v>
      </c>
      <c r="L116">
        <v>350</v>
      </c>
      <c r="N116">
        <v>60</v>
      </c>
      <c r="O116" t="s">
        <v>155</v>
      </c>
      <c r="Q116" s="96">
        <f t="shared" si="140"/>
        <v>90.75</v>
      </c>
      <c r="R116" s="96"/>
      <c r="T116" s="96">
        <f t="shared" si="141"/>
        <v>115.5</v>
      </c>
      <c r="V116" t="s">
        <v>156</v>
      </c>
      <c r="W116" t="s">
        <v>131</v>
      </c>
      <c r="Y116" s="96" t="str">
        <f t="shared" si="142"/>
        <v>B  H  浙岗阳__230.H 275  90.75</v>
      </c>
      <c r="AB116" t="str">
        <f t="shared" si="143"/>
        <v>B  H  浙岗阳__230.H 350  115.5</v>
      </c>
    </row>
    <row r="117" spans="1:28" x14ac:dyDescent="0.3">
      <c r="A117" s="94" t="s">
        <v>157</v>
      </c>
      <c r="B117" s="1" t="s">
        <v>152</v>
      </c>
      <c r="C117">
        <f>54.9+52.8</f>
        <v>107.69999999999999</v>
      </c>
      <c r="I117" s="96">
        <v>160</v>
      </c>
      <c r="L117">
        <v>185</v>
      </c>
      <c r="N117">
        <v>36</v>
      </c>
      <c r="Q117" s="96">
        <f t="shared" si="140"/>
        <v>52.800000000000004</v>
      </c>
      <c r="R117" s="96"/>
      <c r="T117" s="96">
        <f t="shared" si="141"/>
        <v>61.050000000000004</v>
      </c>
      <c r="V117" t="s">
        <v>158</v>
      </c>
      <c r="W117" t="s">
        <v>131</v>
      </c>
      <c r="Y117" s="96" t="str">
        <f t="shared" si="142"/>
        <v>B  H  浙方圆__230.H 160  52.8</v>
      </c>
      <c r="AB117" t="str">
        <f t="shared" si="143"/>
        <v>B  H  浙方圆__230.H 185  61.05</v>
      </c>
    </row>
    <row r="118" spans="1:28" x14ac:dyDescent="0.3">
      <c r="A118" s="94" t="s">
        <v>159</v>
      </c>
      <c r="B118" s="1" t="s">
        <v>152</v>
      </c>
      <c r="C118">
        <f>93.9+92.9</f>
        <v>186.8</v>
      </c>
      <c r="I118" s="96">
        <v>275</v>
      </c>
      <c r="L118">
        <v>315</v>
      </c>
      <c r="N118">
        <v>48</v>
      </c>
      <c r="Q118" s="96">
        <f t="shared" si="140"/>
        <v>90.75</v>
      </c>
      <c r="R118" s="96"/>
      <c r="T118" s="96">
        <f t="shared" si="141"/>
        <v>103.95</v>
      </c>
      <c r="V118" t="s">
        <v>160</v>
      </c>
      <c r="W118" t="s">
        <v>131</v>
      </c>
      <c r="Y118" s="96" t="str">
        <f t="shared" si="142"/>
        <v>B  H  浙柯家__230.H 275  90.75</v>
      </c>
      <c r="AB118" t="str">
        <f t="shared" si="143"/>
        <v>B  H  浙柯家__230.H 315  103.95</v>
      </c>
    </row>
    <row r="119" spans="1:28" x14ac:dyDescent="0.3">
      <c r="A119" s="71" t="s">
        <v>161</v>
      </c>
      <c r="B119" s="1" t="s">
        <v>152</v>
      </c>
      <c r="I119" s="96">
        <v>150</v>
      </c>
      <c r="L119">
        <v>290</v>
      </c>
      <c r="N119">
        <v>48</v>
      </c>
      <c r="Q119" s="96">
        <f t="shared" si="140"/>
        <v>49.5</v>
      </c>
      <c r="R119" s="96"/>
      <c r="T119" s="96">
        <f t="shared" si="141"/>
        <v>95.7</v>
      </c>
      <c r="V119" t="s">
        <v>162</v>
      </c>
      <c r="W119" t="s">
        <v>131</v>
      </c>
      <c r="Y119" s="96" t="str">
        <f t="shared" si="142"/>
        <v>B  H  浙泉口__230.H 150  49.5</v>
      </c>
      <c r="AB119" t="str">
        <f t="shared" si="143"/>
        <v>B  H  浙泉口__230.H 290  95.7</v>
      </c>
    </row>
    <row r="120" spans="1:28" x14ac:dyDescent="0.3">
      <c r="P120" s="96"/>
      <c r="Q120" s="96"/>
    </row>
  </sheetData>
  <phoneticPr fontId="2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100"/>
  <sheetViews>
    <sheetView workbookViewId="0">
      <selection activeCell="L11" sqref="L11:M11"/>
    </sheetView>
  </sheetViews>
  <sheetFormatPr defaultColWidth="9" defaultRowHeight="14" x14ac:dyDescent="0.3"/>
  <cols>
    <col min="1" max="2" width="20.4140625" customWidth="1"/>
    <col min="3" max="4" width="9.58203125"/>
    <col min="8" max="12" width="9.58203125"/>
    <col min="16" max="16" width="20" customWidth="1"/>
  </cols>
  <sheetData>
    <row r="1" spans="1:27" x14ac:dyDescent="0.3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/>
      <c r="W1" s="4"/>
      <c r="X1" s="4"/>
      <c r="Y1" s="4"/>
      <c r="Z1" s="4">
        <v>2030</v>
      </c>
      <c r="AA1" s="4">
        <v>2035</v>
      </c>
    </row>
    <row r="2" spans="1:27" x14ac:dyDescent="0.3">
      <c r="A2" s="5" t="s">
        <v>50</v>
      </c>
      <c r="B2" s="5"/>
      <c r="C2" s="6">
        <f t="shared" ref="C2:G2" si="0">SUM(C3:C10)*C11</f>
        <v>200.81887708465149</v>
      </c>
      <c r="D2" s="6">
        <f t="shared" si="0"/>
        <v>205.61739252065095</v>
      </c>
      <c r="E2" s="6">
        <f t="shared" si="0"/>
        <v>131.43990460507069</v>
      </c>
      <c r="F2" s="6">
        <f t="shared" si="0"/>
        <v>139.64057166169891</v>
      </c>
      <c r="G2" s="6">
        <f t="shared" si="0"/>
        <v>147.112027636774</v>
      </c>
      <c r="H2" s="6">
        <f t="shared" ref="H2:M2" si="1">SUM(H3:H10)*H11</f>
        <v>147.8039476840047</v>
      </c>
      <c r="I2" s="6">
        <f t="shared" si="1"/>
        <v>154.98015177106873</v>
      </c>
      <c r="J2" s="6">
        <f t="shared" si="1"/>
        <v>142.58093788616256</v>
      </c>
      <c r="K2" s="6">
        <f t="shared" si="1"/>
        <v>149.00036705126251</v>
      </c>
      <c r="L2" s="6">
        <f t="shared" si="1"/>
        <v>155.67883592267859</v>
      </c>
      <c r="M2" s="27">
        <f t="shared" si="1"/>
        <v>180.02559861472434</v>
      </c>
      <c r="N2">
        <f>(L2/G2)^0.2-1</f>
        <v>1.1384465706698155E-2</v>
      </c>
      <c r="P2" s="5" t="s">
        <v>51</v>
      </c>
      <c r="Q2" s="27">
        <f t="shared" ref="Q2:AA2" si="2">SUM(Q3:Q10)*Q11</f>
        <v>180.73698937618633</v>
      </c>
      <c r="R2" s="27">
        <f t="shared" si="2"/>
        <v>185.05565326858584</v>
      </c>
      <c r="S2" s="27">
        <f t="shared" si="2"/>
        <v>118.29591414456362</v>
      </c>
      <c r="T2" s="27">
        <f t="shared" si="2"/>
        <v>125.67651449552903</v>
      </c>
      <c r="U2" s="27">
        <f t="shared" si="2"/>
        <v>132.40082487309661</v>
      </c>
      <c r="V2" s="27">
        <f t="shared" si="2"/>
        <v>133.02355291560426</v>
      </c>
      <c r="W2" s="27">
        <f t="shared" si="2"/>
        <v>139.48213659396185</v>
      </c>
      <c r="X2" s="27">
        <f t="shared" si="2"/>
        <v>128.32284409754632</v>
      </c>
      <c r="Y2" s="27">
        <f t="shared" si="2"/>
        <v>134.10033034613625</v>
      </c>
      <c r="Z2" s="27">
        <f t="shared" si="2"/>
        <v>140.11095233041075</v>
      </c>
      <c r="AA2" s="27">
        <f t="shared" si="2"/>
        <v>162.02303875325191</v>
      </c>
    </row>
    <row r="3" spans="1:27" x14ac:dyDescent="0.3">
      <c r="A3" s="73" t="s">
        <v>112</v>
      </c>
      <c r="B3" s="73"/>
      <c r="C3" s="6">
        <f>负荷!H3*负荷!H28</f>
        <v>73.763999999999996</v>
      </c>
      <c r="D3" s="6">
        <f>负荷!I3*负荷!I28</f>
        <v>76.468469470341475</v>
      </c>
      <c r="E3" s="6">
        <f>负荷!J3*负荷!J28</f>
        <v>81.703535166527033</v>
      </c>
      <c r="F3" s="6">
        <f>负荷!K3*负荷!K28</f>
        <v>85.168018250545288</v>
      </c>
      <c r="G3" s="6">
        <f>负荷!L3*负荷!L28</f>
        <v>89.428934010152304</v>
      </c>
      <c r="H3" s="6">
        <f>负荷!M3*负荷!M28</f>
        <v>92.74042041312272</v>
      </c>
      <c r="I3" s="6">
        <f>负荷!N3*负荷!N28</f>
        <v>96.360509764219429</v>
      </c>
      <c r="J3" s="6">
        <f>负荷!O3*负荷!O28</f>
        <v>99.798463771526457</v>
      </c>
      <c r="K3" s="6">
        <f>负荷!P3*负荷!P28</f>
        <v>103.88858757847196</v>
      </c>
      <c r="L3" s="6">
        <f>负荷!Q3*负荷!Q28</f>
        <v>108.25225103420442</v>
      </c>
      <c r="M3" s="6">
        <f>负荷!R3*负荷!R28</f>
        <v>126.71715753379095</v>
      </c>
      <c r="P3" s="5" t="str">
        <f t="shared" ref="P3:P34" si="3">A3</f>
        <v>市区负荷</v>
      </c>
      <c r="Q3" s="5">
        <f t="shared" ref="Q3:AA3" si="4">C3*0.9</f>
        <v>66.387599999999992</v>
      </c>
      <c r="R3" s="5">
        <f t="shared" si="4"/>
        <v>68.821622523307326</v>
      </c>
      <c r="S3" s="5">
        <f t="shared" si="4"/>
        <v>73.533181649874336</v>
      </c>
      <c r="T3" s="5">
        <f t="shared" si="4"/>
        <v>76.651216425490759</v>
      </c>
      <c r="U3" s="5">
        <f t="shared" si="4"/>
        <v>80.486040609137078</v>
      </c>
      <c r="V3" s="5">
        <f t="shared" si="4"/>
        <v>83.46637837181045</v>
      </c>
      <c r="W3" s="5">
        <f t="shared" si="4"/>
        <v>86.724458787797488</v>
      </c>
      <c r="X3" s="5">
        <f t="shared" si="4"/>
        <v>89.818617394373817</v>
      </c>
      <c r="Y3" s="5">
        <f t="shared" si="4"/>
        <v>93.499728820624767</v>
      </c>
      <c r="Z3" s="5">
        <f t="shared" si="4"/>
        <v>97.427025930783984</v>
      </c>
      <c r="AA3" s="5">
        <f t="shared" si="4"/>
        <v>114.04544178041186</v>
      </c>
    </row>
    <row r="4" spans="1:27" x14ac:dyDescent="0.3">
      <c r="A4" s="8" t="s">
        <v>163</v>
      </c>
      <c r="B4" s="8"/>
      <c r="C4" s="6">
        <f>负荷!H14*负荷!H54</f>
        <v>88.223680333182799</v>
      </c>
      <c r="D4" s="6">
        <f>负荷!I14*负荷!I54</f>
        <v>90.316314405336598</v>
      </c>
      <c r="E4" s="6">
        <f>负荷!J14*负荷!J54</f>
        <v>56.654259154600005</v>
      </c>
      <c r="F4" s="6">
        <f>负荷!K14*负荷!K54</f>
        <v>61.822057182822007</v>
      </c>
      <c r="G4" s="6">
        <f>负荷!L14*负荷!L54</f>
        <v>65.425831923294012</v>
      </c>
      <c r="H4" s="6">
        <f>负荷!M14*负荷!M54</f>
        <v>61.98019441069259</v>
      </c>
      <c r="I4" s="6">
        <f>负荷!N14*负荷!N54</f>
        <v>66.637796250442193</v>
      </c>
      <c r="J4" s="6">
        <f>负荷!O14*负荷!O54</f>
        <v>50.656469588790998</v>
      </c>
      <c r="K4" s="6">
        <f>负荷!P14*负荷!P54</f>
        <v>53.75</v>
      </c>
      <c r="L4" s="6">
        <f>负荷!Q14*负荷!Q54</f>
        <v>56.75</v>
      </c>
      <c r="M4" s="6">
        <f>负荷!R14*负荷!R54</f>
        <v>64</v>
      </c>
      <c r="N4" t="s">
        <v>164</v>
      </c>
      <c r="P4" s="5" t="str">
        <f t="shared" si="3"/>
        <v>富阳区负荷</v>
      </c>
      <c r="Q4" s="5">
        <f t="shared" ref="Q4:AA4" si="5">C4*0.9</f>
        <v>79.401312299864514</v>
      </c>
      <c r="R4" s="5">
        <f t="shared" si="5"/>
        <v>81.28468296480294</v>
      </c>
      <c r="S4" s="5">
        <f t="shared" si="5"/>
        <v>50.988833239140007</v>
      </c>
      <c r="T4" s="5">
        <f t="shared" si="5"/>
        <v>55.639851464539809</v>
      </c>
      <c r="U4" s="5">
        <f t="shared" si="5"/>
        <v>58.88324873096461</v>
      </c>
      <c r="V4" s="5">
        <f t="shared" si="5"/>
        <v>55.782174969623334</v>
      </c>
      <c r="W4" s="5">
        <f t="shared" si="5"/>
        <v>59.974016625397972</v>
      </c>
      <c r="X4" s="5">
        <f t="shared" si="5"/>
        <v>45.590822629911898</v>
      </c>
      <c r="Y4" s="5">
        <f t="shared" si="5"/>
        <v>48.375</v>
      </c>
      <c r="Z4" s="5">
        <f t="shared" si="5"/>
        <v>51.075000000000003</v>
      </c>
      <c r="AA4" s="5">
        <f t="shared" si="5"/>
        <v>57.6</v>
      </c>
    </row>
    <row r="5" spans="1:27" x14ac:dyDescent="0.3">
      <c r="A5" s="8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P5" s="5">
        <f t="shared" si="3"/>
        <v>0</v>
      </c>
      <c r="Q5" s="5">
        <f t="shared" ref="Q5:AA5" si="6">C5*0.9</f>
        <v>0</v>
      </c>
      <c r="R5" s="5">
        <f t="shared" si="6"/>
        <v>0</v>
      </c>
      <c r="S5" s="5">
        <f t="shared" si="6"/>
        <v>0</v>
      </c>
      <c r="T5" s="5">
        <f t="shared" si="6"/>
        <v>0</v>
      </c>
      <c r="U5" s="5">
        <f t="shared" si="6"/>
        <v>0</v>
      </c>
      <c r="V5" s="5">
        <f t="shared" si="6"/>
        <v>0</v>
      </c>
      <c r="W5" s="5">
        <f t="shared" si="6"/>
        <v>0</v>
      </c>
      <c r="X5" s="5">
        <f t="shared" si="6"/>
        <v>0</v>
      </c>
      <c r="Y5" s="5">
        <f t="shared" si="6"/>
        <v>0</v>
      </c>
      <c r="Z5" s="5">
        <f t="shared" si="6"/>
        <v>0</v>
      </c>
      <c r="AA5" s="5">
        <f t="shared" si="6"/>
        <v>0</v>
      </c>
    </row>
    <row r="6" spans="1:27" x14ac:dyDescent="0.3">
      <c r="A6" s="8" t="s">
        <v>120</v>
      </c>
      <c r="B6" s="8"/>
      <c r="C6" s="84">
        <f>负荷!H16*负荷!H62</f>
        <v>45.042089857179569</v>
      </c>
      <c r="D6" s="84">
        <f>负荷!I16*负荷!I62</f>
        <v>47.400000000000006</v>
      </c>
      <c r="E6" s="9">
        <f>负荷!J16*负荷!J62</f>
        <v>0</v>
      </c>
      <c r="F6" s="9">
        <f>负荷!K16*负荷!K62</f>
        <v>0</v>
      </c>
      <c r="G6" s="9">
        <f>负荷!L16*负荷!L62</f>
        <v>0</v>
      </c>
      <c r="H6" s="9">
        <f>负荷!M16*负荷!M62</f>
        <v>0</v>
      </c>
      <c r="I6" s="9">
        <f>负荷!N16*负荷!N62</f>
        <v>0</v>
      </c>
      <c r="J6" s="9">
        <f>负荷!O16*负荷!O62</f>
        <v>0</v>
      </c>
      <c r="K6" s="9">
        <f>负荷!P16*负荷!P62</f>
        <v>0</v>
      </c>
      <c r="L6" s="9">
        <f>负荷!Q16*负荷!Q62</f>
        <v>0</v>
      </c>
      <c r="M6" s="9">
        <f>负荷!R16*负荷!R62</f>
        <v>0</v>
      </c>
      <c r="P6" s="5" t="str">
        <f t="shared" si="3"/>
        <v>桐庐县负荷</v>
      </c>
      <c r="Q6" s="5">
        <f>C6*0.9</f>
        <v>40.53788087146161</v>
      </c>
      <c r="R6" s="5">
        <f>D6*0.9</f>
        <v>42.660000000000004</v>
      </c>
      <c r="S6" s="5">
        <f>E6*0.9</f>
        <v>0</v>
      </c>
      <c r="T6" s="5">
        <f t="shared" ref="T6:Y6" si="7">J6*0.9</f>
        <v>0</v>
      </c>
      <c r="U6" s="5">
        <f t="shared" si="7"/>
        <v>0</v>
      </c>
      <c r="V6" s="5">
        <f t="shared" si="7"/>
        <v>0</v>
      </c>
      <c r="W6" s="5">
        <f t="shared" si="7"/>
        <v>0</v>
      </c>
      <c r="X6" s="5">
        <f t="shared" si="7"/>
        <v>0</v>
      </c>
      <c r="Y6" s="5">
        <f t="shared" si="7"/>
        <v>0</v>
      </c>
      <c r="Z6" s="5">
        <f>L6*0.9</f>
        <v>0</v>
      </c>
      <c r="AA6" s="5">
        <f>M6*0.9</f>
        <v>0</v>
      </c>
    </row>
    <row r="7" spans="1:27" x14ac:dyDescent="0.3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3"/>
        <v>0</v>
      </c>
      <c r="Q7" s="5">
        <f t="shared" ref="Q7:AA7" si="8">C7*0.9</f>
        <v>0</v>
      </c>
      <c r="R7" s="5">
        <f t="shared" si="8"/>
        <v>0</v>
      </c>
      <c r="S7" s="5">
        <f t="shared" si="8"/>
        <v>0</v>
      </c>
      <c r="T7" s="5">
        <f t="shared" si="8"/>
        <v>0</v>
      </c>
      <c r="U7" s="5">
        <f t="shared" si="8"/>
        <v>0</v>
      </c>
      <c r="V7" s="5">
        <f t="shared" si="8"/>
        <v>0</v>
      </c>
      <c r="W7" s="5">
        <f t="shared" si="8"/>
        <v>0</v>
      </c>
      <c r="X7" s="5">
        <f t="shared" si="8"/>
        <v>0</v>
      </c>
      <c r="Y7" s="5">
        <f t="shared" si="8"/>
        <v>0</v>
      </c>
      <c r="Z7" s="5">
        <f t="shared" si="8"/>
        <v>0</v>
      </c>
      <c r="AA7" s="5">
        <f t="shared" si="8"/>
        <v>0</v>
      </c>
    </row>
    <row r="8" spans="1:27" x14ac:dyDescent="0.3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3"/>
        <v>0</v>
      </c>
      <c r="Q8" s="5">
        <f t="shared" ref="Q8:AA8" si="9">C8*0.9</f>
        <v>0</v>
      </c>
      <c r="R8" s="5">
        <f t="shared" si="9"/>
        <v>0</v>
      </c>
      <c r="S8" s="5">
        <f t="shared" si="9"/>
        <v>0</v>
      </c>
      <c r="T8" s="5">
        <f t="shared" si="9"/>
        <v>0</v>
      </c>
      <c r="U8" s="5">
        <f t="shared" si="9"/>
        <v>0</v>
      </c>
      <c r="V8" s="5">
        <f t="shared" si="9"/>
        <v>0</v>
      </c>
      <c r="W8" s="5">
        <f t="shared" si="9"/>
        <v>0</v>
      </c>
      <c r="X8" s="5">
        <f t="shared" si="9"/>
        <v>0</v>
      </c>
      <c r="Y8" s="5">
        <f t="shared" si="9"/>
        <v>0</v>
      </c>
      <c r="Z8" s="5">
        <f t="shared" si="9"/>
        <v>0</v>
      </c>
      <c r="AA8" s="5">
        <f t="shared" si="9"/>
        <v>0</v>
      </c>
    </row>
    <row r="9" spans="1:27" x14ac:dyDescent="0.3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3"/>
        <v>0</v>
      </c>
      <c r="Q9" s="5">
        <f t="shared" ref="Q9:AA9" si="10">C9*0.9</f>
        <v>0</v>
      </c>
      <c r="R9" s="5">
        <f t="shared" si="10"/>
        <v>0</v>
      </c>
      <c r="S9" s="5">
        <f t="shared" si="10"/>
        <v>0</v>
      </c>
      <c r="T9" s="5">
        <f t="shared" si="10"/>
        <v>0</v>
      </c>
      <c r="U9" s="5">
        <f t="shared" si="10"/>
        <v>0</v>
      </c>
      <c r="V9" s="5">
        <f t="shared" si="10"/>
        <v>0</v>
      </c>
      <c r="W9" s="5">
        <f t="shared" si="10"/>
        <v>0</v>
      </c>
      <c r="X9" s="5">
        <f t="shared" si="10"/>
        <v>0</v>
      </c>
      <c r="Y9" s="5">
        <f t="shared" si="10"/>
        <v>0</v>
      </c>
      <c r="Z9" s="5">
        <f t="shared" si="10"/>
        <v>0</v>
      </c>
      <c r="AA9" s="5">
        <f t="shared" si="10"/>
        <v>0</v>
      </c>
    </row>
    <row r="10" spans="1:27" x14ac:dyDescent="0.3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3"/>
        <v>0</v>
      </c>
      <c r="Q10" s="5">
        <f t="shared" ref="Q10:AA10" si="11">C10*0.9</f>
        <v>0</v>
      </c>
      <c r="R10" s="5">
        <f t="shared" si="11"/>
        <v>0</v>
      </c>
      <c r="S10" s="5">
        <f t="shared" si="11"/>
        <v>0</v>
      </c>
      <c r="T10" s="5">
        <f t="shared" si="11"/>
        <v>0</v>
      </c>
      <c r="U10" s="5">
        <f t="shared" si="11"/>
        <v>0</v>
      </c>
      <c r="V10" s="5">
        <f t="shared" si="11"/>
        <v>0</v>
      </c>
      <c r="W10" s="5">
        <f t="shared" si="11"/>
        <v>0</v>
      </c>
      <c r="X10" s="5">
        <f t="shared" si="11"/>
        <v>0</v>
      </c>
      <c r="Y10" s="5">
        <f t="shared" si="11"/>
        <v>0</v>
      </c>
      <c r="Z10" s="5">
        <f t="shared" si="11"/>
        <v>0</v>
      </c>
      <c r="AA10" s="5">
        <f t="shared" si="11"/>
        <v>0</v>
      </c>
    </row>
    <row r="11" spans="1:27" x14ac:dyDescent="0.3">
      <c r="A11" s="5" t="s">
        <v>35</v>
      </c>
      <c r="B11" s="13"/>
      <c r="C11" s="46">
        <v>0.97</v>
      </c>
      <c r="D11" s="47">
        <v>0.96</v>
      </c>
      <c r="E11" s="47">
        <v>0.95</v>
      </c>
      <c r="F11" s="47">
        <v>0.95</v>
      </c>
      <c r="G11" s="47">
        <v>0.95</v>
      </c>
      <c r="H11" s="83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3"/>
        <v>同时率</v>
      </c>
      <c r="Q11" s="5">
        <f t="shared" ref="Q11:AA11" si="12">C11</f>
        <v>0.97</v>
      </c>
      <c r="R11" s="5">
        <f t="shared" si="12"/>
        <v>0.96</v>
      </c>
      <c r="S11" s="5">
        <f t="shared" si="12"/>
        <v>0.95</v>
      </c>
      <c r="T11" s="5">
        <f t="shared" si="12"/>
        <v>0.95</v>
      </c>
      <c r="U11" s="5">
        <f t="shared" si="12"/>
        <v>0.95</v>
      </c>
      <c r="V11" s="5">
        <f t="shared" si="12"/>
        <v>0.95529576231527513</v>
      </c>
      <c r="W11" s="5">
        <f t="shared" si="12"/>
        <v>0.95080835844470879</v>
      </c>
      <c r="X11" s="5">
        <f t="shared" si="12"/>
        <v>0.94766542180908198</v>
      </c>
      <c r="Y11" s="5">
        <f t="shared" si="12"/>
        <v>0.94520237297286502</v>
      </c>
      <c r="Z11" s="5">
        <f t="shared" si="12"/>
        <v>0.94349522474336966</v>
      </c>
      <c r="AA11" s="5">
        <f t="shared" si="12"/>
        <v>0.94394023559641038</v>
      </c>
    </row>
    <row r="12" spans="1:27" x14ac:dyDescent="0.3">
      <c r="A12" s="17" t="s">
        <v>54</v>
      </c>
      <c r="B12" s="17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P12" s="17" t="str">
        <f t="shared" si="3"/>
        <v>转供XX</v>
      </c>
      <c r="Q12" s="17">
        <f t="shared" ref="Q12:AA12" si="13">C12*0.9</f>
        <v>0</v>
      </c>
      <c r="R12" s="17">
        <f t="shared" si="13"/>
        <v>0</v>
      </c>
      <c r="S12" s="17">
        <f t="shared" si="13"/>
        <v>0</v>
      </c>
      <c r="T12" s="17">
        <f t="shared" si="13"/>
        <v>0</v>
      </c>
      <c r="U12" s="17">
        <f t="shared" si="13"/>
        <v>0</v>
      </c>
      <c r="V12" s="17">
        <f t="shared" si="13"/>
        <v>0</v>
      </c>
      <c r="W12" s="17">
        <f t="shared" si="13"/>
        <v>0</v>
      </c>
      <c r="X12" s="17">
        <f t="shared" si="13"/>
        <v>0</v>
      </c>
      <c r="Y12" s="17">
        <f t="shared" si="13"/>
        <v>0</v>
      </c>
      <c r="Z12" s="17">
        <f t="shared" si="13"/>
        <v>0</v>
      </c>
      <c r="AA12" s="17">
        <f t="shared" si="13"/>
        <v>0</v>
      </c>
    </row>
    <row r="13" spans="1:27" x14ac:dyDescent="0.3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3"/>
        <v>转供XX</v>
      </c>
      <c r="Q13" s="17">
        <f t="shared" ref="Q13:AA13" si="14">C13*0.9</f>
        <v>0</v>
      </c>
      <c r="R13" s="17">
        <f t="shared" si="14"/>
        <v>0</v>
      </c>
      <c r="S13" s="17">
        <f t="shared" si="14"/>
        <v>0</v>
      </c>
      <c r="T13" s="17">
        <f t="shared" si="14"/>
        <v>0</v>
      </c>
      <c r="U13" s="17">
        <f t="shared" si="14"/>
        <v>0</v>
      </c>
      <c r="V13" s="17">
        <f t="shared" si="14"/>
        <v>0</v>
      </c>
      <c r="W13" s="17">
        <f t="shared" si="14"/>
        <v>0</v>
      </c>
      <c r="X13" s="17">
        <f t="shared" si="14"/>
        <v>0</v>
      </c>
      <c r="Y13" s="17">
        <f t="shared" si="14"/>
        <v>0</v>
      </c>
      <c r="Z13" s="17">
        <f t="shared" si="14"/>
        <v>0</v>
      </c>
      <c r="AA13" s="17">
        <f t="shared" si="14"/>
        <v>0</v>
      </c>
    </row>
    <row r="14" spans="1:27" x14ac:dyDescent="0.3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3"/>
        <v>转供XX</v>
      </c>
      <c r="Q14" s="17">
        <f t="shared" ref="Q14:AA14" si="15">C14*0.9</f>
        <v>0</v>
      </c>
      <c r="R14" s="17">
        <f t="shared" si="15"/>
        <v>0</v>
      </c>
      <c r="S14" s="17">
        <f t="shared" si="15"/>
        <v>0</v>
      </c>
      <c r="T14" s="17">
        <f t="shared" si="15"/>
        <v>0</v>
      </c>
      <c r="U14" s="17">
        <f t="shared" si="15"/>
        <v>0</v>
      </c>
      <c r="V14" s="17">
        <f t="shared" si="15"/>
        <v>0</v>
      </c>
      <c r="W14" s="17">
        <f t="shared" si="15"/>
        <v>0</v>
      </c>
      <c r="X14" s="17">
        <f t="shared" si="15"/>
        <v>0</v>
      </c>
      <c r="Y14" s="17">
        <f t="shared" si="15"/>
        <v>0</v>
      </c>
      <c r="Z14" s="17">
        <f t="shared" si="15"/>
        <v>0</v>
      </c>
      <c r="AA14" s="17">
        <f t="shared" si="15"/>
        <v>0</v>
      </c>
    </row>
    <row r="15" spans="1:27" x14ac:dyDescent="0.3">
      <c r="A15" s="22" t="s">
        <v>165</v>
      </c>
      <c r="B15" s="22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P15" s="22" t="str">
        <f t="shared" si="3"/>
        <v>由昇光富南转供</v>
      </c>
      <c r="Q15" s="22">
        <f t="shared" ref="Q15:AA15" si="16">C15*0.9</f>
        <v>0</v>
      </c>
      <c r="R15" s="22">
        <f t="shared" si="16"/>
        <v>0</v>
      </c>
      <c r="S15" s="22">
        <f t="shared" si="16"/>
        <v>0</v>
      </c>
      <c r="T15" s="22">
        <f t="shared" si="16"/>
        <v>0</v>
      </c>
      <c r="U15" s="22">
        <f t="shared" si="16"/>
        <v>0</v>
      </c>
      <c r="V15" s="22">
        <f t="shared" si="16"/>
        <v>0</v>
      </c>
      <c r="W15" s="22">
        <f t="shared" si="16"/>
        <v>0</v>
      </c>
      <c r="X15" s="22">
        <f t="shared" si="16"/>
        <v>0</v>
      </c>
      <c r="Y15" s="22">
        <f t="shared" si="16"/>
        <v>0</v>
      </c>
      <c r="Z15" s="22">
        <f t="shared" si="16"/>
        <v>0</v>
      </c>
      <c r="AA15" s="22">
        <f t="shared" si="16"/>
        <v>0</v>
      </c>
    </row>
    <row r="16" spans="1:27" x14ac:dyDescent="0.3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3"/>
        <v>由XX转供</v>
      </c>
      <c r="Q16" s="22">
        <f t="shared" ref="Q16:AA16" si="17">C16*0.9</f>
        <v>0</v>
      </c>
      <c r="R16" s="22">
        <f t="shared" si="17"/>
        <v>0</v>
      </c>
      <c r="S16" s="22">
        <f t="shared" si="17"/>
        <v>0</v>
      </c>
      <c r="T16" s="22">
        <f t="shared" si="17"/>
        <v>0</v>
      </c>
      <c r="U16" s="22">
        <f t="shared" si="17"/>
        <v>0</v>
      </c>
      <c r="V16" s="22">
        <f t="shared" si="17"/>
        <v>0</v>
      </c>
      <c r="W16" s="22">
        <f t="shared" si="17"/>
        <v>0</v>
      </c>
      <c r="X16" s="22">
        <f t="shared" si="17"/>
        <v>0</v>
      </c>
      <c r="Y16" s="22">
        <f t="shared" si="17"/>
        <v>0</v>
      </c>
      <c r="Z16" s="22">
        <f t="shared" si="17"/>
        <v>0</v>
      </c>
      <c r="AA16" s="22">
        <f t="shared" si="17"/>
        <v>0</v>
      </c>
    </row>
    <row r="17" spans="1:27" x14ac:dyDescent="0.3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3"/>
        <v>由XX转供</v>
      </c>
      <c r="Q17" s="22">
        <f t="shared" ref="Q17:AA17" si="18">C17*0.9</f>
        <v>0</v>
      </c>
      <c r="R17" s="22">
        <f t="shared" si="18"/>
        <v>0</v>
      </c>
      <c r="S17" s="22">
        <f t="shared" si="18"/>
        <v>0</v>
      </c>
      <c r="T17" s="22">
        <f t="shared" si="18"/>
        <v>0</v>
      </c>
      <c r="U17" s="22">
        <f t="shared" si="18"/>
        <v>0</v>
      </c>
      <c r="V17" s="22">
        <f t="shared" si="18"/>
        <v>0</v>
      </c>
      <c r="W17" s="22">
        <f t="shared" si="18"/>
        <v>0</v>
      </c>
      <c r="X17" s="22">
        <f t="shared" si="18"/>
        <v>0</v>
      </c>
      <c r="Y17" s="22">
        <f t="shared" si="18"/>
        <v>0</v>
      </c>
      <c r="Z17" s="22">
        <f t="shared" si="18"/>
        <v>0</v>
      </c>
      <c r="AA17" s="22">
        <f t="shared" si="18"/>
        <v>0</v>
      </c>
    </row>
    <row r="18" spans="1:27" x14ac:dyDescent="0.3">
      <c r="A18" s="3" t="s">
        <v>58</v>
      </c>
      <c r="B18" s="3"/>
      <c r="C18" s="27">
        <f t="shared" ref="C18:M18" si="19">SUM(C3:C10)*C11+SUM(C12:C14)-SUM(C15:C17)</f>
        <v>200.81887708465149</v>
      </c>
      <c r="D18" s="27">
        <f t="shared" si="19"/>
        <v>205.61739252065095</v>
      </c>
      <c r="E18" s="27">
        <f t="shared" si="19"/>
        <v>131.43990460507069</v>
      </c>
      <c r="F18" s="27">
        <f t="shared" si="19"/>
        <v>139.64057166169891</v>
      </c>
      <c r="G18" s="27">
        <f t="shared" si="19"/>
        <v>147.112027636774</v>
      </c>
      <c r="H18" s="27">
        <f t="shared" si="19"/>
        <v>147.8039476840047</v>
      </c>
      <c r="I18" s="27">
        <f t="shared" si="19"/>
        <v>154.98015177106873</v>
      </c>
      <c r="J18" s="27">
        <f t="shared" si="19"/>
        <v>142.58093788616256</v>
      </c>
      <c r="K18" s="27">
        <f t="shared" si="19"/>
        <v>149.00036705126251</v>
      </c>
      <c r="L18" s="27">
        <f t="shared" si="19"/>
        <v>155.67883592267859</v>
      </c>
      <c r="M18" s="27">
        <f t="shared" si="19"/>
        <v>180.02559861472434</v>
      </c>
      <c r="P18" s="5" t="str">
        <f t="shared" si="3"/>
        <v>负荷小计</v>
      </c>
      <c r="Q18" s="27">
        <f t="shared" ref="Q18:AA18" si="20">SUM(Q3:Q10)*Q11+SUM(Q12:Q14)-SUM(Q15:Q17)</f>
        <v>180.73698937618633</v>
      </c>
      <c r="R18" s="27">
        <f t="shared" si="20"/>
        <v>185.05565326858584</v>
      </c>
      <c r="S18" s="27">
        <f t="shared" si="20"/>
        <v>118.29591414456362</v>
      </c>
      <c r="T18" s="27">
        <f t="shared" si="20"/>
        <v>125.67651449552903</v>
      </c>
      <c r="U18" s="27">
        <f t="shared" si="20"/>
        <v>132.40082487309661</v>
      </c>
      <c r="V18" s="27">
        <f t="shared" si="20"/>
        <v>133.02355291560426</v>
      </c>
      <c r="W18" s="27">
        <f t="shared" si="20"/>
        <v>139.48213659396185</v>
      </c>
      <c r="X18" s="27">
        <f t="shared" si="20"/>
        <v>128.32284409754632</v>
      </c>
      <c r="Y18" s="27">
        <f t="shared" si="20"/>
        <v>134.10033034613625</v>
      </c>
      <c r="Z18" s="27">
        <f t="shared" si="20"/>
        <v>140.11095233041075</v>
      </c>
      <c r="AA18" s="27">
        <f t="shared" si="20"/>
        <v>162.02303875325191</v>
      </c>
    </row>
    <row r="19" spans="1:27" ht="24" x14ac:dyDescent="0.3">
      <c r="A19" s="28" t="s">
        <v>59</v>
      </c>
      <c r="B19" s="28"/>
      <c r="C19" s="27">
        <f t="shared" ref="C19:M19" si="21">SUM(C20:C34)</f>
        <v>36</v>
      </c>
      <c r="D19" s="27">
        <f t="shared" si="21"/>
        <v>36</v>
      </c>
      <c r="E19" s="27">
        <f t="shared" si="21"/>
        <v>0</v>
      </c>
      <c r="F19" s="27">
        <f t="shared" si="21"/>
        <v>0</v>
      </c>
      <c r="G19" s="27">
        <f t="shared" si="21"/>
        <v>0</v>
      </c>
      <c r="H19" s="27">
        <f t="shared" si="21"/>
        <v>0</v>
      </c>
      <c r="I19" s="27">
        <f t="shared" si="21"/>
        <v>0</v>
      </c>
      <c r="J19" s="27">
        <f t="shared" si="21"/>
        <v>0</v>
      </c>
      <c r="K19" s="27">
        <f t="shared" si="21"/>
        <v>0</v>
      </c>
      <c r="L19" s="27">
        <f t="shared" si="21"/>
        <v>0</v>
      </c>
      <c r="M19" s="27">
        <f t="shared" si="21"/>
        <v>0</v>
      </c>
      <c r="P19" s="5" t="str">
        <f t="shared" si="3"/>
        <v>220kV及以下统调电厂装机容量</v>
      </c>
      <c r="Q19" s="5">
        <f t="shared" ref="Q19:AA19" si="22">SUM(Q20:Q34)</f>
        <v>36</v>
      </c>
      <c r="R19" s="5">
        <f t="shared" si="22"/>
        <v>36</v>
      </c>
      <c r="S19" s="5">
        <f t="shared" si="22"/>
        <v>0</v>
      </c>
      <c r="T19" s="5">
        <f t="shared" si="22"/>
        <v>0</v>
      </c>
      <c r="U19" s="5">
        <f t="shared" si="22"/>
        <v>0</v>
      </c>
      <c r="V19" s="5">
        <f t="shared" si="22"/>
        <v>0</v>
      </c>
      <c r="W19" s="5">
        <f t="shared" si="22"/>
        <v>0</v>
      </c>
      <c r="X19" s="5">
        <f t="shared" si="22"/>
        <v>0</v>
      </c>
      <c r="Y19" s="5">
        <f t="shared" si="22"/>
        <v>0</v>
      </c>
      <c r="Z19" s="5">
        <f t="shared" si="22"/>
        <v>0</v>
      </c>
      <c r="AA19" s="5">
        <f t="shared" si="22"/>
        <v>0</v>
      </c>
    </row>
    <row r="20" spans="1:27" x14ac:dyDescent="0.3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3"/>
        <v>萧山煤电厂</v>
      </c>
      <c r="Q20" s="57">
        <f t="shared" ref="Q20:AA20" si="23">C20</f>
        <v>0</v>
      </c>
      <c r="R20" s="57">
        <f t="shared" si="23"/>
        <v>0</v>
      </c>
      <c r="S20" s="57">
        <f t="shared" si="23"/>
        <v>0</v>
      </c>
      <c r="T20" s="57">
        <f t="shared" si="23"/>
        <v>0</v>
      </c>
      <c r="U20" s="57">
        <f t="shared" si="23"/>
        <v>0</v>
      </c>
      <c r="V20" s="57">
        <f t="shared" si="23"/>
        <v>0</v>
      </c>
      <c r="W20" s="57">
        <f t="shared" si="23"/>
        <v>0</v>
      </c>
      <c r="X20" s="57">
        <f t="shared" si="23"/>
        <v>0</v>
      </c>
      <c r="Y20" s="57">
        <f t="shared" si="23"/>
        <v>0</v>
      </c>
      <c r="Z20" s="57">
        <f t="shared" si="23"/>
        <v>0</v>
      </c>
      <c r="AA20" s="57">
        <f t="shared" si="23"/>
        <v>0</v>
      </c>
    </row>
    <row r="21" spans="1:27" x14ac:dyDescent="0.3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3"/>
        <v>XX燃煤电厂</v>
      </c>
      <c r="Q21" s="57">
        <f t="shared" ref="Q21:AA21" si="24">C21</f>
        <v>0</v>
      </c>
      <c r="R21" s="57">
        <f t="shared" si="24"/>
        <v>0</v>
      </c>
      <c r="S21" s="57">
        <f t="shared" si="24"/>
        <v>0</v>
      </c>
      <c r="T21" s="57">
        <f t="shared" si="24"/>
        <v>0</v>
      </c>
      <c r="U21" s="57">
        <f t="shared" si="24"/>
        <v>0</v>
      </c>
      <c r="V21" s="57">
        <f t="shared" si="24"/>
        <v>0</v>
      </c>
      <c r="W21" s="57">
        <f t="shared" si="24"/>
        <v>0</v>
      </c>
      <c r="X21" s="57">
        <f t="shared" si="24"/>
        <v>0</v>
      </c>
      <c r="Y21" s="57">
        <f t="shared" si="24"/>
        <v>0</v>
      </c>
      <c r="Z21" s="57">
        <f t="shared" si="24"/>
        <v>0</v>
      </c>
      <c r="AA21" s="57">
        <f t="shared" si="24"/>
        <v>0</v>
      </c>
    </row>
    <row r="22" spans="1:27" x14ac:dyDescent="0.3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3"/>
        <v>XX燃煤电厂</v>
      </c>
      <c r="Q22" s="57">
        <f t="shared" ref="Q22:AA22" si="25">C22</f>
        <v>0</v>
      </c>
      <c r="R22" s="57">
        <f t="shared" si="25"/>
        <v>0</v>
      </c>
      <c r="S22" s="57">
        <f t="shared" si="25"/>
        <v>0</v>
      </c>
      <c r="T22" s="57">
        <f t="shared" si="25"/>
        <v>0</v>
      </c>
      <c r="U22" s="57">
        <f t="shared" si="25"/>
        <v>0</v>
      </c>
      <c r="V22" s="57">
        <f t="shared" si="25"/>
        <v>0</v>
      </c>
      <c r="W22" s="57">
        <f t="shared" si="25"/>
        <v>0</v>
      </c>
      <c r="X22" s="57">
        <f t="shared" si="25"/>
        <v>0</v>
      </c>
      <c r="Y22" s="57">
        <f t="shared" si="25"/>
        <v>0</v>
      </c>
      <c r="Z22" s="57">
        <f t="shared" si="25"/>
        <v>0</v>
      </c>
      <c r="AA22" s="57">
        <f t="shared" si="25"/>
        <v>0</v>
      </c>
    </row>
    <row r="23" spans="1:27" x14ac:dyDescent="0.3">
      <c r="A23" s="35" t="s">
        <v>116</v>
      </c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P23" s="58" t="str">
        <f t="shared" si="3"/>
        <v>XX燃气电厂</v>
      </c>
      <c r="Q23" s="58">
        <f t="shared" ref="Q23:AA23" si="26">C23</f>
        <v>0</v>
      </c>
      <c r="R23" s="58">
        <f t="shared" si="26"/>
        <v>0</v>
      </c>
      <c r="S23" s="58">
        <f t="shared" si="26"/>
        <v>0</v>
      </c>
      <c r="T23" s="58">
        <f t="shared" si="26"/>
        <v>0</v>
      </c>
      <c r="U23" s="58">
        <f t="shared" si="26"/>
        <v>0</v>
      </c>
      <c r="V23" s="58">
        <f t="shared" si="26"/>
        <v>0</v>
      </c>
      <c r="W23" s="58">
        <f t="shared" si="26"/>
        <v>0</v>
      </c>
      <c r="X23" s="58">
        <f t="shared" si="26"/>
        <v>0</v>
      </c>
      <c r="Y23" s="58">
        <f t="shared" si="26"/>
        <v>0</v>
      </c>
      <c r="Z23" s="58">
        <f t="shared" si="26"/>
        <v>0</v>
      </c>
      <c r="AA23" s="58">
        <f t="shared" si="26"/>
        <v>0</v>
      </c>
    </row>
    <row r="24" spans="1:27" x14ac:dyDescent="0.3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3"/>
        <v>XX燃气电厂</v>
      </c>
      <c r="Q24" s="58">
        <f t="shared" ref="Q24:AA24" si="27">C24</f>
        <v>0</v>
      </c>
      <c r="R24" s="58">
        <f t="shared" si="27"/>
        <v>0</v>
      </c>
      <c r="S24" s="58">
        <f t="shared" si="27"/>
        <v>0</v>
      </c>
      <c r="T24" s="58">
        <f t="shared" si="27"/>
        <v>0</v>
      </c>
      <c r="U24" s="58">
        <f t="shared" si="27"/>
        <v>0</v>
      </c>
      <c r="V24" s="58">
        <f t="shared" si="27"/>
        <v>0</v>
      </c>
      <c r="W24" s="58">
        <f t="shared" si="27"/>
        <v>0</v>
      </c>
      <c r="X24" s="58">
        <f t="shared" si="27"/>
        <v>0</v>
      </c>
      <c r="Y24" s="58">
        <f t="shared" si="27"/>
        <v>0</v>
      </c>
      <c r="Z24" s="58">
        <f t="shared" si="27"/>
        <v>0</v>
      </c>
      <c r="AA24" s="58">
        <f t="shared" si="27"/>
        <v>0</v>
      </c>
    </row>
    <row r="25" spans="1:27" x14ac:dyDescent="0.3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3"/>
        <v>XX燃气电厂</v>
      </c>
      <c r="Q25" s="58">
        <f t="shared" ref="Q25:AA25" si="28">C25</f>
        <v>0</v>
      </c>
      <c r="R25" s="58">
        <f t="shared" si="28"/>
        <v>0</v>
      </c>
      <c r="S25" s="58">
        <f t="shared" si="28"/>
        <v>0</v>
      </c>
      <c r="T25" s="58">
        <f t="shared" si="28"/>
        <v>0</v>
      </c>
      <c r="U25" s="58">
        <f t="shared" si="28"/>
        <v>0</v>
      </c>
      <c r="V25" s="58">
        <f t="shared" si="28"/>
        <v>0</v>
      </c>
      <c r="W25" s="58">
        <f t="shared" si="28"/>
        <v>0</v>
      </c>
      <c r="X25" s="58">
        <f t="shared" si="28"/>
        <v>0</v>
      </c>
      <c r="Y25" s="58">
        <f t="shared" si="28"/>
        <v>0</v>
      </c>
      <c r="Z25" s="58">
        <f t="shared" si="28"/>
        <v>0</v>
      </c>
      <c r="AA25" s="58">
        <f t="shared" si="28"/>
        <v>0</v>
      </c>
    </row>
    <row r="26" spans="1:27" x14ac:dyDescent="0.3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3"/>
        <v>XX燃气电厂</v>
      </c>
      <c r="Q26" s="58">
        <f t="shared" ref="Q26:AA26" si="29">C26</f>
        <v>0</v>
      </c>
      <c r="R26" s="58">
        <f t="shared" si="29"/>
        <v>0</v>
      </c>
      <c r="S26" s="58">
        <f t="shared" si="29"/>
        <v>0</v>
      </c>
      <c r="T26" s="58">
        <f t="shared" si="29"/>
        <v>0</v>
      </c>
      <c r="U26" s="58">
        <f t="shared" si="29"/>
        <v>0</v>
      </c>
      <c r="V26" s="58">
        <f t="shared" si="29"/>
        <v>0</v>
      </c>
      <c r="W26" s="58">
        <f t="shared" si="29"/>
        <v>0</v>
      </c>
      <c r="X26" s="58">
        <f t="shared" si="29"/>
        <v>0</v>
      </c>
      <c r="Y26" s="58">
        <f t="shared" si="29"/>
        <v>0</v>
      </c>
      <c r="Z26" s="58">
        <f t="shared" si="29"/>
        <v>0</v>
      </c>
      <c r="AA26" s="58">
        <f t="shared" si="29"/>
        <v>0</v>
      </c>
    </row>
    <row r="27" spans="1:27" x14ac:dyDescent="0.3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3"/>
        <v>XX燃气电厂</v>
      </c>
      <c r="Q27" s="58">
        <f t="shared" ref="Q27:AA27" si="30">C27</f>
        <v>0</v>
      </c>
      <c r="R27" s="58">
        <f t="shared" si="30"/>
        <v>0</v>
      </c>
      <c r="S27" s="58">
        <f t="shared" si="30"/>
        <v>0</v>
      </c>
      <c r="T27" s="58">
        <f t="shared" si="30"/>
        <v>0</v>
      </c>
      <c r="U27" s="58">
        <f t="shared" si="30"/>
        <v>0</v>
      </c>
      <c r="V27" s="58">
        <f t="shared" si="30"/>
        <v>0</v>
      </c>
      <c r="W27" s="58">
        <f t="shared" si="30"/>
        <v>0</v>
      </c>
      <c r="X27" s="58">
        <f t="shared" si="30"/>
        <v>0</v>
      </c>
      <c r="Y27" s="58">
        <f t="shared" si="30"/>
        <v>0</v>
      </c>
      <c r="Z27" s="58">
        <f t="shared" si="30"/>
        <v>0</v>
      </c>
      <c r="AA27" s="58">
        <f t="shared" si="30"/>
        <v>0</v>
      </c>
    </row>
    <row r="28" spans="1:27" x14ac:dyDescent="0.3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3"/>
        <v>XX水电站</v>
      </c>
      <c r="Q28" s="59">
        <f t="shared" ref="Q28:AA28" si="31">C28</f>
        <v>0</v>
      </c>
      <c r="R28" s="59">
        <f t="shared" si="31"/>
        <v>0</v>
      </c>
      <c r="S28" s="59">
        <f t="shared" si="31"/>
        <v>0</v>
      </c>
      <c r="T28" s="59">
        <f t="shared" si="31"/>
        <v>0</v>
      </c>
      <c r="U28" s="59">
        <f t="shared" si="31"/>
        <v>0</v>
      </c>
      <c r="V28" s="59">
        <f t="shared" si="31"/>
        <v>0</v>
      </c>
      <c r="W28" s="59">
        <f t="shared" si="31"/>
        <v>0</v>
      </c>
      <c r="X28" s="59">
        <f t="shared" si="31"/>
        <v>0</v>
      </c>
      <c r="Y28" s="59">
        <f t="shared" si="31"/>
        <v>0</v>
      </c>
      <c r="Z28" s="59">
        <f t="shared" si="31"/>
        <v>0</v>
      </c>
      <c r="AA28" s="59">
        <f t="shared" si="31"/>
        <v>0</v>
      </c>
    </row>
    <row r="29" spans="1:27" x14ac:dyDescent="0.3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3"/>
        <v>XX水电站</v>
      </c>
      <c r="Q29" s="59">
        <f t="shared" ref="Q29:AA29" si="32">C29</f>
        <v>0</v>
      </c>
      <c r="R29" s="59">
        <f t="shared" si="32"/>
        <v>0</v>
      </c>
      <c r="S29" s="59">
        <f t="shared" si="32"/>
        <v>0</v>
      </c>
      <c r="T29" s="59">
        <f t="shared" si="32"/>
        <v>0</v>
      </c>
      <c r="U29" s="59">
        <f t="shared" si="32"/>
        <v>0</v>
      </c>
      <c r="V29" s="59">
        <f t="shared" si="32"/>
        <v>0</v>
      </c>
      <c r="W29" s="59">
        <f t="shared" si="32"/>
        <v>0</v>
      </c>
      <c r="X29" s="59">
        <f t="shared" si="32"/>
        <v>0</v>
      </c>
      <c r="Y29" s="59">
        <f t="shared" si="32"/>
        <v>0</v>
      </c>
      <c r="Z29" s="59">
        <f t="shared" si="32"/>
        <v>0</v>
      </c>
      <c r="AA29" s="59">
        <f t="shared" si="32"/>
        <v>0</v>
      </c>
    </row>
    <row r="30" spans="1:27" x14ac:dyDescent="0.3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3"/>
        <v>XX水电站</v>
      </c>
      <c r="Q30" s="59">
        <f t="shared" ref="Q30:AA30" si="33">C30</f>
        <v>0</v>
      </c>
      <c r="R30" s="59">
        <f t="shared" si="33"/>
        <v>0</v>
      </c>
      <c r="S30" s="59">
        <f t="shared" si="33"/>
        <v>0</v>
      </c>
      <c r="T30" s="59">
        <f t="shared" si="33"/>
        <v>0</v>
      </c>
      <c r="U30" s="59">
        <f t="shared" si="33"/>
        <v>0</v>
      </c>
      <c r="V30" s="59">
        <f t="shared" si="33"/>
        <v>0</v>
      </c>
      <c r="W30" s="59">
        <f t="shared" si="33"/>
        <v>0</v>
      </c>
      <c r="X30" s="59">
        <f t="shared" si="33"/>
        <v>0</v>
      </c>
      <c r="Y30" s="59">
        <f t="shared" si="33"/>
        <v>0</v>
      </c>
      <c r="Z30" s="59">
        <f t="shared" si="33"/>
        <v>0</v>
      </c>
      <c r="AA30" s="59">
        <f t="shared" si="33"/>
        <v>0</v>
      </c>
    </row>
    <row r="31" spans="1:27" x14ac:dyDescent="0.3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3"/>
        <v>XX水电站</v>
      </c>
      <c r="Q31" s="59">
        <f t="shared" ref="Q31:AA31" si="34">C31</f>
        <v>0</v>
      </c>
      <c r="R31" s="59">
        <f t="shared" si="34"/>
        <v>0</v>
      </c>
      <c r="S31" s="59">
        <f t="shared" si="34"/>
        <v>0</v>
      </c>
      <c r="T31" s="59">
        <f t="shared" si="34"/>
        <v>0</v>
      </c>
      <c r="U31" s="59">
        <f t="shared" si="34"/>
        <v>0</v>
      </c>
      <c r="V31" s="59">
        <f t="shared" si="34"/>
        <v>0</v>
      </c>
      <c r="W31" s="59">
        <f t="shared" si="34"/>
        <v>0</v>
      </c>
      <c r="X31" s="59">
        <f t="shared" si="34"/>
        <v>0</v>
      </c>
      <c r="Y31" s="59">
        <f t="shared" si="34"/>
        <v>0</v>
      </c>
      <c r="Z31" s="59">
        <f t="shared" si="34"/>
        <v>0</v>
      </c>
      <c r="AA31" s="59">
        <f t="shared" si="34"/>
        <v>0</v>
      </c>
    </row>
    <row r="32" spans="1:27" x14ac:dyDescent="0.3">
      <c r="A32" s="68" t="s">
        <v>69</v>
      </c>
      <c r="B32" s="69"/>
      <c r="C32" s="19">
        <v>36</v>
      </c>
      <c r="D32" s="20">
        <v>36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P32" s="60" t="str">
        <f t="shared" si="3"/>
        <v>富春江水电厂</v>
      </c>
      <c r="Q32" s="60">
        <f t="shared" ref="Q32:AA32" si="35">C32</f>
        <v>36</v>
      </c>
      <c r="R32" s="60">
        <f t="shared" si="35"/>
        <v>36</v>
      </c>
      <c r="S32" s="60">
        <f t="shared" si="35"/>
        <v>0</v>
      </c>
      <c r="T32" s="60">
        <f t="shared" si="35"/>
        <v>0</v>
      </c>
      <c r="U32" s="60">
        <f t="shared" si="35"/>
        <v>0</v>
      </c>
      <c r="V32" s="60">
        <f t="shared" si="35"/>
        <v>0</v>
      </c>
      <c r="W32" s="60">
        <f t="shared" si="35"/>
        <v>0</v>
      </c>
      <c r="X32" s="60">
        <f t="shared" si="35"/>
        <v>0</v>
      </c>
      <c r="Y32" s="60">
        <f t="shared" si="35"/>
        <v>0</v>
      </c>
      <c r="Z32" s="60">
        <f t="shared" si="35"/>
        <v>0</v>
      </c>
      <c r="AA32" s="60">
        <f t="shared" si="35"/>
        <v>0</v>
      </c>
    </row>
    <row r="33" spans="1:27" x14ac:dyDescent="0.3">
      <c r="A33" s="39" t="s">
        <v>71</v>
      </c>
      <c r="B33" s="39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P33" s="60" t="str">
        <f t="shared" si="3"/>
        <v>XX单独计入电厂</v>
      </c>
      <c r="Q33" s="60">
        <f t="shared" ref="Q33:AA33" si="36">C33</f>
        <v>0</v>
      </c>
      <c r="R33" s="60">
        <f t="shared" si="36"/>
        <v>0</v>
      </c>
      <c r="S33" s="60">
        <f t="shared" si="36"/>
        <v>0</v>
      </c>
      <c r="T33" s="60">
        <f t="shared" si="36"/>
        <v>0</v>
      </c>
      <c r="U33" s="60">
        <f t="shared" si="36"/>
        <v>0</v>
      </c>
      <c r="V33" s="60">
        <f t="shared" si="36"/>
        <v>0</v>
      </c>
      <c r="W33" s="60">
        <f t="shared" si="36"/>
        <v>0</v>
      </c>
      <c r="X33" s="60">
        <f t="shared" si="36"/>
        <v>0</v>
      </c>
      <c r="Y33" s="60">
        <f t="shared" si="36"/>
        <v>0</v>
      </c>
      <c r="Z33" s="60">
        <f t="shared" si="36"/>
        <v>0</v>
      </c>
      <c r="AA33" s="60">
        <f t="shared" si="36"/>
        <v>0</v>
      </c>
    </row>
    <row r="34" spans="1:27" x14ac:dyDescent="0.3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3"/>
        <v>XX单独计入电厂</v>
      </c>
      <c r="Q34" s="60">
        <f t="shared" ref="Q34:AA34" si="37">C34</f>
        <v>0</v>
      </c>
      <c r="R34" s="60">
        <f t="shared" si="37"/>
        <v>0</v>
      </c>
      <c r="S34" s="60">
        <f t="shared" si="37"/>
        <v>0</v>
      </c>
      <c r="T34" s="60">
        <f t="shared" si="37"/>
        <v>0</v>
      </c>
      <c r="U34" s="60">
        <f t="shared" si="37"/>
        <v>0</v>
      </c>
      <c r="V34" s="60">
        <f t="shared" si="37"/>
        <v>0</v>
      </c>
      <c r="W34" s="60">
        <f t="shared" si="37"/>
        <v>0</v>
      </c>
      <c r="X34" s="60">
        <f t="shared" si="37"/>
        <v>0</v>
      </c>
      <c r="Y34" s="60">
        <f t="shared" si="37"/>
        <v>0</v>
      </c>
      <c r="Z34" s="60">
        <f t="shared" si="37"/>
        <v>0</v>
      </c>
      <c r="AA34" s="60">
        <f t="shared" si="37"/>
        <v>0</v>
      </c>
    </row>
    <row r="35" spans="1:27" ht="25" x14ac:dyDescent="0.3">
      <c r="A35" s="43" t="s">
        <v>72</v>
      </c>
      <c r="B35" s="43"/>
      <c r="C35" s="44">
        <f t="shared" ref="C35:M35" si="38">SUM(C20:C22)*0.5+SUM(C23:C27)*0+SUM(C28:C31)*0.3+C32*0.7</f>
        <v>25.2</v>
      </c>
      <c r="D35" s="44">
        <f t="shared" si="38"/>
        <v>25.2</v>
      </c>
      <c r="E35" s="44">
        <f t="shared" si="38"/>
        <v>0</v>
      </c>
      <c r="F35" s="44">
        <f t="shared" si="38"/>
        <v>0</v>
      </c>
      <c r="G35" s="44">
        <f t="shared" si="38"/>
        <v>0</v>
      </c>
      <c r="H35" s="44">
        <f t="shared" si="38"/>
        <v>0</v>
      </c>
      <c r="I35" s="44">
        <f t="shared" si="38"/>
        <v>0</v>
      </c>
      <c r="J35" s="44">
        <f t="shared" si="38"/>
        <v>0</v>
      </c>
      <c r="K35" s="44">
        <f t="shared" si="38"/>
        <v>0</v>
      </c>
      <c r="L35" s="44">
        <f t="shared" si="38"/>
        <v>0</v>
      </c>
      <c r="M35" s="44">
        <f t="shared" si="38"/>
        <v>0</v>
      </c>
      <c r="P35" s="43" t="s">
        <v>72</v>
      </c>
      <c r="Q35" s="44">
        <f t="shared" ref="Q35:AA35" si="39">SUM(Q20:Q22)*0.5+SUM(Q23:Q27)*0+SUM(Q28:Q31)*0.3+Q32*0.5</f>
        <v>18</v>
      </c>
      <c r="R35" s="44">
        <f t="shared" si="39"/>
        <v>18</v>
      </c>
      <c r="S35" s="44">
        <f t="shared" si="39"/>
        <v>0</v>
      </c>
      <c r="T35" s="44">
        <f t="shared" si="39"/>
        <v>0</v>
      </c>
      <c r="U35" s="44">
        <f t="shared" si="39"/>
        <v>0</v>
      </c>
      <c r="V35" s="44">
        <f t="shared" si="39"/>
        <v>0</v>
      </c>
      <c r="W35" s="44">
        <f t="shared" si="39"/>
        <v>0</v>
      </c>
      <c r="X35" s="44">
        <f t="shared" si="39"/>
        <v>0</v>
      </c>
      <c r="Y35" s="44">
        <f t="shared" si="39"/>
        <v>0</v>
      </c>
      <c r="Z35" s="44">
        <f t="shared" si="39"/>
        <v>0</v>
      </c>
      <c r="AA35" s="44">
        <f t="shared" si="39"/>
        <v>0</v>
      </c>
    </row>
    <row r="36" spans="1:27" ht="25" x14ac:dyDescent="0.3">
      <c r="A36" s="43" t="s">
        <v>73</v>
      </c>
      <c r="B36" s="43"/>
      <c r="C36" s="44">
        <f t="shared" ref="C36:M36" si="40">SUM(C20:C22)*0.5+SUM(C23:C27)*0.4+SUM(C28:C31)*0.3+C32*0.7</f>
        <v>25.2</v>
      </c>
      <c r="D36" s="44">
        <f t="shared" si="40"/>
        <v>25.2</v>
      </c>
      <c r="E36" s="44">
        <f t="shared" si="40"/>
        <v>0</v>
      </c>
      <c r="F36" s="44">
        <f t="shared" si="40"/>
        <v>0</v>
      </c>
      <c r="G36" s="44">
        <f t="shared" si="40"/>
        <v>0</v>
      </c>
      <c r="H36" s="44">
        <f t="shared" si="40"/>
        <v>0</v>
      </c>
      <c r="I36" s="44">
        <f t="shared" si="40"/>
        <v>0</v>
      </c>
      <c r="J36" s="44">
        <f t="shared" si="40"/>
        <v>0</v>
      </c>
      <c r="K36" s="44">
        <f t="shared" si="40"/>
        <v>0</v>
      </c>
      <c r="L36" s="44">
        <f t="shared" si="40"/>
        <v>0</v>
      </c>
      <c r="M36" s="44">
        <f t="shared" si="40"/>
        <v>0</v>
      </c>
      <c r="P36" s="43" t="s">
        <v>74</v>
      </c>
      <c r="Q36" s="44">
        <f t="shared" ref="Q36:AA36" si="41">SUM(Q20:Q22)*0.5+SUM(Q23:Q27)*0.2+SUM(Q28:Q31)*0.3+Q32*0.5</f>
        <v>18</v>
      </c>
      <c r="R36" s="44">
        <f t="shared" si="41"/>
        <v>18</v>
      </c>
      <c r="S36" s="44">
        <f t="shared" si="41"/>
        <v>0</v>
      </c>
      <c r="T36" s="44">
        <f t="shared" si="41"/>
        <v>0</v>
      </c>
      <c r="U36" s="44">
        <f t="shared" si="41"/>
        <v>0</v>
      </c>
      <c r="V36" s="44">
        <f t="shared" si="41"/>
        <v>0</v>
      </c>
      <c r="W36" s="44">
        <f t="shared" si="41"/>
        <v>0</v>
      </c>
      <c r="X36" s="44">
        <f t="shared" si="41"/>
        <v>0</v>
      </c>
      <c r="Y36" s="44">
        <f t="shared" si="41"/>
        <v>0</v>
      </c>
      <c r="Z36" s="44">
        <f t="shared" si="41"/>
        <v>0</v>
      </c>
      <c r="AA36" s="44">
        <f t="shared" si="41"/>
        <v>0</v>
      </c>
    </row>
    <row r="37" spans="1:27" ht="25" x14ac:dyDescent="0.3">
      <c r="A37" s="43" t="s">
        <v>75</v>
      </c>
      <c r="B37" s="43"/>
      <c r="C37" s="44">
        <f t="shared" ref="C37:M37" si="42">SUM(C20:C22)*0.5+SUM(C23:C27)*0.8+SUM(C28:C31)*0.3+C32*0.7</f>
        <v>25.2</v>
      </c>
      <c r="D37" s="44">
        <f t="shared" si="42"/>
        <v>25.2</v>
      </c>
      <c r="E37" s="44">
        <f t="shared" si="42"/>
        <v>0</v>
      </c>
      <c r="F37" s="44">
        <f t="shared" si="42"/>
        <v>0</v>
      </c>
      <c r="G37" s="44">
        <f t="shared" si="42"/>
        <v>0</v>
      </c>
      <c r="H37" s="44">
        <f t="shared" si="42"/>
        <v>0</v>
      </c>
      <c r="I37" s="44">
        <f t="shared" si="42"/>
        <v>0</v>
      </c>
      <c r="J37" s="44">
        <f t="shared" si="42"/>
        <v>0</v>
      </c>
      <c r="K37" s="44">
        <f t="shared" si="42"/>
        <v>0</v>
      </c>
      <c r="L37" s="44">
        <f t="shared" si="42"/>
        <v>0</v>
      </c>
      <c r="M37" s="44">
        <f t="shared" si="42"/>
        <v>0</v>
      </c>
      <c r="P37" s="43" t="s">
        <v>73</v>
      </c>
      <c r="Q37" s="44">
        <f t="shared" ref="Q37:AA37" si="43">SUM(Q20:Q22)*0.5+SUM(Q23:Q27)*0.4+SUM(Q28:Q31)*0.3+Q32*0.5</f>
        <v>18</v>
      </c>
      <c r="R37" s="44">
        <f t="shared" si="43"/>
        <v>18</v>
      </c>
      <c r="S37" s="44">
        <f t="shared" si="43"/>
        <v>0</v>
      </c>
      <c r="T37" s="44">
        <f t="shared" si="43"/>
        <v>0</v>
      </c>
      <c r="U37" s="44">
        <f t="shared" si="43"/>
        <v>0</v>
      </c>
      <c r="V37" s="44">
        <f t="shared" si="43"/>
        <v>0</v>
      </c>
      <c r="W37" s="44">
        <f t="shared" si="43"/>
        <v>0</v>
      </c>
      <c r="X37" s="44">
        <f t="shared" si="43"/>
        <v>0</v>
      </c>
      <c r="Y37" s="44">
        <f t="shared" si="43"/>
        <v>0</v>
      </c>
      <c r="Z37" s="44">
        <f t="shared" si="43"/>
        <v>0</v>
      </c>
      <c r="AA37" s="44">
        <f t="shared" si="43"/>
        <v>0</v>
      </c>
    </row>
    <row r="38" spans="1:27" x14ac:dyDescent="0.3">
      <c r="A38" s="3" t="s">
        <v>76</v>
      </c>
      <c r="B38" s="3"/>
      <c r="C38" s="27">
        <f t="shared" ref="C38:M38" si="44">SUM(C39:C42)</f>
        <v>11.5</v>
      </c>
      <c r="D38" s="27">
        <f t="shared" si="44"/>
        <v>11.5</v>
      </c>
      <c r="E38" s="27">
        <f t="shared" si="44"/>
        <v>1.9</v>
      </c>
      <c r="F38" s="27">
        <f t="shared" si="44"/>
        <v>1.9</v>
      </c>
      <c r="G38" s="27">
        <f t="shared" si="44"/>
        <v>1.9</v>
      </c>
      <c r="H38" s="27">
        <f t="shared" si="44"/>
        <v>1.9</v>
      </c>
      <c r="I38" s="27">
        <f t="shared" si="44"/>
        <v>1.9</v>
      </c>
      <c r="J38" s="27">
        <f t="shared" si="44"/>
        <v>14.4</v>
      </c>
      <c r="K38" s="27">
        <f t="shared" si="44"/>
        <v>14.4</v>
      </c>
      <c r="L38" s="27">
        <f t="shared" si="44"/>
        <v>17.399999999999999</v>
      </c>
      <c r="M38" s="27">
        <f t="shared" si="44"/>
        <v>18.399999999999999</v>
      </c>
      <c r="P38" s="3" t="s">
        <v>76</v>
      </c>
      <c r="Q38" s="27">
        <f t="shared" ref="Q38:AA38" si="45">SUM(Q39:Q42)</f>
        <v>11.5</v>
      </c>
      <c r="R38" s="27">
        <f t="shared" si="45"/>
        <v>11.5</v>
      </c>
      <c r="S38" s="27">
        <f t="shared" si="45"/>
        <v>1.9</v>
      </c>
      <c r="T38" s="27">
        <f t="shared" si="45"/>
        <v>1.9</v>
      </c>
      <c r="U38" s="27">
        <f t="shared" si="45"/>
        <v>1.9</v>
      </c>
      <c r="V38" s="27">
        <f t="shared" si="45"/>
        <v>1.9</v>
      </c>
      <c r="W38" s="27">
        <f t="shared" si="45"/>
        <v>1.9</v>
      </c>
      <c r="X38" s="27">
        <f t="shared" si="45"/>
        <v>14.4</v>
      </c>
      <c r="Y38" s="27">
        <f t="shared" si="45"/>
        <v>14.4</v>
      </c>
      <c r="Z38" s="27">
        <f t="shared" si="45"/>
        <v>17.399999999999999</v>
      </c>
      <c r="AA38" s="27">
        <f t="shared" si="45"/>
        <v>18.399999999999999</v>
      </c>
    </row>
    <row r="39" spans="1:27" x14ac:dyDescent="0.3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85">
        <v>0</v>
      </c>
      <c r="I39" s="85">
        <v>0</v>
      </c>
      <c r="J39" s="47">
        <v>8.5</v>
      </c>
      <c r="K39" s="47">
        <v>8.5</v>
      </c>
      <c r="L39" s="47">
        <v>8.5</v>
      </c>
      <c r="M39" s="47">
        <v>8.5</v>
      </c>
      <c r="P39" s="43" t="str">
        <f>A39</f>
        <v>6MW及以上小水电装机</v>
      </c>
      <c r="Q39" s="43">
        <f t="shared" ref="Q39:AA39" si="46">C39</f>
        <v>0</v>
      </c>
      <c r="R39" s="43">
        <f t="shared" si="46"/>
        <v>0</v>
      </c>
      <c r="S39" s="43">
        <f t="shared" si="46"/>
        <v>0</v>
      </c>
      <c r="T39" s="43">
        <f t="shared" si="46"/>
        <v>0</v>
      </c>
      <c r="U39" s="43">
        <f t="shared" si="46"/>
        <v>0</v>
      </c>
      <c r="V39" s="43">
        <f t="shared" si="46"/>
        <v>0</v>
      </c>
      <c r="W39" s="43">
        <f t="shared" si="46"/>
        <v>0</v>
      </c>
      <c r="X39" s="43">
        <f t="shared" si="46"/>
        <v>8.5</v>
      </c>
      <c r="Y39" s="43">
        <f t="shared" si="46"/>
        <v>8.5</v>
      </c>
      <c r="Z39" s="43">
        <f t="shared" si="46"/>
        <v>8.5</v>
      </c>
      <c r="AA39" s="43">
        <f t="shared" si="46"/>
        <v>8.5</v>
      </c>
    </row>
    <row r="40" spans="1:27" x14ac:dyDescent="0.3">
      <c r="A40" s="43" t="s">
        <v>78</v>
      </c>
      <c r="B40" s="45"/>
      <c r="C40" s="9">
        <v>7.5</v>
      </c>
      <c r="D40" s="10">
        <v>7.5</v>
      </c>
      <c r="E40" s="10">
        <v>0.9</v>
      </c>
      <c r="F40" s="10">
        <v>0.9</v>
      </c>
      <c r="G40" s="10">
        <v>0.9</v>
      </c>
      <c r="H40" s="70">
        <v>0.9</v>
      </c>
      <c r="I40" s="70">
        <v>0.9</v>
      </c>
      <c r="J40" s="10">
        <v>4.9000000000000004</v>
      </c>
      <c r="K40" s="10">
        <v>4.9000000000000004</v>
      </c>
      <c r="L40" s="10">
        <v>4.9000000000000004</v>
      </c>
      <c r="M40" s="10">
        <v>4.9000000000000004</v>
      </c>
      <c r="P40" s="43" t="str">
        <f>A40</f>
        <v>6MW及以上小火电装机</v>
      </c>
      <c r="Q40" s="43">
        <f t="shared" ref="Q40:AA40" si="47">C40</f>
        <v>7.5</v>
      </c>
      <c r="R40" s="43">
        <f t="shared" si="47"/>
        <v>7.5</v>
      </c>
      <c r="S40" s="43">
        <f t="shared" si="47"/>
        <v>0.9</v>
      </c>
      <c r="T40" s="43">
        <f t="shared" si="47"/>
        <v>0.9</v>
      </c>
      <c r="U40" s="43">
        <f t="shared" si="47"/>
        <v>0.9</v>
      </c>
      <c r="V40" s="43">
        <f t="shared" si="47"/>
        <v>0.9</v>
      </c>
      <c r="W40" s="43">
        <f t="shared" si="47"/>
        <v>0.9</v>
      </c>
      <c r="X40" s="43">
        <f t="shared" si="47"/>
        <v>4.9000000000000004</v>
      </c>
      <c r="Y40" s="43">
        <f t="shared" si="47"/>
        <v>4.9000000000000004</v>
      </c>
      <c r="Z40" s="43">
        <f t="shared" si="47"/>
        <v>4.9000000000000004</v>
      </c>
      <c r="AA40" s="43">
        <f t="shared" si="47"/>
        <v>4.9000000000000004</v>
      </c>
    </row>
    <row r="41" spans="1:27" x14ac:dyDescent="0.3">
      <c r="A41" s="43" t="s">
        <v>79</v>
      </c>
      <c r="B41" s="45"/>
      <c r="C41" s="9">
        <v>4</v>
      </c>
      <c r="D41" s="10">
        <v>4</v>
      </c>
      <c r="E41" s="10">
        <v>1</v>
      </c>
      <c r="F41" s="10">
        <v>1</v>
      </c>
      <c r="G41" s="10">
        <v>1</v>
      </c>
      <c r="H41" s="70">
        <v>1</v>
      </c>
      <c r="I41" s="70">
        <v>1</v>
      </c>
      <c r="J41" s="70">
        <v>1</v>
      </c>
      <c r="K41" s="70">
        <v>1</v>
      </c>
      <c r="L41" s="10">
        <v>4</v>
      </c>
      <c r="M41" s="10">
        <v>5</v>
      </c>
      <c r="P41" s="43" t="str">
        <f>A41</f>
        <v>6MW以下小水电装机</v>
      </c>
      <c r="Q41" s="43">
        <f t="shared" ref="Q41:AA41" si="48">C41</f>
        <v>4</v>
      </c>
      <c r="R41" s="43">
        <f t="shared" si="48"/>
        <v>4</v>
      </c>
      <c r="S41" s="43">
        <f t="shared" si="48"/>
        <v>1</v>
      </c>
      <c r="T41" s="43">
        <f t="shared" si="48"/>
        <v>1</v>
      </c>
      <c r="U41" s="43">
        <f t="shared" si="48"/>
        <v>1</v>
      </c>
      <c r="V41" s="43">
        <f t="shared" si="48"/>
        <v>1</v>
      </c>
      <c r="W41" s="43">
        <f t="shared" si="48"/>
        <v>1</v>
      </c>
      <c r="X41" s="43">
        <f t="shared" si="48"/>
        <v>1</v>
      </c>
      <c r="Y41" s="43">
        <f t="shared" si="48"/>
        <v>1</v>
      </c>
      <c r="Z41" s="43">
        <f t="shared" si="48"/>
        <v>4</v>
      </c>
      <c r="AA41" s="43">
        <f t="shared" si="48"/>
        <v>5</v>
      </c>
    </row>
    <row r="42" spans="1:27" x14ac:dyDescent="0.3">
      <c r="A42" s="43" t="s">
        <v>80</v>
      </c>
      <c r="B42" s="45"/>
      <c r="C42" s="9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49">C42</f>
        <v>0</v>
      </c>
      <c r="R42" s="43">
        <f t="shared" si="49"/>
        <v>0</v>
      </c>
      <c r="S42" s="43">
        <f t="shared" si="49"/>
        <v>0</v>
      </c>
      <c r="T42" s="43">
        <f t="shared" si="49"/>
        <v>0</v>
      </c>
      <c r="U42" s="43">
        <f t="shared" si="49"/>
        <v>0</v>
      </c>
      <c r="V42" s="43">
        <f t="shared" si="49"/>
        <v>0</v>
      </c>
      <c r="W42" s="43">
        <f t="shared" si="49"/>
        <v>0</v>
      </c>
      <c r="X42" s="43">
        <f t="shared" si="49"/>
        <v>0</v>
      </c>
      <c r="Y42" s="43">
        <f t="shared" si="49"/>
        <v>0</v>
      </c>
      <c r="Z42" s="43">
        <f t="shared" si="49"/>
        <v>0</v>
      </c>
      <c r="AA42" s="43">
        <f t="shared" si="49"/>
        <v>0</v>
      </c>
    </row>
    <row r="43" spans="1:27" x14ac:dyDescent="0.3">
      <c r="A43" s="5" t="s">
        <v>81</v>
      </c>
      <c r="B43" s="5"/>
      <c r="C43" s="27">
        <f t="shared" ref="C43:M43" si="50">C39*0.3+C40*0.5+C41*0.2+C42*0</f>
        <v>4.55</v>
      </c>
      <c r="D43" s="27">
        <f t="shared" si="50"/>
        <v>4.55</v>
      </c>
      <c r="E43" s="27">
        <f t="shared" si="50"/>
        <v>0.65</v>
      </c>
      <c r="F43" s="27">
        <f t="shared" si="50"/>
        <v>0.65</v>
      </c>
      <c r="G43" s="27">
        <f t="shared" si="50"/>
        <v>0.65</v>
      </c>
      <c r="H43" s="27">
        <f t="shared" si="50"/>
        <v>0.65</v>
      </c>
      <c r="I43" s="27">
        <f t="shared" si="50"/>
        <v>0.65</v>
      </c>
      <c r="J43" s="27">
        <f t="shared" si="50"/>
        <v>5.2</v>
      </c>
      <c r="K43" s="27">
        <f t="shared" si="50"/>
        <v>5.2</v>
      </c>
      <c r="L43" s="27">
        <f t="shared" si="50"/>
        <v>5.8</v>
      </c>
      <c r="M43" s="27">
        <f t="shared" si="50"/>
        <v>6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3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1">C44</f>
        <v>0</v>
      </c>
      <c r="R44" s="27">
        <f t="shared" si="51"/>
        <v>0</v>
      </c>
      <c r="S44" s="27">
        <f t="shared" si="51"/>
        <v>0</v>
      </c>
      <c r="T44" s="27">
        <f t="shared" si="51"/>
        <v>0</v>
      </c>
      <c r="U44" s="27">
        <f t="shared" si="51"/>
        <v>0</v>
      </c>
      <c r="V44" s="27">
        <f t="shared" si="51"/>
        <v>0</v>
      </c>
      <c r="W44" s="27">
        <f t="shared" si="51"/>
        <v>0</v>
      </c>
      <c r="X44" s="27">
        <f t="shared" si="51"/>
        <v>0</v>
      </c>
      <c r="Y44" s="27">
        <f t="shared" si="51"/>
        <v>0</v>
      </c>
      <c r="Z44" s="27">
        <f t="shared" si="51"/>
        <v>0</v>
      </c>
      <c r="AA44" s="27">
        <f t="shared" si="51"/>
        <v>0</v>
      </c>
    </row>
    <row r="45" spans="1:27" x14ac:dyDescent="0.3">
      <c r="A45" s="5" t="s">
        <v>83</v>
      </c>
      <c r="B45" s="5"/>
      <c r="C45" s="27">
        <f t="shared" ref="C45:M45" si="52">C44*0.1</f>
        <v>0</v>
      </c>
      <c r="D45" s="27">
        <f t="shared" si="52"/>
        <v>0</v>
      </c>
      <c r="E45" s="27">
        <f t="shared" si="52"/>
        <v>0</v>
      </c>
      <c r="F45" s="27">
        <f t="shared" si="52"/>
        <v>0</v>
      </c>
      <c r="G45" s="27">
        <f t="shared" si="52"/>
        <v>0</v>
      </c>
      <c r="H45" s="27">
        <f t="shared" si="52"/>
        <v>0</v>
      </c>
      <c r="I45" s="27">
        <f t="shared" si="52"/>
        <v>0</v>
      </c>
      <c r="J45" s="27">
        <f t="shared" si="52"/>
        <v>0</v>
      </c>
      <c r="K45" s="27">
        <f t="shared" si="52"/>
        <v>0</v>
      </c>
      <c r="L45" s="27">
        <f t="shared" si="52"/>
        <v>0</v>
      </c>
      <c r="M45" s="27">
        <f t="shared" si="52"/>
        <v>0</v>
      </c>
      <c r="P45" s="5" t="s">
        <v>83</v>
      </c>
      <c r="Q45" s="27">
        <f t="shared" ref="Q45:AA45" si="53">Q44*0</f>
        <v>0</v>
      </c>
      <c r="R45" s="27">
        <f t="shared" si="53"/>
        <v>0</v>
      </c>
      <c r="S45" s="27">
        <f t="shared" si="53"/>
        <v>0</v>
      </c>
      <c r="T45" s="27">
        <f t="shared" si="53"/>
        <v>0</v>
      </c>
      <c r="U45" s="27">
        <f t="shared" si="53"/>
        <v>0</v>
      </c>
      <c r="V45" s="27">
        <f t="shared" si="53"/>
        <v>0</v>
      </c>
      <c r="W45" s="27">
        <f t="shared" si="53"/>
        <v>0</v>
      </c>
      <c r="X45" s="27">
        <f t="shared" si="53"/>
        <v>0</v>
      </c>
      <c r="Y45" s="27">
        <f t="shared" si="53"/>
        <v>0</v>
      </c>
      <c r="Z45" s="27">
        <f t="shared" si="53"/>
        <v>0</v>
      </c>
      <c r="AA45" s="27">
        <f t="shared" si="53"/>
        <v>0</v>
      </c>
    </row>
    <row r="46" spans="1:27" x14ac:dyDescent="0.3">
      <c r="A46" s="3" t="s">
        <v>84</v>
      </c>
      <c r="B46" s="48"/>
      <c r="C46" s="46">
        <v>14</v>
      </c>
      <c r="D46" s="47">
        <v>16</v>
      </c>
      <c r="E46" s="47">
        <v>18</v>
      </c>
      <c r="F46" s="47">
        <v>21</v>
      </c>
      <c r="G46" s="47">
        <v>25</v>
      </c>
      <c r="H46" s="47">
        <v>28</v>
      </c>
      <c r="I46" s="47">
        <v>31</v>
      </c>
      <c r="J46" s="47">
        <v>34</v>
      </c>
      <c r="K46" s="47">
        <v>36</v>
      </c>
      <c r="L46" s="47">
        <v>38</v>
      </c>
      <c r="M46" s="47">
        <v>42</v>
      </c>
      <c r="P46" s="3" t="s">
        <v>84</v>
      </c>
      <c r="Q46" s="27">
        <f t="shared" ref="Q46:AA46" si="54">C46</f>
        <v>14</v>
      </c>
      <c r="R46" s="27">
        <f t="shared" si="54"/>
        <v>16</v>
      </c>
      <c r="S46" s="27">
        <f t="shared" si="54"/>
        <v>18</v>
      </c>
      <c r="T46" s="27">
        <f t="shared" si="54"/>
        <v>21</v>
      </c>
      <c r="U46" s="27">
        <f t="shared" si="54"/>
        <v>25</v>
      </c>
      <c r="V46" s="27">
        <f t="shared" si="54"/>
        <v>28</v>
      </c>
      <c r="W46" s="27">
        <f t="shared" si="54"/>
        <v>31</v>
      </c>
      <c r="X46" s="27">
        <f t="shared" si="54"/>
        <v>34</v>
      </c>
      <c r="Y46" s="27">
        <f t="shared" si="54"/>
        <v>36</v>
      </c>
      <c r="Z46" s="27">
        <f t="shared" si="54"/>
        <v>38</v>
      </c>
      <c r="AA46" s="27">
        <f t="shared" si="54"/>
        <v>42</v>
      </c>
    </row>
    <row r="47" spans="1:27" x14ac:dyDescent="0.3">
      <c r="A47" s="5" t="s">
        <v>85</v>
      </c>
      <c r="B47" s="5"/>
      <c r="C47" s="27">
        <f t="shared" ref="C47:M47" si="55">C46*0.2</f>
        <v>2.8000000000000003</v>
      </c>
      <c r="D47" s="27">
        <f t="shared" si="55"/>
        <v>3.2</v>
      </c>
      <c r="E47" s="27">
        <f t="shared" si="55"/>
        <v>3.6</v>
      </c>
      <c r="F47" s="27">
        <f t="shared" si="55"/>
        <v>4.2</v>
      </c>
      <c r="G47" s="27">
        <f t="shared" si="55"/>
        <v>5</v>
      </c>
      <c r="H47" s="27">
        <f t="shared" si="55"/>
        <v>5.6000000000000005</v>
      </c>
      <c r="I47" s="27">
        <f t="shared" si="55"/>
        <v>6.2</v>
      </c>
      <c r="J47" s="27">
        <f t="shared" si="55"/>
        <v>6.8000000000000007</v>
      </c>
      <c r="K47" s="27">
        <f t="shared" si="55"/>
        <v>7.2</v>
      </c>
      <c r="L47" s="27">
        <f t="shared" si="55"/>
        <v>7.6000000000000005</v>
      </c>
      <c r="M47" s="27">
        <f t="shared" si="55"/>
        <v>8.4</v>
      </c>
      <c r="P47" s="5" t="s">
        <v>85</v>
      </c>
      <c r="Q47" s="27">
        <f t="shared" ref="Q47:AA47" si="56">Q46*0</f>
        <v>0</v>
      </c>
      <c r="R47" s="27">
        <f t="shared" si="56"/>
        <v>0</v>
      </c>
      <c r="S47" s="27">
        <f t="shared" si="56"/>
        <v>0</v>
      </c>
      <c r="T47" s="27">
        <f t="shared" si="56"/>
        <v>0</v>
      </c>
      <c r="U47" s="27">
        <f t="shared" si="56"/>
        <v>0</v>
      </c>
      <c r="V47" s="27">
        <f t="shared" si="56"/>
        <v>0</v>
      </c>
      <c r="W47" s="27">
        <f t="shared" si="56"/>
        <v>0</v>
      </c>
      <c r="X47" s="27">
        <f t="shared" si="56"/>
        <v>0</v>
      </c>
      <c r="Y47" s="27">
        <f t="shared" si="56"/>
        <v>0</v>
      </c>
      <c r="Z47" s="27">
        <f t="shared" si="56"/>
        <v>0</v>
      </c>
      <c r="AA47" s="27">
        <f t="shared" si="56"/>
        <v>0</v>
      </c>
    </row>
    <row r="48" spans="1:27" ht="24" x14ac:dyDescent="0.3">
      <c r="A48" s="3" t="s">
        <v>86</v>
      </c>
      <c r="B48" s="3"/>
      <c r="C48" s="27">
        <f t="shared" ref="C48:M48" si="57">C35+C43+C45+C47</f>
        <v>32.549999999999997</v>
      </c>
      <c r="D48" s="27">
        <f t="shared" si="57"/>
        <v>32.950000000000003</v>
      </c>
      <c r="E48" s="27">
        <f t="shared" si="57"/>
        <v>4.25</v>
      </c>
      <c r="F48" s="27">
        <f t="shared" si="57"/>
        <v>4.8500000000000005</v>
      </c>
      <c r="G48" s="27">
        <f t="shared" si="57"/>
        <v>5.65</v>
      </c>
      <c r="H48" s="27">
        <f t="shared" si="57"/>
        <v>6.2500000000000009</v>
      </c>
      <c r="I48" s="27">
        <f t="shared" si="57"/>
        <v>6.8500000000000005</v>
      </c>
      <c r="J48" s="27">
        <f t="shared" si="57"/>
        <v>12</v>
      </c>
      <c r="K48" s="27">
        <f t="shared" si="57"/>
        <v>12.4</v>
      </c>
      <c r="L48" s="27">
        <f t="shared" si="57"/>
        <v>13.4</v>
      </c>
      <c r="M48" s="27">
        <f t="shared" si="57"/>
        <v>14.4</v>
      </c>
      <c r="P48" s="3" t="s">
        <v>86</v>
      </c>
      <c r="Q48" s="27">
        <f t="shared" ref="Q48:AA48" si="58">Q35+Q43+Q45+Q47</f>
        <v>18</v>
      </c>
      <c r="R48" s="27">
        <f t="shared" si="58"/>
        <v>18</v>
      </c>
      <c r="S48" s="27">
        <f t="shared" si="58"/>
        <v>0</v>
      </c>
      <c r="T48" s="27">
        <f t="shared" si="58"/>
        <v>0</v>
      </c>
      <c r="U48" s="27">
        <f t="shared" si="58"/>
        <v>0</v>
      </c>
      <c r="V48" s="27">
        <f t="shared" si="58"/>
        <v>0</v>
      </c>
      <c r="W48" s="27">
        <f t="shared" si="58"/>
        <v>0</v>
      </c>
      <c r="X48" s="27">
        <f t="shared" si="58"/>
        <v>0</v>
      </c>
      <c r="Y48" s="27">
        <f t="shared" si="58"/>
        <v>0</v>
      </c>
      <c r="Z48" s="27">
        <f t="shared" si="58"/>
        <v>0</v>
      </c>
      <c r="AA48" s="27">
        <f t="shared" si="58"/>
        <v>0</v>
      </c>
    </row>
    <row r="49" spans="1:27" x14ac:dyDescent="0.3">
      <c r="A49" s="5" t="s">
        <v>87</v>
      </c>
      <c r="B49" s="5"/>
      <c r="C49" s="27">
        <f t="shared" ref="C49:M49" si="59">C18-C48</f>
        <v>168.26887708465148</v>
      </c>
      <c r="D49" s="27">
        <f t="shared" si="59"/>
        <v>172.66739252065094</v>
      </c>
      <c r="E49" s="27">
        <f t="shared" si="59"/>
        <v>127.18990460507069</v>
      </c>
      <c r="F49" s="27">
        <f t="shared" si="59"/>
        <v>134.79057166169892</v>
      </c>
      <c r="G49" s="27">
        <f t="shared" si="59"/>
        <v>141.462027636774</v>
      </c>
      <c r="H49" s="27">
        <f t="shared" si="59"/>
        <v>141.5539476840047</v>
      </c>
      <c r="I49" s="27">
        <f t="shared" si="59"/>
        <v>148.13015177106874</v>
      </c>
      <c r="J49" s="27">
        <f t="shared" si="59"/>
        <v>130.58093788616256</v>
      </c>
      <c r="K49" s="27">
        <f t="shared" si="59"/>
        <v>136.60036705126251</v>
      </c>
      <c r="L49" s="27">
        <f t="shared" si="59"/>
        <v>142.27883592267858</v>
      </c>
      <c r="M49" s="27">
        <f t="shared" si="59"/>
        <v>165.62559861472434</v>
      </c>
      <c r="P49" s="5" t="s">
        <v>87</v>
      </c>
      <c r="Q49" s="27">
        <f t="shared" ref="Q49:AA49" si="60">Q18-Q48</f>
        <v>162.73698937618633</v>
      </c>
      <c r="R49" s="27">
        <f t="shared" si="60"/>
        <v>167.05565326858584</v>
      </c>
      <c r="S49" s="27">
        <f t="shared" si="60"/>
        <v>118.29591414456362</v>
      </c>
      <c r="T49" s="27">
        <f t="shared" si="60"/>
        <v>125.67651449552903</v>
      </c>
      <c r="U49" s="27">
        <f t="shared" si="60"/>
        <v>132.40082487309661</v>
      </c>
      <c r="V49" s="27">
        <f t="shared" si="60"/>
        <v>133.02355291560426</v>
      </c>
      <c r="W49" s="27">
        <f t="shared" si="60"/>
        <v>139.48213659396185</v>
      </c>
      <c r="X49" s="27">
        <f t="shared" si="60"/>
        <v>128.32284409754632</v>
      </c>
      <c r="Y49" s="27">
        <f t="shared" si="60"/>
        <v>134.10033034613625</v>
      </c>
      <c r="Z49" s="27">
        <f t="shared" si="60"/>
        <v>140.11095233041075</v>
      </c>
      <c r="AA49" s="27">
        <f t="shared" si="60"/>
        <v>162.02303875325191</v>
      </c>
    </row>
    <row r="50" spans="1:27" ht="24" x14ac:dyDescent="0.3">
      <c r="A50" s="3" t="s">
        <v>88</v>
      </c>
      <c r="B50" s="3"/>
      <c r="C50" s="27">
        <f t="shared" ref="C50:M50" si="61">C36+C43+C45+C47</f>
        <v>32.549999999999997</v>
      </c>
      <c r="D50" s="27">
        <f t="shared" si="61"/>
        <v>32.950000000000003</v>
      </c>
      <c r="E50" s="27">
        <f t="shared" si="61"/>
        <v>4.25</v>
      </c>
      <c r="F50" s="27">
        <f t="shared" si="61"/>
        <v>4.8500000000000005</v>
      </c>
      <c r="G50" s="27">
        <f t="shared" si="61"/>
        <v>5.65</v>
      </c>
      <c r="H50" s="27">
        <f t="shared" si="61"/>
        <v>6.2500000000000009</v>
      </c>
      <c r="I50" s="27">
        <f t="shared" si="61"/>
        <v>6.8500000000000005</v>
      </c>
      <c r="J50" s="27">
        <f t="shared" si="61"/>
        <v>12</v>
      </c>
      <c r="K50" s="27">
        <f t="shared" si="61"/>
        <v>12.4</v>
      </c>
      <c r="L50" s="27">
        <f t="shared" si="61"/>
        <v>13.4</v>
      </c>
      <c r="M50" s="27">
        <f t="shared" si="61"/>
        <v>14.4</v>
      </c>
      <c r="P50" s="3" t="s">
        <v>89</v>
      </c>
      <c r="Q50" s="27">
        <f t="shared" ref="Q50:AA50" si="62">Q36+Q43+Q45+Q47</f>
        <v>18</v>
      </c>
      <c r="R50" s="27">
        <f t="shared" si="62"/>
        <v>18</v>
      </c>
      <c r="S50" s="27">
        <f t="shared" si="62"/>
        <v>0</v>
      </c>
      <c r="T50" s="27">
        <f t="shared" si="62"/>
        <v>0</v>
      </c>
      <c r="U50" s="27">
        <f t="shared" si="62"/>
        <v>0</v>
      </c>
      <c r="V50" s="27">
        <f t="shared" si="62"/>
        <v>0</v>
      </c>
      <c r="W50" s="27">
        <f t="shared" si="62"/>
        <v>0</v>
      </c>
      <c r="X50" s="27">
        <f t="shared" si="62"/>
        <v>0</v>
      </c>
      <c r="Y50" s="27">
        <f t="shared" si="62"/>
        <v>0</v>
      </c>
      <c r="Z50" s="27">
        <f t="shared" si="62"/>
        <v>0</v>
      </c>
      <c r="AA50" s="27">
        <f t="shared" si="62"/>
        <v>0</v>
      </c>
    </row>
    <row r="51" spans="1:27" x14ac:dyDescent="0.3">
      <c r="A51" s="5" t="s">
        <v>87</v>
      </c>
      <c r="B51" s="5"/>
      <c r="C51" s="27">
        <f t="shared" ref="C51:M51" si="63">C18-C50</f>
        <v>168.26887708465148</v>
      </c>
      <c r="D51" s="27">
        <f t="shared" si="63"/>
        <v>172.66739252065094</v>
      </c>
      <c r="E51" s="27">
        <f t="shared" si="63"/>
        <v>127.18990460507069</v>
      </c>
      <c r="F51" s="27">
        <f t="shared" si="63"/>
        <v>134.79057166169892</v>
      </c>
      <c r="G51" s="27">
        <f t="shared" si="63"/>
        <v>141.462027636774</v>
      </c>
      <c r="H51" s="27">
        <f t="shared" si="63"/>
        <v>141.5539476840047</v>
      </c>
      <c r="I51" s="27">
        <f t="shared" si="63"/>
        <v>148.13015177106874</v>
      </c>
      <c r="J51" s="27">
        <f t="shared" si="63"/>
        <v>130.58093788616256</v>
      </c>
      <c r="K51" s="27">
        <f t="shared" si="63"/>
        <v>136.60036705126251</v>
      </c>
      <c r="L51" s="27">
        <f t="shared" si="63"/>
        <v>142.27883592267858</v>
      </c>
      <c r="M51" s="27">
        <f t="shared" si="63"/>
        <v>165.62559861472434</v>
      </c>
      <c r="P51" s="5" t="s">
        <v>87</v>
      </c>
      <c r="Q51" s="27">
        <f t="shared" ref="Q51:AA51" si="64">Q18-Q50</f>
        <v>162.73698937618633</v>
      </c>
      <c r="R51" s="27">
        <f t="shared" si="64"/>
        <v>167.05565326858584</v>
      </c>
      <c r="S51" s="27">
        <f t="shared" si="64"/>
        <v>118.29591414456362</v>
      </c>
      <c r="T51" s="27">
        <f t="shared" si="64"/>
        <v>125.67651449552903</v>
      </c>
      <c r="U51" s="27">
        <f t="shared" si="64"/>
        <v>132.40082487309661</v>
      </c>
      <c r="V51" s="27">
        <f t="shared" si="64"/>
        <v>133.02355291560426</v>
      </c>
      <c r="W51" s="27">
        <f t="shared" si="64"/>
        <v>139.48213659396185</v>
      </c>
      <c r="X51" s="27">
        <f t="shared" si="64"/>
        <v>128.32284409754632</v>
      </c>
      <c r="Y51" s="27">
        <f t="shared" si="64"/>
        <v>134.10033034613625</v>
      </c>
      <c r="Z51" s="27">
        <f t="shared" si="64"/>
        <v>140.11095233041075</v>
      </c>
      <c r="AA51" s="27">
        <f t="shared" si="64"/>
        <v>162.02303875325191</v>
      </c>
    </row>
    <row r="52" spans="1:27" ht="24" x14ac:dyDescent="0.3">
      <c r="A52" s="3" t="s">
        <v>90</v>
      </c>
      <c r="B52" s="3"/>
      <c r="C52" s="27">
        <f t="shared" ref="C52:M52" si="65">C37+C43+C45+C47</f>
        <v>32.549999999999997</v>
      </c>
      <c r="D52" s="27">
        <f t="shared" si="65"/>
        <v>32.950000000000003</v>
      </c>
      <c r="E52" s="27">
        <f t="shared" si="65"/>
        <v>4.25</v>
      </c>
      <c r="F52" s="27">
        <f t="shared" si="65"/>
        <v>4.8500000000000005</v>
      </c>
      <c r="G52" s="27">
        <f t="shared" si="65"/>
        <v>5.65</v>
      </c>
      <c r="H52" s="27">
        <f t="shared" si="65"/>
        <v>6.2500000000000009</v>
      </c>
      <c r="I52" s="27">
        <f t="shared" si="65"/>
        <v>6.8500000000000005</v>
      </c>
      <c r="J52" s="27">
        <f t="shared" si="65"/>
        <v>12</v>
      </c>
      <c r="K52" s="27">
        <f t="shared" si="65"/>
        <v>12.4</v>
      </c>
      <c r="L52" s="27">
        <f t="shared" si="65"/>
        <v>13.4</v>
      </c>
      <c r="M52" s="27">
        <f t="shared" si="65"/>
        <v>14.4</v>
      </c>
      <c r="P52" s="3" t="s">
        <v>88</v>
      </c>
      <c r="Q52" s="27">
        <f t="shared" ref="Q52:AA52" si="66">Q37+Q43+Q45+Q47</f>
        <v>18</v>
      </c>
      <c r="R52" s="27">
        <f t="shared" si="66"/>
        <v>18</v>
      </c>
      <c r="S52" s="27">
        <f t="shared" si="66"/>
        <v>0</v>
      </c>
      <c r="T52" s="27">
        <f t="shared" si="66"/>
        <v>0</v>
      </c>
      <c r="U52" s="27">
        <f t="shared" si="66"/>
        <v>0</v>
      </c>
      <c r="V52" s="27">
        <f t="shared" si="66"/>
        <v>0</v>
      </c>
      <c r="W52" s="27">
        <f t="shared" si="66"/>
        <v>0</v>
      </c>
      <c r="X52" s="27">
        <f t="shared" si="66"/>
        <v>0</v>
      </c>
      <c r="Y52" s="27">
        <f t="shared" si="66"/>
        <v>0</v>
      </c>
      <c r="Z52" s="27">
        <f t="shared" si="66"/>
        <v>0</v>
      </c>
      <c r="AA52" s="27">
        <f t="shared" si="66"/>
        <v>0</v>
      </c>
    </row>
    <row r="53" spans="1:27" x14ac:dyDescent="0.3">
      <c r="A53" s="5" t="s">
        <v>87</v>
      </c>
      <c r="B53" s="5"/>
      <c r="C53" s="27">
        <f t="shared" ref="C53:M53" si="67">C18-C52</f>
        <v>168.26887708465148</v>
      </c>
      <c r="D53" s="27">
        <f t="shared" si="67"/>
        <v>172.66739252065094</v>
      </c>
      <c r="E53" s="27">
        <f t="shared" si="67"/>
        <v>127.18990460507069</v>
      </c>
      <c r="F53" s="27">
        <f t="shared" si="67"/>
        <v>134.79057166169892</v>
      </c>
      <c r="G53" s="27">
        <f t="shared" si="67"/>
        <v>141.462027636774</v>
      </c>
      <c r="H53" s="27">
        <f t="shared" si="67"/>
        <v>141.5539476840047</v>
      </c>
      <c r="I53" s="27">
        <f t="shared" si="67"/>
        <v>148.13015177106874</v>
      </c>
      <c r="J53" s="27">
        <f t="shared" si="67"/>
        <v>130.58093788616256</v>
      </c>
      <c r="K53" s="27">
        <f t="shared" si="67"/>
        <v>136.60036705126251</v>
      </c>
      <c r="L53" s="27">
        <f t="shared" si="67"/>
        <v>142.27883592267858</v>
      </c>
      <c r="M53" s="27">
        <f t="shared" si="67"/>
        <v>165.62559861472434</v>
      </c>
      <c r="P53" s="5" t="s">
        <v>87</v>
      </c>
      <c r="Q53" s="27">
        <f t="shared" ref="Q53:AA53" si="68">Q18-Q52</f>
        <v>162.73698937618633</v>
      </c>
      <c r="R53" s="27">
        <f t="shared" si="68"/>
        <v>167.05565326858584</v>
      </c>
      <c r="S53" s="27">
        <f t="shared" si="68"/>
        <v>118.29591414456362</v>
      </c>
      <c r="T53" s="27">
        <f t="shared" si="68"/>
        <v>125.67651449552903</v>
      </c>
      <c r="U53" s="27">
        <f t="shared" si="68"/>
        <v>132.40082487309661</v>
      </c>
      <c r="V53" s="27">
        <f t="shared" si="68"/>
        <v>133.02355291560426</v>
      </c>
      <c r="W53" s="27">
        <f t="shared" si="68"/>
        <v>139.48213659396185</v>
      </c>
      <c r="X53" s="27">
        <f t="shared" si="68"/>
        <v>128.32284409754632</v>
      </c>
      <c r="Y53" s="27">
        <f t="shared" si="68"/>
        <v>134.10033034613625</v>
      </c>
      <c r="Z53" s="27">
        <f t="shared" si="68"/>
        <v>140.11095233041075</v>
      </c>
      <c r="AA53" s="27">
        <f t="shared" si="68"/>
        <v>162.02303875325191</v>
      </c>
    </row>
    <row r="56" spans="1:27" x14ac:dyDescent="0.3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 t="shared" ref="C57:AA57" si="69">C48</f>
        <v>32.549999999999997</v>
      </c>
      <c r="D57" s="53">
        <f t="shared" si="69"/>
        <v>32.950000000000003</v>
      </c>
      <c r="E57" s="53">
        <f t="shared" si="69"/>
        <v>4.25</v>
      </c>
      <c r="F57" s="53">
        <f t="shared" si="69"/>
        <v>4.8500000000000005</v>
      </c>
      <c r="G57" s="53">
        <f t="shared" si="69"/>
        <v>5.65</v>
      </c>
      <c r="H57" s="53">
        <f t="shared" si="69"/>
        <v>6.2500000000000009</v>
      </c>
      <c r="I57" s="53">
        <f t="shared" si="69"/>
        <v>6.8500000000000005</v>
      </c>
      <c r="J57" s="53">
        <f t="shared" si="69"/>
        <v>12</v>
      </c>
      <c r="K57" s="53">
        <f t="shared" si="69"/>
        <v>12.4</v>
      </c>
      <c r="L57" s="53">
        <f t="shared" si="69"/>
        <v>13.4</v>
      </c>
      <c r="M57" s="53">
        <f t="shared" si="69"/>
        <v>14.4</v>
      </c>
      <c r="N57" s="53">
        <f t="shared" si="69"/>
        <v>0</v>
      </c>
      <c r="O57" s="53">
        <f t="shared" si="69"/>
        <v>0</v>
      </c>
      <c r="P57" s="53" t="str">
        <f t="shared" si="69"/>
        <v>地区电源总出力
（气电不出力）</v>
      </c>
      <c r="Q57" s="53">
        <f t="shared" si="69"/>
        <v>18</v>
      </c>
      <c r="R57" s="53">
        <f t="shared" si="69"/>
        <v>18</v>
      </c>
      <c r="S57" s="53">
        <f t="shared" si="69"/>
        <v>0</v>
      </c>
      <c r="T57" s="53">
        <f t="shared" si="69"/>
        <v>0</v>
      </c>
      <c r="U57" s="53">
        <f t="shared" si="69"/>
        <v>0</v>
      </c>
      <c r="V57" s="53">
        <f t="shared" si="69"/>
        <v>0</v>
      </c>
      <c r="W57" s="53">
        <f t="shared" si="69"/>
        <v>0</v>
      </c>
      <c r="X57" s="53">
        <f t="shared" si="69"/>
        <v>0</v>
      </c>
      <c r="Y57" s="53">
        <f t="shared" si="69"/>
        <v>0</v>
      </c>
      <c r="Z57" s="53">
        <f t="shared" si="69"/>
        <v>0</v>
      </c>
      <c r="AA57" s="53">
        <f t="shared" si="69"/>
        <v>0</v>
      </c>
    </row>
    <row r="58" spans="1:27" x14ac:dyDescent="0.3">
      <c r="A58" s="49" t="s">
        <v>87</v>
      </c>
      <c r="B58" s="54"/>
      <c r="C58" s="53">
        <f t="shared" ref="C58:AA58" si="70">C49</f>
        <v>168.26887708465148</v>
      </c>
      <c r="D58" s="53">
        <f t="shared" si="70"/>
        <v>172.66739252065094</v>
      </c>
      <c r="E58" s="53">
        <f t="shared" si="70"/>
        <v>127.18990460507069</v>
      </c>
      <c r="F58" s="53">
        <f t="shared" si="70"/>
        <v>134.79057166169892</v>
      </c>
      <c r="G58" s="53">
        <f t="shared" si="70"/>
        <v>141.462027636774</v>
      </c>
      <c r="H58" s="53">
        <f t="shared" si="70"/>
        <v>141.5539476840047</v>
      </c>
      <c r="I58" s="53">
        <f t="shared" si="70"/>
        <v>148.13015177106874</v>
      </c>
      <c r="J58" s="53">
        <f t="shared" si="70"/>
        <v>130.58093788616256</v>
      </c>
      <c r="K58" s="53">
        <f t="shared" si="70"/>
        <v>136.60036705126251</v>
      </c>
      <c r="L58" s="53">
        <f t="shared" si="70"/>
        <v>142.27883592267858</v>
      </c>
      <c r="M58" s="53">
        <f t="shared" si="70"/>
        <v>165.62559861472434</v>
      </c>
      <c r="N58" s="53">
        <f t="shared" si="70"/>
        <v>0</v>
      </c>
      <c r="O58" s="53">
        <f t="shared" si="70"/>
        <v>0</v>
      </c>
      <c r="P58" s="53" t="str">
        <f t="shared" si="70"/>
        <v>区域需大网供电负荷</v>
      </c>
      <c r="Q58" s="53">
        <f t="shared" si="70"/>
        <v>162.73698937618633</v>
      </c>
      <c r="R58" s="53">
        <f t="shared" si="70"/>
        <v>167.05565326858584</v>
      </c>
      <c r="S58" s="53">
        <f t="shared" si="70"/>
        <v>118.29591414456362</v>
      </c>
      <c r="T58" s="53">
        <f t="shared" si="70"/>
        <v>125.67651449552903</v>
      </c>
      <c r="U58" s="53">
        <f t="shared" si="70"/>
        <v>132.40082487309661</v>
      </c>
      <c r="V58" s="53">
        <f t="shared" si="70"/>
        <v>133.02355291560426</v>
      </c>
      <c r="W58" s="53">
        <f t="shared" si="70"/>
        <v>139.48213659396185</v>
      </c>
      <c r="X58" s="53">
        <f t="shared" si="70"/>
        <v>128.32284409754632</v>
      </c>
      <c r="Y58" s="53">
        <f t="shared" si="70"/>
        <v>134.10033034613625</v>
      </c>
      <c r="Z58" s="53">
        <f t="shared" si="70"/>
        <v>140.11095233041075</v>
      </c>
      <c r="AA58" s="53">
        <f t="shared" si="70"/>
        <v>162.02303875325191</v>
      </c>
    </row>
    <row r="59" spans="1:27" x14ac:dyDescent="0.3">
      <c r="A59" s="49" t="s">
        <v>93</v>
      </c>
      <c r="B59" s="54"/>
      <c r="C59" s="55">
        <f t="shared" ref="C59:M59" si="71">C69/C58</f>
        <v>1.3371456676852289</v>
      </c>
      <c r="D59" s="55">
        <f t="shared" si="71"/>
        <v>1.3030833252033391</v>
      </c>
      <c r="E59" s="55">
        <f t="shared" si="71"/>
        <v>1.7690083241954873</v>
      </c>
      <c r="F59" s="55">
        <f t="shared" si="71"/>
        <v>1.6692562189342974</v>
      </c>
      <c r="G59" s="55">
        <f t="shared" si="71"/>
        <v>1.5905328359757636</v>
      </c>
      <c r="H59" s="55">
        <f t="shared" si="71"/>
        <v>1.5895000011039928</v>
      </c>
      <c r="I59" s="55">
        <f t="shared" si="71"/>
        <v>1.5189345133982688</v>
      </c>
      <c r="J59" s="55">
        <f t="shared" si="71"/>
        <v>1.7230692598957269</v>
      </c>
      <c r="K59" s="55">
        <f t="shared" si="71"/>
        <v>1.647140522803745</v>
      </c>
      <c r="L59" s="55">
        <f t="shared" si="71"/>
        <v>1.5814017491840897</v>
      </c>
      <c r="M59" s="55">
        <f t="shared" si="71"/>
        <v>2.5660284615099163</v>
      </c>
      <c r="N59" s="2"/>
      <c r="O59" s="2"/>
      <c r="P59" s="49" t="s">
        <v>93</v>
      </c>
      <c r="Q59" s="55">
        <f t="shared" ref="Q59:AA59" si="72">Q69/Q58</f>
        <v>1.3825990075303971</v>
      </c>
      <c r="R59" s="55">
        <f t="shared" si="72"/>
        <v>1.3468565450955041</v>
      </c>
      <c r="S59" s="55">
        <f t="shared" si="72"/>
        <v>1.9020099014158558</v>
      </c>
      <c r="T59" s="55">
        <f t="shared" si="72"/>
        <v>1.7903106312516681</v>
      </c>
      <c r="U59" s="55">
        <f t="shared" si="72"/>
        <v>1.6993851829522795</v>
      </c>
      <c r="V59" s="55">
        <f t="shared" si="72"/>
        <v>1.6914297886987688</v>
      </c>
      <c r="W59" s="55">
        <f t="shared" si="72"/>
        <v>1.6131097894993114</v>
      </c>
      <c r="X59" s="55">
        <f t="shared" si="72"/>
        <v>1.7533900653648484</v>
      </c>
      <c r="Y59" s="55">
        <f t="shared" si="72"/>
        <v>1.6778482157294909</v>
      </c>
      <c r="Z59" s="55">
        <f t="shared" si="72"/>
        <v>1.6058701782955784</v>
      </c>
      <c r="AA59" s="55">
        <f t="shared" si="72"/>
        <v>2.6230837495107155</v>
      </c>
    </row>
    <row r="60" spans="1:27" ht="28" x14ac:dyDescent="0.3">
      <c r="A60" s="56" t="s">
        <v>94</v>
      </c>
      <c r="B60" s="54"/>
      <c r="C60" s="55">
        <f t="shared" ref="C60:M60" si="73">C70/C58</f>
        <v>1.3371456676852289</v>
      </c>
      <c r="D60" s="55">
        <f t="shared" si="73"/>
        <v>1.3030833252033391</v>
      </c>
      <c r="E60" s="55">
        <f t="shared" si="73"/>
        <v>1.7690083241954873</v>
      </c>
      <c r="F60" s="55">
        <f t="shared" si="73"/>
        <v>1.6692562189342974</v>
      </c>
      <c r="G60" s="55">
        <f t="shared" si="73"/>
        <v>1.5905328359757636</v>
      </c>
      <c r="H60" s="55">
        <f t="shared" si="73"/>
        <v>1.5895000011039928</v>
      </c>
      <c r="I60" s="55">
        <f t="shared" si="73"/>
        <v>1.5189345133982688</v>
      </c>
      <c r="J60" s="55">
        <f t="shared" si="73"/>
        <v>1.7230692598957269</v>
      </c>
      <c r="K60" s="55">
        <f t="shared" si="73"/>
        <v>1.647140522803745</v>
      </c>
      <c r="L60" s="55">
        <f t="shared" si="73"/>
        <v>1.5814017491840897</v>
      </c>
      <c r="M60" s="55">
        <f t="shared" si="73"/>
        <v>1.9622570588017005</v>
      </c>
      <c r="N60" s="2"/>
      <c r="O60" s="2"/>
      <c r="P60" s="56" t="s">
        <v>94</v>
      </c>
      <c r="Q60" s="55">
        <f t="shared" ref="Q60:AA60" si="74">Q70/Q58</f>
        <v>1.3825990075303971</v>
      </c>
      <c r="R60" s="55">
        <f t="shared" si="74"/>
        <v>1.3468565450955041</v>
      </c>
      <c r="S60" s="55">
        <f t="shared" si="74"/>
        <v>1.9020099014158558</v>
      </c>
      <c r="T60" s="55">
        <f t="shared" si="74"/>
        <v>1.7903106312516681</v>
      </c>
      <c r="U60" s="55">
        <f t="shared" si="74"/>
        <v>1.6993851829522795</v>
      </c>
      <c r="V60" s="55">
        <f t="shared" si="74"/>
        <v>1.6914297886987688</v>
      </c>
      <c r="W60" s="55">
        <f t="shared" si="74"/>
        <v>1.6131097894993114</v>
      </c>
      <c r="X60" s="55">
        <f t="shared" si="74"/>
        <v>1.7533900653648484</v>
      </c>
      <c r="Y60" s="55">
        <f t="shared" si="74"/>
        <v>1.6778482157294909</v>
      </c>
      <c r="Z60" s="55">
        <f t="shared" si="74"/>
        <v>1.6058701782955784</v>
      </c>
      <c r="AA60" s="55">
        <f t="shared" si="74"/>
        <v>2.005887573155253</v>
      </c>
    </row>
    <row r="61" spans="1:27" ht="28" x14ac:dyDescent="0.3">
      <c r="A61" s="51" t="s">
        <v>95</v>
      </c>
      <c r="B61" s="52"/>
      <c r="C61" s="53">
        <f t="shared" ref="C61:AA61" si="75">C50</f>
        <v>32.549999999999997</v>
      </c>
      <c r="D61" s="53">
        <f t="shared" si="75"/>
        <v>32.950000000000003</v>
      </c>
      <c r="E61" s="53">
        <f t="shared" si="75"/>
        <v>4.25</v>
      </c>
      <c r="F61" s="53">
        <f t="shared" si="75"/>
        <v>4.8500000000000005</v>
      </c>
      <c r="G61" s="53">
        <f t="shared" si="75"/>
        <v>5.65</v>
      </c>
      <c r="H61" s="53">
        <f t="shared" si="75"/>
        <v>6.2500000000000009</v>
      </c>
      <c r="I61" s="53">
        <f t="shared" si="75"/>
        <v>6.8500000000000005</v>
      </c>
      <c r="J61" s="53">
        <f t="shared" si="75"/>
        <v>12</v>
      </c>
      <c r="K61" s="53">
        <f t="shared" si="75"/>
        <v>12.4</v>
      </c>
      <c r="L61" s="53">
        <f t="shared" si="75"/>
        <v>13.4</v>
      </c>
      <c r="M61" s="53">
        <f t="shared" si="75"/>
        <v>14.4</v>
      </c>
      <c r="N61" s="53">
        <f t="shared" si="75"/>
        <v>0</v>
      </c>
      <c r="O61" s="53">
        <f t="shared" si="75"/>
        <v>0</v>
      </c>
      <c r="P61" s="53" t="str">
        <f t="shared" si="75"/>
        <v>地区电源总出力
（气电0.2出力）</v>
      </c>
      <c r="Q61" s="53">
        <f t="shared" si="75"/>
        <v>18</v>
      </c>
      <c r="R61" s="53">
        <f t="shared" si="75"/>
        <v>18</v>
      </c>
      <c r="S61" s="53">
        <f t="shared" si="75"/>
        <v>0</v>
      </c>
      <c r="T61" s="53">
        <f t="shared" si="75"/>
        <v>0</v>
      </c>
      <c r="U61" s="53">
        <f t="shared" si="75"/>
        <v>0</v>
      </c>
      <c r="V61" s="53">
        <f t="shared" si="75"/>
        <v>0</v>
      </c>
      <c r="W61" s="53">
        <f t="shared" si="75"/>
        <v>0</v>
      </c>
      <c r="X61" s="53">
        <f t="shared" si="75"/>
        <v>0</v>
      </c>
      <c r="Y61" s="53">
        <f t="shared" si="75"/>
        <v>0</v>
      </c>
      <c r="Z61" s="53">
        <f t="shared" si="75"/>
        <v>0</v>
      </c>
      <c r="AA61" s="53">
        <f t="shared" si="75"/>
        <v>0</v>
      </c>
    </row>
    <row r="62" spans="1:27" x14ac:dyDescent="0.3">
      <c r="A62" s="49" t="s">
        <v>87</v>
      </c>
      <c r="B62" s="54"/>
      <c r="C62" s="53">
        <f t="shared" ref="C62:AA62" si="76">C51</f>
        <v>168.26887708465148</v>
      </c>
      <c r="D62" s="53">
        <f t="shared" si="76"/>
        <v>172.66739252065094</v>
      </c>
      <c r="E62" s="53">
        <f t="shared" si="76"/>
        <v>127.18990460507069</v>
      </c>
      <c r="F62" s="53">
        <f t="shared" si="76"/>
        <v>134.79057166169892</v>
      </c>
      <c r="G62" s="53">
        <f t="shared" si="76"/>
        <v>141.462027636774</v>
      </c>
      <c r="H62" s="53">
        <f t="shared" si="76"/>
        <v>141.5539476840047</v>
      </c>
      <c r="I62" s="53">
        <f t="shared" si="76"/>
        <v>148.13015177106874</v>
      </c>
      <c r="J62" s="53">
        <f t="shared" si="76"/>
        <v>130.58093788616256</v>
      </c>
      <c r="K62" s="53">
        <f t="shared" si="76"/>
        <v>136.60036705126251</v>
      </c>
      <c r="L62" s="53">
        <f t="shared" si="76"/>
        <v>142.27883592267858</v>
      </c>
      <c r="M62" s="53">
        <f t="shared" si="76"/>
        <v>165.62559861472434</v>
      </c>
      <c r="N62" s="53">
        <f t="shared" si="76"/>
        <v>0</v>
      </c>
      <c r="O62" s="53">
        <f t="shared" si="76"/>
        <v>0</v>
      </c>
      <c r="P62" s="53" t="str">
        <f t="shared" si="76"/>
        <v>区域需大网供电负荷</v>
      </c>
      <c r="Q62" s="53">
        <f t="shared" si="76"/>
        <v>162.73698937618633</v>
      </c>
      <c r="R62" s="53">
        <f t="shared" si="76"/>
        <v>167.05565326858584</v>
      </c>
      <c r="S62" s="53">
        <f t="shared" si="76"/>
        <v>118.29591414456362</v>
      </c>
      <c r="T62" s="53">
        <f t="shared" si="76"/>
        <v>125.67651449552903</v>
      </c>
      <c r="U62" s="53">
        <f t="shared" si="76"/>
        <v>132.40082487309661</v>
      </c>
      <c r="V62" s="53">
        <f t="shared" si="76"/>
        <v>133.02355291560426</v>
      </c>
      <c r="W62" s="53">
        <f t="shared" si="76"/>
        <v>139.48213659396185</v>
      </c>
      <c r="X62" s="53">
        <f t="shared" si="76"/>
        <v>128.32284409754632</v>
      </c>
      <c r="Y62" s="53">
        <f t="shared" si="76"/>
        <v>134.10033034613625</v>
      </c>
      <c r="Z62" s="53">
        <f t="shared" si="76"/>
        <v>140.11095233041075</v>
      </c>
      <c r="AA62" s="53">
        <f t="shared" si="76"/>
        <v>162.02303875325191</v>
      </c>
    </row>
    <row r="63" spans="1:27" x14ac:dyDescent="0.3">
      <c r="A63" s="49" t="s">
        <v>93</v>
      </c>
      <c r="B63" s="54"/>
      <c r="C63" s="55">
        <f t="shared" ref="C63:M63" si="77">C69/C62</f>
        <v>1.3371456676852289</v>
      </c>
      <c r="D63" s="55">
        <f t="shared" si="77"/>
        <v>1.3030833252033391</v>
      </c>
      <c r="E63" s="55">
        <f t="shared" si="77"/>
        <v>1.7690083241954873</v>
      </c>
      <c r="F63" s="55">
        <f t="shared" si="77"/>
        <v>1.6692562189342974</v>
      </c>
      <c r="G63" s="55">
        <f t="shared" si="77"/>
        <v>1.5905328359757636</v>
      </c>
      <c r="H63" s="55">
        <f t="shared" si="77"/>
        <v>1.5895000011039928</v>
      </c>
      <c r="I63" s="55">
        <f t="shared" si="77"/>
        <v>1.5189345133982688</v>
      </c>
      <c r="J63" s="55">
        <f t="shared" si="77"/>
        <v>1.7230692598957269</v>
      </c>
      <c r="K63" s="55">
        <f t="shared" si="77"/>
        <v>1.647140522803745</v>
      </c>
      <c r="L63" s="55">
        <f t="shared" si="77"/>
        <v>1.5814017491840897</v>
      </c>
      <c r="M63" s="55">
        <f t="shared" si="77"/>
        <v>2.5660284615099163</v>
      </c>
      <c r="N63" s="61"/>
      <c r="O63" s="61"/>
      <c r="P63" s="49" t="s">
        <v>93</v>
      </c>
      <c r="Q63" s="55">
        <f t="shared" ref="Q63:AA63" si="78">Q69/Q62</f>
        <v>1.3825990075303971</v>
      </c>
      <c r="R63" s="55">
        <f t="shared" si="78"/>
        <v>1.3468565450955041</v>
      </c>
      <c r="S63" s="55">
        <f t="shared" si="78"/>
        <v>1.9020099014158558</v>
      </c>
      <c r="T63" s="55">
        <f t="shared" si="78"/>
        <v>1.7903106312516681</v>
      </c>
      <c r="U63" s="55">
        <f t="shared" si="78"/>
        <v>1.6993851829522795</v>
      </c>
      <c r="V63" s="55">
        <f t="shared" si="78"/>
        <v>1.6914297886987688</v>
      </c>
      <c r="W63" s="55">
        <f t="shared" si="78"/>
        <v>1.6131097894993114</v>
      </c>
      <c r="X63" s="55">
        <f t="shared" si="78"/>
        <v>1.7533900653648484</v>
      </c>
      <c r="Y63" s="55">
        <f t="shared" si="78"/>
        <v>1.6778482157294909</v>
      </c>
      <c r="Z63" s="55">
        <f t="shared" si="78"/>
        <v>1.6058701782955784</v>
      </c>
      <c r="AA63" s="55">
        <f t="shared" si="78"/>
        <v>2.6230837495107155</v>
      </c>
    </row>
    <row r="64" spans="1:27" ht="28" x14ac:dyDescent="0.3">
      <c r="A64" s="56" t="s">
        <v>94</v>
      </c>
      <c r="B64" s="54"/>
      <c r="C64" s="55">
        <f t="shared" ref="C64:M64" si="79">C70/C62</f>
        <v>1.3371456676852289</v>
      </c>
      <c r="D64" s="55">
        <f t="shared" si="79"/>
        <v>1.3030833252033391</v>
      </c>
      <c r="E64" s="55">
        <f t="shared" si="79"/>
        <v>1.7690083241954873</v>
      </c>
      <c r="F64" s="55">
        <f t="shared" si="79"/>
        <v>1.6692562189342974</v>
      </c>
      <c r="G64" s="55">
        <f t="shared" si="79"/>
        <v>1.5905328359757636</v>
      </c>
      <c r="H64" s="55">
        <f t="shared" si="79"/>
        <v>1.5895000011039928</v>
      </c>
      <c r="I64" s="55">
        <f t="shared" si="79"/>
        <v>1.5189345133982688</v>
      </c>
      <c r="J64" s="55">
        <f t="shared" si="79"/>
        <v>1.7230692598957269</v>
      </c>
      <c r="K64" s="55">
        <f t="shared" si="79"/>
        <v>1.647140522803745</v>
      </c>
      <c r="L64" s="55">
        <f t="shared" si="79"/>
        <v>1.5814017491840897</v>
      </c>
      <c r="M64" s="55">
        <f t="shared" si="79"/>
        <v>1.9622570588017005</v>
      </c>
      <c r="N64" s="2"/>
      <c r="O64" s="2"/>
      <c r="P64" s="56" t="s">
        <v>94</v>
      </c>
      <c r="Q64" s="55">
        <f t="shared" ref="Q64:AA64" si="80">Q70/Q62</f>
        <v>1.3825990075303971</v>
      </c>
      <c r="R64" s="55">
        <f t="shared" si="80"/>
        <v>1.3468565450955041</v>
      </c>
      <c r="S64" s="55">
        <f t="shared" si="80"/>
        <v>1.9020099014158558</v>
      </c>
      <c r="T64" s="55">
        <f t="shared" si="80"/>
        <v>1.7903106312516681</v>
      </c>
      <c r="U64" s="55">
        <f t="shared" si="80"/>
        <v>1.6993851829522795</v>
      </c>
      <c r="V64" s="55">
        <f t="shared" si="80"/>
        <v>1.6914297886987688</v>
      </c>
      <c r="W64" s="55">
        <f t="shared" si="80"/>
        <v>1.6131097894993114</v>
      </c>
      <c r="X64" s="55">
        <f t="shared" si="80"/>
        <v>1.7533900653648484</v>
      </c>
      <c r="Y64" s="55">
        <f t="shared" si="80"/>
        <v>1.6778482157294909</v>
      </c>
      <c r="Z64" s="55">
        <f t="shared" si="80"/>
        <v>1.6058701782955784</v>
      </c>
      <c r="AA64" s="55">
        <f t="shared" si="80"/>
        <v>2.005887573155253</v>
      </c>
    </row>
    <row r="65" spans="1:27" ht="28" x14ac:dyDescent="0.3">
      <c r="A65" s="51" t="s">
        <v>96</v>
      </c>
      <c r="B65" s="52"/>
      <c r="C65" s="53">
        <f t="shared" ref="C65:AA65" si="81">C52</f>
        <v>32.549999999999997</v>
      </c>
      <c r="D65" s="53">
        <f t="shared" si="81"/>
        <v>32.950000000000003</v>
      </c>
      <c r="E65" s="53">
        <f t="shared" si="81"/>
        <v>4.25</v>
      </c>
      <c r="F65" s="53">
        <f t="shared" si="81"/>
        <v>4.8500000000000005</v>
      </c>
      <c r="G65" s="53">
        <f t="shared" si="81"/>
        <v>5.65</v>
      </c>
      <c r="H65" s="53">
        <f t="shared" si="81"/>
        <v>6.2500000000000009</v>
      </c>
      <c r="I65" s="53">
        <f t="shared" si="81"/>
        <v>6.8500000000000005</v>
      </c>
      <c r="J65" s="53">
        <f t="shared" si="81"/>
        <v>12</v>
      </c>
      <c r="K65" s="53">
        <f t="shared" si="81"/>
        <v>12.4</v>
      </c>
      <c r="L65" s="53">
        <f t="shared" si="81"/>
        <v>13.4</v>
      </c>
      <c r="M65" s="53">
        <f t="shared" si="81"/>
        <v>14.4</v>
      </c>
      <c r="N65" s="53">
        <f t="shared" si="81"/>
        <v>0</v>
      </c>
      <c r="O65" s="53">
        <f t="shared" si="81"/>
        <v>0</v>
      </c>
      <c r="P65" s="53" t="str">
        <f t="shared" si="81"/>
        <v>地区电源总出力
（气电0.4出力）</v>
      </c>
      <c r="Q65" s="53">
        <f t="shared" si="81"/>
        <v>18</v>
      </c>
      <c r="R65" s="53">
        <f t="shared" si="81"/>
        <v>18</v>
      </c>
      <c r="S65" s="53">
        <f t="shared" si="81"/>
        <v>0</v>
      </c>
      <c r="T65" s="53">
        <f t="shared" si="81"/>
        <v>0</v>
      </c>
      <c r="U65" s="53">
        <f t="shared" si="81"/>
        <v>0</v>
      </c>
      <c r="V65" s="53">
        <f t="shared" si="81"/>
        <v>0</v>
      </c>
      <c r="W65" s="53">
        <f t="shared" si="81"/>
        <v>0</v>
      </c>
      <c r="X65" s="53">
        <f t="shared" si="81"/>
        <v>0</v>
      </c>
      <c r="Y65" s="53">
        <f t="shared" si="81"/>
        <v>0</v>
      </c>
      <c r="Z65" s="53">
        <f t="shared" si="81"/>
        <v>0</v>
      </c>
      <c r="AA65" s="53">
        <f t="shared" si="81"/>
        <v>0</v>
      </c>
    </row>
    <row r="66" spans="1:27" x14ac:dyDescent="0.3">
      <c r="A66" s="49" t="s">
        <v>87</v>
      </c>
      <c r="B66" s="54"/>
      <c r="C66" s="53">
        <f t="shared" ref="C66:AA66" si="82">C53</f>
        <v>168.26887708465148</v>
      </c>
      <c r="D66" s="53">
        <f t="shared" si="82"/>
        <v>172.66739252065094</v>
      </c>
      <c r="E66" s="53">
        <f t="shared" si="82"/>
        <v>127.18990460507069</v>
      </c>
      <c r="F66" s="53">
        <f t="shared" si="82"/>
        <v>134.79057166169892</v>
      </c>
      <c r="G66" s="53">
        <f t="shared" si="82"/>
        <v>141.462027636774</v>
      </c>
      <c r="H66" s="53">
        <f t="shared" si="82"/>
        <v>141.5539476840047</v>
      </c>
      <c r="I66" s="53">
        <f t="shared" si="82"/>
        <v>148.13015177106874</v>
      </c>
      <c r="J66" s="53">
        <f t="shared" si="82"/>
        <v>130.58093788616256</v>
      </c>
      <c r="K66" s="53">
        <f t="shared" si="82"/>
        <v>136.60036705126251</v>
      </c>
      <c r="L66" s="53">
        <f t="shared" si="82"/>
        <v>142.27883592267858</v>
      </c>
      <c r="M66" s="53">
        <f t="shared" si="82"/>
        <v>165.62559861472434</v>
      </c>
      <c r="N66" s="53">
        <f t="shared" si="82"/>
        <v>0</v>
      </c>
      <c r="O66" s="53">
        <f t="shared" si="82"/>
        <v>0</v>
      </c>
      <c r="P66" s="53" t="str">
        <f t="shared" si="82"/>
        <v>区域需大网供电负荷</v>
      </c>
      <c r="Q66" s="53">
        <f t="shared" si="82"/>
        <v>162.73698937618633</v>
      </c>
      <c r="R66" s="53">
        <f t="shared" si="82"/>
        <v>167.05565326858584</v>
      </c>
      <c r="S66" s="53">
        <f t="shared" si="82"/>
        <v>118.29591414456362</v>
      </c>
      <c r="T66" s="53">
        <f t="shared" si="82"/>
        <v>125.67651449552903</v>
      </c>
      <c r="U66" s="53">
        <f t="shared" si="82"/>
        <v>132.40082487309661</v>
      </c>
      <c r="V66" s="53">
        <f t="shared" si="82"/>
        <v>133.02355291560426</v>
      </c>
      <c r="W66" s="53">
        <f t="shared" si="82"/>
        <v>139.48213659396185</v>
      </c>
      <c r="X66" s="53">
        <f t="shared" si="82"/>
        <v>128.32284409754632</v>
      </c>
      <c r="Y66" s="53">
        <f t="shared" si="82"/>
        <v>134.10033034613625</v>
      </c>
      <c r="Z66" s="53">
        <f t="shared" si="82"/>
        <v>140.11095233041075</v>
      </c>
      <c r="AA66" s="53">
        <f t="shared" si="82"/>
        <v>162.02303875325191</v>
      </c>
    </row>
    <row r="67" spans="1:27" x14ac:dyDescent="0.3">
      <c r="A67" s="49" t="s">
        <v>93</v>
      </c>
      <c r="B67" s="54"/>
      <c r="C67" s="55">
        <f t="shared" ref="C67:M67" si="83">C69/C66</f>
        <v>1.3371456676852289</v>
      </c>
      <c r="D67" s="55">
        <f t="shared" si="83"/>
        <v>1.3030833252033391</v>
      </c>
      <c r="E67" s="55">
        <f t="shared" si="83"/>
        <v>1.7690083241954873</v>
      </c>
      <c r="F67" s="55">
        <f t="shared" si="83"/>
        <v>1.6692562189342974</v>
      </c>
      <c r="G67" s="55">
        <f t="shared" si="83"/>
        <v>1.5905328359757636</v>
      </c>
      <c r="H67" s="55">
        <f t="shared" si="83"/>
        <v>1.5895000011039928</v>
      </c>
      <c r="I67" s="55">
        <f t="shared" si="83"/>
        <v>1.5189345133982688</v>
      </c>
      <c r="J67" s="55">
        <f t="shared" si="83"/>
        <v>1.7230692598957269</v>
      </c>
      <c r="K67" s="55">
        <f t="shared" si="83"/>
        <v>1.647140522803745</v>
      </c>
      <c r="L67" s="55">
        <f t="shared" si="83"/>
        <v>1.5814017491840897</v>
      </c>
      <c r="M67" s="55">
        <f t="shared" si="83"/>
        <v>2.5660284615099163</v>
      </c>
      <c r="N67" s="2"/>
      <c r="O67" s="2"/>
      <c r="P67" s="49" t="s">
        <v>93</v>
      </c>
      <c r="Q67" s="55">
        <f t="shared" ref="Q67:AA67" si="84">Q69/Q66</f>
        <v>1.3825990075303971</v>
      </c>
      <c r="R67" s="55">
        <f t="shared" si="84"/>
        <v>1.3468565450955041</v>
      </c>
      <c r="S67" s="55">
        <f t="shared" si="84"/>
        <v>1.9020099014158558</v>
      </c>
      <c r="T67" s="55">
        <f t="shared" si="84"/>
        <v>1.7903106312516681</v>
      </c>
      <c r="U67" s="55">
        <f t="shared" si="84"/>
        <v>1.6993851829522795</v>
      </c>
      <c r="V67" s="55">
        <f t="shared" si="84"/>
        <v>1.6914297886987688</v>
      </c>
      <c r="W67" s="55">
        <f t="shared" si="84"/>
        <v>1.6131097894993114</v>
      </c>
      <c r="X67" s="55">
        <f t="shared" si="84"/>
        <v>1.7533900653648484</v>
      </c>
      <c r="Y67" s="55">
        <f t="shared" si="84"/>
        <v>1.6778482157294909</v>
      </c>
      <c r="Z67" s="55">
        <f t="shared" si="84"/>
        <v>1.6058701782955784</v>
      </c>
      <c r="AA67" s="55">
        <f t="shared" si="84"/>
        <v>2.6230837495107155</v>
      </c>
    </row>
    <row r="68" spans="1:27" ht="28" x14ac:dyDescent="0.3">
      <c r="A68" s="56" t="s">
        <v>94</v>
      </c>
      <c r="B68" s="54"/>
      <c r="C68" s="55">
        <f t="shared" ref="C68:M68" si="85">C70/C66</f>
        <v>1.3371456676852289</v>
      </c>
      <c r="D68" s="55">
        <f t="shared" si="85"/>
        <v>1.3030833252033391</v>
      </c>
      <c r="E68" s="55">
        <f t="shared" si="85"/>
        <v>1.7690083241954873</v>
      </c>
      <c r="F68" s="55">
        <f t="shared" si="85"/>
        <v>1.6692562189342974</v>
      </c>
      <c r="G68" s="55">
        <f t="shared" si="85"/>
        <v>1.5905328359757636</v>
      </c>
      <c r="H68" s="55">
        <f t="shared" si="85"/>
        <v>1.5895000011039928</v>
      </c>
      <c r="I68" s="55">
        <f t="shared" si="85"/>
        <v>1.5189345133982688</v>
      </c>
      <c r="J68" s="55">
        <f t="shared" si="85"/>
        <v>1.7230692598957269</v>
      </c>
      <c r="K68" s="55">
        <f t="shared" si="85"/>
        <v>1.647140522803745</v>
      </c>
      <c r="L68" s="55">
        <f t="shared" si="85"/>
        <v>1.5814017491840897</v>
      </c>
      <c r="M68" s="55">
        <f t="shared" si="85"/>
        <v>1.9622570588017005</v>
      </c>
      <c r="N68" s="2"/>
      <c r="O68" s="2"/>
      <c r="P68" s="56" t="s">
        <v>94</v>
      </c>
      <c r="Q68" s="55">
        <f t="shared" ref="Q68:AA68" si="86">Q70/Q66</f>
        <v>1.3825990075303971</v>
      </c>
      <c r="R68" s="55">
        <f t="shared" si="86"/>
        <v>1.3468565450955041</v>
      </c>
      <c r="S68" s="55">
        <f t="shared" si="86"/>
        <v>1.9020099014158558</v>
      </c>
      <c r="T68" s="55">
        <f t="shared" si="86"/>
        <v>1.7903106312516681</v>
      </c>
      <c r="U68" s="55">
        <f t="shared" si="86"/>
        <v>1.6993851829522795</v>
      </c>
      <c r="V68" s="55">
        <f t="shared" si="86"/>
        <v>1.6914297886987688</v>
      </c>
      <c r="W68" s="55">
        <f t="shared" si="86"/>
        <v>1.6131097894993114</v>
      </c>
      <c r="X68" s="55">
        <f t="shared" si="86"/>
        <v>1.7533900653648484</v>
      </c>
      <c r="Y68" s="55">
        <f t="shared" si="86"/>
        <v>1.6778482157294909</v>
      </c>
      <c r="Z68" s="55">
        <f t="shared" si="86"/>
        <v>1.6058701782955784</v>
      </c>
      <c r="AA68" s="55">
        <f t="shared" si="86"/>
        <v>2.005887573155253</v>
      </c>
    </row>
    <row r="69" spans="1:27" x14ac:dyDescent="0.3">
      <c r="A69" s="62" t="s">
        <v>97</v>
      </c>
      <c r="B69" s="52"/>
      <c r="C69" s="53">
        <f t="shared" ref="C69:K69" si="87">SUM(C71:C84)</f>
        <v>225</v>
      </c>
      <c r="D69" s="53">
        <f t="shared" si="87"/>
        <v>225</v>
      </c>
      <c r="E69" s="53">
        <f t="shared" si="87"/>
        <v>225</v>
      </c>
      <c r="F69" s="53">
        <f t="shared" si="87"/>
        <v>225</v>
      </c>
      <c r="G69" s="53">
        <f t="shared" si="87"/>
        <v>225</v>
      </c>
      <c r="H69" s="53">
        <f t="shared" si="87"/>
        <v>225</v>
      </c>
      <c r="I69" s="53">
        <f t="shared" si="87"/>
        <v>225</v>
      </c>
      <c r="J69" s="53">
        <f t="shared" si="87"/>
        <v>225</v>
      </c>
      <c r="K69" s="53">
        <f t="shared" si="87"/>
        <v>225</v>
      </c>
      <c r="L69" s="53">
        <f t="shared" ref="L69:M69" si="88">SUM(L71:L84)</f>
        <v>225</v>
      </c>
      <c r="M69" s="53">
        <f t="shared" si="88"/>
        <v>425</v>
      </c>
      <c r="N69" s="2"/>
      <c r="O69" s="2"/>
      <c r="P69" s="62" t="s">
        <v>97</v>
      </c>
      <c r="Q69" s="49">
        <f t="shared" ref="Q69:AA69" si="89">C69</f>
        <v>225</v>
      </c>
      <c r="R69" s="49">
        <f t="shared" si="89"/>
        <v>225</v>
      </c>
      <c r="S69" s="49">
        <f t="shared" si="89"/>
        <v>225</v>
      </c>
      <c r="T69" s="49">
        <f t="shared" si="89"/>
        <v>225</v>
      </c>
      <c r="U69" s="49">
        <f t="shared" si="89"/>
        <v>225</v>
      </c>
      <c r="V69" s="49">
        <f t="shared" si="89"/>
        <v>225</v>
      </c>
      <c r="W69" s="49">
        <f t="shared" si="89"/>
        <v>225</v>
      </c>
      <c r="X69" s="49">
        <f t="shared" si="89"/>
        <v>225</v>
      </c>
      <c r="Y69" s="49">
        <f t="shared" si="89"/>
        <v>225</v>
      </c>
      <c r="Z69" s="49">
        <f t="shared" si="89"/>
        <v>225</v>
      </c>
      <c r="AA69" s="49">
        <f t="shared" si="89"/>
        <v>425</v>
      </c>
    </row>
    <row r="70" spans="1:27" ht="28" x14ac:dyDescent="0.3">
      <c r="A70" s="51" t="s">
        <v>98</v>
      </c>
      <c r="B70" s="52"/>
      <c r="C70" s="53">
        <f t="shared" ref="C70:K70" si="90">SUM(B71:B84)+SUM(C87:C100)*0.5</f>
        <v>225</v>
      </c>
      <c r="D70" s="53">
        <f t="shared" si="90"/>
        <v>225</v>
      </c>
      <c r="E70" s="53">
        <f t="shared" si="90"/>
        <v>225</v>
      </c>
      <c r="F70" s="53">
        <f t="shared" si="90"/>
        <v>225</v>
      </c>
      <c r="G70" s="53">
        <f t="shared" si="90"/>
        <v>225</v>
      </c>
      <c r="H70" s="53">
        <f t="shared" si="90"/>
        <v>225</v>
      </c>
      <c r="I70" s="53">
        <f t="shared" si="90"/>
        <v>225</v>
      </c>
      <c r="J70" s="53">
        <f t="shared" si="90"/>
        <v>225</v>
      </c>
      <c r="K70" s="53">
        <f t="shared" si="90"/>
        <v>225</v>
      </c>
      <c r="L70" s="53">
        <f t="shared" ref="L70" si="91">SUM(K71:K84)+SUM(L87:L100)*0.5</f>
        <v>225</v>
      </c>
      <c r="M70" s="53">
        <f t="shared" ref="M70" si="92">SUM(L71:L84)+SUM(M87:M100)*0.5</f>
        <v>325</v>
      </c>
      <c r="N70" s="2"/>
      <c r="O70" s="2"/>
      <c r="P70" s="62" t="s">
        <v>99</v>
      </c>
      <c r="Q70" s="49">
        <f t="shared" ref="Q70:AA70" si="93">C70</f>
        <v>225</v>
      </c>
      <c r="R70" s="49">
        <f t="shared" si="93"/>
        <v>225</v>
      </c>
      <c r="S70" s="49">
        <f t="shared" si="93"/>
        <v>225</v>
      </c>
      <c r="T70" s="49">
        <f t="shared" si="93"/>
        <v>225</v>
      </c>
      <c r="U70" s="49">
        <f t="shared" si="93"/>
        <v>225</v>
      </c>
      <c r="V70" s="49">
        <f t="shared" si="93"/>
        <v>225</v>
      </c>
      <c r="W70" s="49">
        <f t="shared" si="93"/>
        <v>225</v>
      </c>
      <c r="X70" s="49">
        <f t="shared" si="93"/>
        <v>225</v>
      </c>
      <c r="Y70" s="49">
        <f t="shared" si="93"/>
        <v>225</v>
      </c>
      <c r="Z70" s="49">
        <f t="shared" si="93"/>
        <v>225</v>
      </c>
      <c r="AA70" s="49">
        <f t="shared" si="93"/>
        <v>325</v>
      </c>
    </row>
    <row r="71" spans="1:27" s="2" customFormat="1" x14ac:dyDescent="0.25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4">A71</f>
        <v>0</v>
      </c>
      <c r="P71" s="2">
        <f t="shared" si="94"/>
        <v>0</v>
      </c>
      <c r="Q71" s="2">
        <f t="shared" si="94"/>
        <v>0</v>
      </c>
      <c r="R71" s="2">
        <f t="shared" si="94"/>
        <v>0</v>
      </c>
      <c r="S71" s="2">
        <f t="shared" si="94"/>
        <v>0</v>
      </c>
      <c r="T71" s="2">
        <f t="shared" si="94"/>
        <v>0</v>
      </c>
      <c r="U71" s="2">
        <f t="shared" si="94"/>
        <v>0</v>
      </c>
      <c r="V71" s="2">
        <f t="shared" si="94"/>
        <v>0</v>
      </c>
      <c r="W71" s="2">
        <f t="shared" si="94"/>
        <v>0</v>
      </c>
      <c r="X71" s="2">
        <f t="shared" si="94"/>
        <v>0</v>
      </c>
      <c r="Y71" s="2">
        <f t="shared" si="94"/>
        <v>0</v>
      </c>
      <c r="Z71" s="2">
        <f t="shared" si="94"/>
        <v>0</v>
      </c>
      <c r="AA71" s="2">
        <f t="shared" si="94"/>
        <v>0</v>
      </c>
    </row>
    <row r="72" spans="1:27" s="2" customFormat="1" x14ac:dyDescent="0.25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5">A72</f>
        <v>0</v>
      </c>
      <c r="P72" s="2">
        <f t="shared" si="95"/>
        <v>0</v>
      </c>
      <c r="Q72" s="2">
        <f t="shared" si="95"/>
        <v>0</v>
      </c>
      <c r="R72" s="2">
        <f t="shared" si="95"/>
        <v>0</v>
      </c>
      <c r="S72" s="2">
        <f t="shared" si="95"/>
        <v>0</v>
      </c>
      <c r="T72" s="2">
        <f t="shared" si="95"/>
        <v>0</v>
      </c>
      <c r="U72" s="2">
        <f t="shared" si="95"/>
        <v>0</v>
      </c>
      <c r="V72" s="2">
        <f t="shared" si="95"/>
        <v>0</v>
      </c>
      <c r="W72" s="2">
        <f t="shared" si="95"/>
        <v>0</v>
      </c>
      <c r="X72" s="2">
        <f t="shared" si="95"/>
        <v>0</v>
      </c>
      <c r="Y72" s="2">
        <f t="shared" si="95"/>
        <v>0</v>
      </c>
      <c r="Z72" s="2">
        <f t="shared" si="95"/>
        <v>0</v>
      </c>
      <c r="AA72" s="2">
        <f t="shared" si="95"/>
        <v>0</v>
      </c>
    </row>
    <row r="73" spans="1:27" s="2" customFormat="1" x14ac:dyDescent="0.25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6">A73</f>
        <v>0</v>
      </c>
      <c r="P73" s="2">
        <f t="shared" si="96"/>
        <v>0</v>
      </c>
      <c r="Q73" s="2">
        <f t="shared" si="96"/>
        <v>0</v>
      </c>
      <c r="R73" s="2">
        <f t="shared" si="96"/>
        <v>0</v>
      </c>
      <c r="S73" s="2">
        <f t="shared" si="96"/>
        <v>0</v>
      </c>
      <c r="T73" s="2">
        <f t="shared" si="96"/>
        <v>0</v>
      </c>
      <c r="U73" s="2">
        <f t="shared" si="96"/>
        <v>0</v>
      </c>
      <c r="V73" s="2">
        <f t="shared" si="96"/>
        <v>0</v>
      </c>
      <c r="W73" s="2">
        <f t="shared" si="96"/>
        <v>0</v>
      </c>
      <c r="X73" s="2">
        <f t="shared" si="96"/>
        <v>0</v>
      </c>
      <c r="Y73" s="2">
        <f t="shared" si="96"/>
        <v>0</v>
      </c>
      <c r="Z73" s="2">
        <f t="shared" si="96"/>
        <v>0</v>
      </c>
      <c r="AA73" s="2">
        <f t="shared" si="96"/>
        <v>0</v>
      </c>
    </row>
    <row r="74" spans="1:27" s="2" customFormat="1" x14ac:dyDescent="0.25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7">A74</f>
        <v>0</v>
      </c>
      <c r="P74" s="2">
        <f t="shared" si="97"/>
        <v>0</v>
      </c>
      <c r="Q74" s="2">
        <f t="shared" si="97"/>
        <v>0</v>
      </c>
      <c r="R74" s="2">
        <f t="shared" si="97"/>
        <v>0</v>
      </c>
      <c r="S74" s="2">
        <f t="shared" si="97"/>
        <v>0</v>
      </c>
      <c r="T74" s="2">
        <f t="shared" si="97"/>
        <v>0</v>
      </c>
      <c r="U74" s="2">
        <f t="shared" si="97"/>
        <v>0</v>
      </c>
      <c r="V74" s="2">
        <f t="shared" si="97"/>
        <v>0</v>
      </c>
      <c r="W74" s="2">
        <f t="shared" si="97"/>
        <v>0</v>
      </c>
      <c r="X74" s="2">
        <f t="shared" si="97"/>
        <v>0</v>
      </c>
      <c r="Y74" s="2">
        <f t="shared" si="97"/>
        <v>0</v>
      </c>
      <c r="Z74" s="2">
        <f t="shared" si="97"/>
        <v>0</v>
      </c>
      <c r="AA74" s="2">
        <f t="shared" si="97"/>
        <v>0</v>
      </c>
    </row>
    <row r="75" spans="1:27" s="2" customFormat="1" x14ac:dyDescent="0.25">
      <c r="A75" s="63" t="s">
        <v>26</v>
      </c>
      <c r="B75" s="53">
        <v>225</v>
      </c>
      <c r="C75" s="53">
        <v>225</v>
      </c>
      <c r="D75" s="53">
        <v>225</v>
      </c>
      <c r="E75" s="53">
        <v>225</v>
      </c>
      <c r="F75" s="53">
        <v>225</v>
      </c>
      <c r="G75" s="65">
        <v>225</v>
      </c>
      <c r="H75" s="53">
        <v>225</v>
      </c>
      <c r="I75" s="65">
        <v>225</v>
      </c>
      <c r="J75" s="53">
        <v>225</v>
      </c>
      <c r="K75" s="65">
        <v>225</v>
      </c>
      <c r="L75" s="65">
        <v>225</v>
      </c>
      <c r="M75" s="65">
        <v>225</v>
      </c>
      <c r="O75" s="2" t="str">
        <f t="shared" ref="O75:AA75" si="98">A75</f>
        <v>富阳</v>
      </c>
      <c r="P75" s="2">
        <f t="shared" si="98"/>
        <v>225</v>
      </c>
      <c r="Q75" s="2">
        <f t="shared" si="98"/>
        <v>225</v>
      </c>
      <c r="R75" s="2">
        <f t="shared" si="98"/>
        <v>225</v>
      </c>
      <c r="S75" s="2">
        <f t="shared" si="98"/>
        <v>225</v>
      </c>
      <c r="T75" s="2">
        <f t="shared" si="98"/>
        <v>225</v>
      </c>
      <c r="U75" s="2">
        <f t="shared" si="98"/>
        <v>225</v>
      </c>
      <c r="V75" s="2">
        <f t="shared" si="98"/>
        <v>225</v>
      </c>
      <c r="W75" s="2">
        <f t="shared" si="98"/>
        <v>225</v>
      </c>
      <c r="X75" s="2">
        <f t="shared" si="98"/>
        <v>225</v>
      </c>
      <c r="Y75" s="2">
        <f t="shared" si="98"/>
        <v>225</v>
      </c>
      <c r="Z75" s="2">
        <f t="shared" si="98"/>
        <v>225</v>
      </c>
      <c r="AA75" s="2">
        <f t="shared" si="98"/>
        <v>225</v>
      </c>
    </row>
    <row r="76" spans="1:27" s="2" customFormat="1" x14ac:dyDescent="0.25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O76" s="2">
        <f t="shared" ref="O76:AA76" si="99">A76</f>
        <v>0</v>
      </c>
      <c r="P76" s="2">
        <f t="shared" si="99"/>
        <v>0</v>
      </c>
      <c r="Q76" s="2">
        <f t="shared" si="99"/>
        <v>0</v>
      </c>
      <c r="R76" s="2">
        <f t="shared" si="99"/>
        <v>0</v>
      </c>
      <c r="S76" s="2">
        <f t="shared" si="99"/>
        <v>0</v>
      </c>
      <c r="T76" s="2">
        <f t="shared" si="99"/>
        <v>0</v>
      </c>
      <c r="U76" s="2">
        <f t="shared" si="99"/>
        <v>0</v>
      </c>
      <c r="V76" s="2">
        <f t="shared" si="99"/>
        <v>0</v>
      </c>
      <c r="W76" s="2">
        <f t="shared" si="99"/>
        <v>0</v>
      </c>
      <c r="X76" s="2">
        <f t="shared" si="99"/>
        <v>0</v>
      </c>
      <c r="Y76" s="2">
        <f t="shared" si="99"/>
        <v>0</v>
      </c>
      <c r="Z76" s="2">
        <f t="shared" si="99"/>
        <v>0</v>
      </c>
      <c r="AA76" s="2">
        <f t="shared" si="99"/>
        <v>0</v>
      </c>
    </row>
    <row r="77" spans="1:27" s="2" customFormat="1" x14ac:dyDescent="0.25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O77" s="2">
        <f t="shared" ref="O77:AA77" si="100">A77</f>
        <v>0</v>
      </c>
      <c r="P77" s="2">
        <f t="shared" si="100"/>
        <v>0</v>
      </c>
      <c r="Q77" s="2">
        <f t="shared" si="100"/>
        <v>0</v>
      </c>
      <c r="R77" s="2">
        <f t="shared" si="100"/>
        <v>0</v>
      </c>
      <c r="S77" s="2">
        <f t="shared" si="100"/>
        <v>0</v>
      </c>
      <c r="T77" s="2">
        <f t="shared" si="100"/>
        <v>0</v>
      </c>
      <c r="U77" s="2">
        <f t="shared" si="100"/>
        <v>0</v>
      </c>
      <c r="V77" s="2">
        <f t="shared" si="100"/>
        <v>0</v>
      </c>
      <c r="W77" s="2">
        <f t="shared" si="100"/>
        <v>0</v>
      </c>
      <c r="X77" s="2">
        <f t="shared" si="100"/>
        <v>0</v>
      </c>
      <c r="Y77" s="2">
        <f t="shared" si="100"/>
        <v>0</v>
      </c>
      <c r="Z77" s="2">
        <f t="shared" si="100"/>
        <v>0</v>
      </c>
      <c r="AA77" s="2">
        <f t="shared" si="100"/>
        <v>0</v>
      </c>
    </row>
    <row r="78" spans="1:27" s="2" customFormat="1" x14ac:dyDescent="0.25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O78" s="2">
        <f t="shared" ref="O78:AA78" si="101">A78</f>
        <v>0</v>
      </c>
      <c r="P78" s="2">
        <f t="shared" si="101"/>
        <v>0</v>
      </c>
      <c r="Q78" s="2">
        <f t="shared" si="101"/>
        <v>0</v>
      </c>
      <c r="R78" s="2">
        <f t="shared" si="101"/>
        <v>0</v>
      </c>
      <c r="S78" s="2">
        <f t="shared" si="101"/>
        <v>0</v>
      </c>
      <c r="T78" s="2">
        <f t="shared" si="101"/>
        <v>0</v>
      </c>
      <c r="U78" s="2">
        <f t="shared" si="101"/>
        <v>0</v>
      </c>
      <c r="V78" s="2">
        <f t="shared" si="101"/>
        <v>0</v>
      </c>
      <c r="W78" s="2">
        <f t="shared" si="101"/>
        <v>0</v>
      </c>
      <c r="X78" s="2">
        <f t="shared" si="101"/>
        <v>0</v>
      </c>
      <c r="Y78" s="2">
        <f t="shared" si="101"/>
        <v>0</v>
      </c>
      <c r="Z78" s="2">
        <f t="shared" si="101"/>
        <v>0</v>
      </c>
      <c r="AA78" s="2">
        <f t="shared" si="101"/>
        <v>0</v>
      </c>
    </row>
    <row r="79" spans="1:27" s="2" customFormat="1" x14ac:dyDescent="0.25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O79" s="2">
        <f t="shared" ref="O79:AA79" si="102">A79</f>
        <v>0</v>
      </c>
      <c r="P79" s="2">
        <f t="shared" si="102"/>
        <v>0</v>
      </c>
      <c r="Q79" s="2">
        <f t="shared" si="102"/>
        <v>0</v>
      </c>
      <c r="R79" s="2">
        <f t="shared" si="102"/>
        <v>0</v>
      </c>
      <c r="S79" s="2">
        <f t="shared" si="102"/>
        <v>0</v>
      </c>
      <c r="T79" s="2">
        <f t="shared" si="102"/>
        <v>0</v>
      </c>
      <c r="U79" s="2">
        <f t="shared" si="102"/>
        <v>0</v>
      </c>
      <c r="V79" s="2">
        <f t="shared" si="102"/>
        <v>0</v>
      </c>
      <c r="W79" s="2">
        <f t="shared" si="102"/>
        <v>0</v>
      </c>
      <c r="X79" s="2">
        <f t="shared" si="102"/>
        <v>0</v>
      </c>
      <c r="Y79" s="2">
        <f t="shared" si="102"/>
        <v>0</v>
      </c>
      <c r="Z79" s="2">
        <f t="shared" si="102"/>
        <v>0</v>
      </c>
      <c r="AA79" s="2">
        <f t="shared" si="102"/>
        <v>0</v>
      </c>
    </row>
    <row r="80" spans="1:27" s="2" customFormat="1" x14ac:dyDescent="0.25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O80" s="2">
        <f t="shared" ref="O80:AA80" si="103">A80</f>
        <v>0</v>
      </c>
      <c r="P80" s="2">
        <f t="shared" si="103"/>
        <v>0</v>
      </c>
      <c r="Q80" s="2">
        <f t="shared" si="103"/>
        <v>0</v>
      </c>
      <c r="R80" s="2">
        <f t="shared" si="103"/>
        <v>0</v>
      </c>
      <c r="S80" s="2">
        <f t="shared" si="103"/>
        <v>0</v>
      </c>
      <c r="T80" s="2">
        <f t="shared" si="103"/>
        <v>0</v>
      </c>
      <c r="U80" s="2">
        <f t="shared" si="103"/>
        <v>0</v>
      </c>
      <c r="V80" s="2">
        <f t="shared" si="103"/>
        <v>0</v>
      </c>
      <c r="W80" s="2">
        <f t="shared" si="103"/>
        <v>0</v>
      </c>
      <c r="X80" s="2">
        <f t="shared" si="103"/>
        <v>0</v>
      </c>
      <c r="Y80" s="2">
        <f t="shared" si="103"/>
        <v>0</v>
      </c>
      <c r="Z80" s="2">
        <f t="shared" si="103"/>
        <v>0</v>
      </c>
      <c r="AA80" s="2">
        <f t="shared" si="103"/>
        <v>0</v>
      </c>
    </row>
    <row r="81" spans="1:27" s="2" customFormat="1" x14ac:dyDescent="0.25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4">A81</f>
        <v>0</v>
      </c>
      <c r="P81" s="2">
        <f t="shared" si="104"/>
        <v>0</v>
      </c>
      <c r="Q81" s="2">
        <f t="shared" si="104"/>
        <v>0</v>
      </c>
      <c r="R81" s="2">
        <f t="shared" si="104"/>
        <v>0</v>
      </c>
      <c r="S81" s="2">
        <f t="shared" si="104"/>
        <v>0</v>
      </c>
      <c r="T81" s="2">
        <f t="shared" si="104"/>
        <v>0</v>
      </c>
      <c r="U81" s="2">
        <f t="shared" si="104"/>
        <v>0</v>
      </c>
      <c r="V81" s="2">
        <f t="shared" si="104"/>
        <v>0</v>
      </c>
      <c r="W81" s="2">
        <f t="shared" si="104"/>
        <v>0</v>
      </c>
      <c r="X81" s="2">
        <f t="shared" si="104"/>
        <v>0</v>
      </c>
      <c r="Y81" s="2">
        <f t="shared" si="104"/>
        <v>0</v>
      </c>
      <c r="Z81" s="2">
        <f t="shared" si="104"/>
        <v>0</v>
      </c>
      <c r="AA81" s="2">
        <f t="shared" si="104"/>
        <v>0</v>
      </c>
    </row>
    <row r="82" spans="1:27" s="2" customFormat="1" x14ac:dyDescent="0.25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O82" s="2">
        <f t="shared" ref="O82:AA82" si="105">A82</f>
        <v>0</v>
      </c>
      <c r="P82" s="2">
        <f t="shared" si="105"/>
        <v>0</v>
      </c>
      <c r="Q82" s="2">
        <f t="shared" si="105"/>
        <v>0</v>
      </c>
      <c r="R82" s="2">
        <f t="shared" si="105"/>
        <v>0</v>
      </c>
      <c r="S82" s="2">
        <f t="shared" si="105"/>
        <v>0</v>
      </c>
      <c r="T82" s="2">
        <f t="shared" si="105"/>
        <v>0</v>
      </c>
      <c r="U82" s="2">
        <f t="shared" si="105"/>
        <v>0</v>
      </c>
      <c r="V82" s="2">
        <f t="shared" si="105"/>
        <v>0</v>
      </c>
      <c r="W82" s="2">
        <f t="shared" si="105"/>
        <v>0</v>
      </c>
      <c r="X82" s="2">
        <f t="shared" si="105"/>
        <v>0</v>
      </c>
      <c r="Y82" s="2">
        <f t="shared" si="105"/>
        <v>0</v>
      </c>
      <c r="Z82" s="2">
        <f t="shared" si="105"/>
        <v>0</v>
      </c>
      <c r="AA82" s="2">
        <f t="shared" si="105"/>
        <v>0</v>
      </c>
    </row>
    <row r="83" spans="1:27" s="2" customFormat="1" x14ac:dyDescent="0.25">
      <c r="A83" s="86" t="s">
        <v>110</v>
      </c>
      <c r="B83" s="53">
        <v>0</v>
      </c>
      <c r="C83" s="53">
        <v>0</v>
      </c>
      <c r="D83" s="53">
        <v>0</v>
      </c>
      <c r="E83" s="53">
        <v>0</v>
      </c>
      <c r="F83" s="53">
        <v>0</v>
      </c>
      <c r="G83" s="65">
        <v>0</v>
      </c>
      <c r="H83" s="53">
        <v>0</v>
      </c>
      <c r="I83" s="65">
        <v>0</v>
      </c>
      <c r="J83" s="53">
        <v>0</v>
      </c>
      <c r="K83" s="65">
        <v>0</v>
      </c>
      <c r="L83" s="65">
        <v>0</v>
      </c>
      <c r="M83" s="87">
        <v>200</v>
      </c>
      <c r="O83" s="2" t="str">
        <f t="shared" ref="O83:AA83" si="106">A83</f>
        <v>富春</v>
      </c>
      <c r="P83" s="2">
        <f t="shared" si="106"/>
        <v>0</v>
      </c>
      <c r="Q83" s="2">
        <f t="shared" si="106"/>
        <v>0</v>
      </c>
      <c r="R83" s="2">
        <f t="shared" si="106"/>
        <v>0</v>
      </c>
      <c r="S83" s="2">
        <f t="shared" si="106"/>
        <v>0</v>
      </c>
      <c r="T83" s="2">
        <f t="shared" si="106"/>
        <v>0</v>
      </c>
      <c r="U83" s="2">
        <f t="shared" si="106"/>
        <v>0</v>
      </c>
      <c r="V83" s="2">
        <f t="shared" si="106"/>
        <v>0</v>
      </c>
      <c r="W83" s="2">
        <f t="shared" si="106"/>
        <v>0</v>
      </c>
      <c r="X83" s="2">
        <f t="shared" si="106"/>
        <v>0</v>
      </c>
      <c r="Y83" s="2">
        <f t="shared" si="106"/>
        <v>0</v>
      </c>
      <c r="Z83" s="2">
        <f t="shared" si="106"/>
        <v>0</v>
      </c>
      <c r="AA83" s="2">
        <f t="shared" si="106"/>
        <v>200</v>
      </c>
    </row>
    <row r="84" spans="1:27" s="2" customFormat="1" x14ac:dyDescent="0.25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O84" s="2">
        <f t="shared" ref="O84:AA84" si="107">A84</f>
        <v>0</v>
      </c>
      <c r="P84" s="2">
        <f t="shared" si="107"/>
        <v>0</v>
      </c>
      <c r="Q84" s="2">
        <f t="shared" si="107"/>
        <v>0</v>
      </c>
      <c r="R84" s="2">
        <f t="shared" si="107"/>
        <v>0</v>
      </c>
      <c r="S84" s="2">
        <f t="shared" si="107"/>
        <v>0</v>
      </c>
      <c r="T84" s="2">
        <f t="shared" si="107"/>
        <v>0</v>
      </c>
      <c r="U84" s="2">
        <f t="shared" si="107"/>
        <v>0</v>
      </c>
      <c r="V84" s="2">
        <f t="shared" si="107"/>
        <v>0</v>
      </c>
      <c r="W84" s="2">
        <f t="shared" si="107"/>
        <v>0</v>
      </c>
      <c r="X84" s="2">
        <f t="shared" si="107"/>
        <v>0</v>
      </c>
      <c r="Y84" s="2">
        <f t="shared" si="107"/>
        <v>0</v>
      </c>
      <c r="Z84" s="2">
        <f t="shared" si="107"/>
        <v>0</v>
      </c>
      <c r="AA84" s="2">
        <f t="shared" si="107"/>
        <v>0</v>
      </c>
    </row>
    <row r="85" spans="1:27" s="2" customFormat="1" x14ac:dyDescent="0.3"/>
    <row r="86" spans="1:27" x14ac:dyDescent="0.3">
      <c r="A86" s="49" t="s">
        <v>111</v>
      </c>
      <c r="B86" s="49"/>
      <c r="C86" s="49">
        <f t="shared" ref="C86:M86" si="108">SUM(C87:C100)</f>
        <v>0</v>
      </c>
      <c r="D86" s="49">
        <f t="shared" si="108"/>
        <v>0</v>
      </c>
      <c r="E86" s="49">
        <f t="shared" si="108"/>
        <v>0</v>
      </c>
      <c r="F86" s="49">
        <f t="shared" si="108"/>
        <v>0</v>
      </c>
      <c r="G86" s="49">
        <f t="shared" si="108"/>
        <v>0</v>
      </c>
      <c r="H86" s="49">
        <f t="shared" si="108"/>
        <v>0</v>
      </c>
      <c r="I86" s="49">
        <f t="shared" si="108"/>
        <v>0</v>
      </c>
      <c r="J86" s="49">
        <f t="shared" si="108"/>
        <v>0</v>
      </c>
      <c r="K86" s="49">
        <f t="shared" si="108"/>
        <v>0</v>
      </c>
      <c r="L86" s="49">
        <f t="shared" si="108"/>
        <v>0</v>
      </c>
      <c r="M86" s="49">
        <f t="shared" si="108"/>
        <v>200</v>
      </c>
      <c r="N86" s="2"/>
      <c r="O86" s="2" t="str">
        <f t="shared" ref="O86:AA86" si="109">A86</f>
        <v>新增变电容量合计</v>
      </c>
      <c r="P86" s="2">
        <f t="shared" si="109"/>
        <v>0</v>
      </c>
      <c r="Q86" s="2">
        <f t="shared" si="109"/>
        <v>0</v>
      </c>
      <c r="R86" s="2">
        <f t="shared" si="109"/>
        <v>0</v>
      </c>
      <c r="S86" s="2">
        <f t="shared" si="109"/>
        <v>0</v>
      </c>
      <c r="T86" s="2">
        <f t="shared" si="109"/>
        <v>0</v>
      </c>
      <c r="U86" s="2">
        <f t="shared" si="109"/>
        <v>0</v>
      </c>
      <c r="V86" s="2">
        <f t="shared" si="109"/>
        <v>0</v>
      </c>
      <c r="W86" s="2">
        <f t="shared" si="109"/>
        <v>0</v>
      </c>
      <c r="X86" s="2">
        <f t="shared" si="109"/>
        <v>0</v>
      </c>
      <c r="Y86" s="2">
        <f t="shared" si="109"/>
        <v>0</v>
      </c>
      <c r="Z86" s="2">
        <f t="shared" si="109"/>
        <v>0</v>
      </c>
      <c r="AA86" s="2">
        <f t="shared" si="109"/>
        <v>200</v>
      </c>
    </row>
    <row r="87" spans="1:27" x14ac:dyDescent="0.3">
      <c r="A87" s="63"/>
      <c r="B87" s="49"/>
      <c r="C87" s="49">
        <f t="shared" ref="C87:M87" si="110">C71-B71</f>
        <v>0</v>
      </c>
      <c r="D87" s="49">
        <f t="shared" si="110"/>
        <v>0</v>
      </c>
      <c r="E87" s="49">
        <f t="shared" si="110"/>
        <v>0</v>
      </c>
      <c r="F87" s="49">
        <f t="shared" si="110"/>
        <v>0</v>
      </c>
      <c r="G87" s="49">
        <f t="shared" si="110"/>
        <v>0</v>
      </c>
      <c r="H87" s="49">
        <f t="shared" si="110"/>
        <v>0</v>
      </c>
      <c r="I87" s="49">
        <f t="shared" si="110"/>
        <v>0</v>
      </c>
      <c r="J87" s="49">
        <f t="shared" si="110"/>
        <v>0</v>
      </c>
      <c r="K87" s="49">
        <f t="shared" si="110"/>
        <v>0</v>
      </c>
      <c r="L87" s="49">
        <f t="shared" si="110"/>
        <v>0</v>
      </c>
      <c r="M87" s="49">
        <f t="shared" si="110"/>
        <v>0</v>
      </c>
      <c r="N87" s="2"/>
      <c r="O87" s="2"/>
      <c r="P87" s="2">
        <f t="shared" ref="P87:AA87" si="111">B87</f>
        <v>0</v>
      </c>
      <c r="Q87" s="2">
        <f t="shared" si="111"/>
        <v>0</v>
      </c>
      <c r="R87" s="2">
        <f t="shared" si="111"/>
        <v>0</v>
      </c>
      <c r="S87" s="2">
        <f t="shared" si="111"/>
        <v>0</v>
      </c>
      <c r="T87" s="2">
        <f t="shared" si="111"/>
        <v>0</v>
      </c>
      <c r="U87" s="2">
        <f t="shared" si="111"/>
        <v>0</v>
      </c>
      <c r="V87" s="2">
        <f t="shared" si="111"/>
        <v>0</v>
      </c>
      <c r="W87" s="2">
        <f t="shared" si="111"/>
        <v>0</v>
      </c>
      <c r="X87" s="2">
        <f t="shared" si="111"/>
        <v>0</v>
      </c>
      <c r="Y87" s="2">
        <f t="shared" si="111"/>
        <v>0</v>
      </c>
      <c r="Z87" s="2">
        <f t="shared" si="111"/>
        <v>0</v>
      </c>
      <c r="AA87" s="2">
        <f t="shared" si="111"/>
        <v>0</v>
      </c>
    </row>
    <row r="88" spans="1:27" x14ac:dyDescent="0.3">
      <c r="A88" s="63"/>
      <c r="B88" s="49"/>
      <c r="C88" s="49">
        <f t="shared" ref="C88:M88" si="112">C72-B72</f>
        <v>0</v>
      </c>
      <c r="D88" s="49">
        <f t="shared" si="112"/>
        <v>0</v>
      </c>
      <c r="E88" s="49">
        <f t="shared" si="112"/>
        <v>0</v>
      </c>
      <c r="F88" s="49">
        <f t="shared" si="112"/>
        <v>0</v>
      </c>
      <c r="G88" s="49">
        <f t="shared" si="112"/>
        <v>0</v>
      </c>
      <c r="H88" s="49">
        <f t="shared" si="112"/>
        <v>0</v>
      </c>
      <c r="I88" s="49">
        <f t="shared" si="112"/>
        <v>0</v>
      </c>
      <c r="J88" s="49">
        <f t="shared" si="112"/>
        <v>0</v>
      </c>
      <c r="K88" s="49">
        <f t="shared" si="112"/>
        <v>0</v>
      </c>
      <c r="L88" s="49">
        <f t="shared" si="112"/>
        <v>0</v>
      </c>
      <c r="M88" s="49">
        <f t="shared" si="112"/>
        <v>0</v>
      </c>
      <c r="N88" s="2"/>
      <c r="O88" s="2"/>
      <c r="P88" s="2">
        <f t="shared" ref="P88:AA88" si="113">B88</f>
        <v>0</v>
      </c>
      <c r="Q88" s="2">
        <f t="shared" si="113"/>
        <v>0</v>
      </c>
      <c r="R88" s="2">
        <f t="shared" si="113"/>
        <v>0</v>
      </c>
      <c r="S88" s="2">
        <f t="shared" si="113"/>
        <v>0</v>
      </c>
      <c r="T88" s="2">
        <f t="shared" si="113"/>
        <v>0</v>
      </c>
      <c r="U88" s="2">
        <f t="shared" si="113"/>
        <v>0</v>
      </c>
      <c r="V88" s="2">
        <f t="shared" si="113"/>
        <v>0</v>
      </c>
      <c r="W88" s="2">
        <f t="shared" si="113"/>
        <v>0</v>
      </c>
      <c r="X88" s="2">
        <f t="shared" si="113"/>
        <v>0</v>
      </c>
      <c r="Y88" s="2">
        <f t="shared" si="113"/>
        <v>0</v>
      </c>
      <c r="Z88" s="2">
        <f t="shared" si="113"/>
        <v>0</v>
      </c>
      <c r="AA88" s="2">
        <f t="shared" si="113"/>
        <v>0</v>
      </c>
    </row>
    <row r="89" spans="1:27" x14ac:dyDescent="0.3">
      <c r="A89" s="67"/>
      <c r="B89" s="49"/>
      <c r="C89" s="49">
        <f t="shared" ref="C89:M89" si="114">C73-B73</f>
        <v>0</v>
      </c>
      <c r="D89" s="49">
        <f t="shared" si="114"/>
        <v>0</v>
      </c>
      <c r="E89" s="49">
        <f t="shared" si="114"/>
        <v>0</v>
      </c>
      <c r="F89" s="49">
        <f t="shared" si="114"/>
        <v>0</v>
      </c>
      <c r="G89" s="49">
        <f t="shared" si="114"/>
        <v>0</v>
      </c>
      <c r="H89" s="49">
        <f t="shared" si="114"/>
        <v>0</v>
      </c>
      <c r="I89" s="49">
        <f t="shared" si="114"/>
        <v>0</v>
      </c>
      <c r="J89" s="49">
        <f t="shared" si="114"/>
        <v>0</v>
      </c>
      <c r="K89" s="49">
        <f t="shared" si="114"/>
        <v>0</v>
      </c>
      <c r="L89" s="49">
        <f t="shared" si="114"/>
        <v>0</v>
      </c>
      <c r="M89" s="49">
        <f t="shared" si="114"/>
        <v>0</v>
      </c>
      <c r="N89" s="2"/>
      <c r="O89" s="2">
        <f t="shared" ref="O89:AA89" si="115">A89</f>
        <v>0</v>
      </c>
      <c r="P89" s="2">
        <f t="shared" si="115"/>
        <v>0</v>
      </c>
      <c r="Q89" s="2">
        <f t="shared" si="115"/>
        <v>0</v>
      </c>
      <c r="R89" s="2">
        <f t="shared" si="115"/>
        <v>0</v>
      </c>
      <c r="S89" s="2">
        <f t="shared" si="115"/>
        <v>0</v>
      </c>
      <c r="T89" s="2">
        <f t="shared" si="115"/>
        <v>0</v>
      </c>
      <c r="U89" s="2">
        <f t="shared" si="115"/>
        <v>0</v>
      </c>
      <c r="V89" s="2">
        <f t="shared" si="115"/>
        <v>0</v>
      </c>
      <c r="W89" s="2">
        <f t="shared" si="115"/>
        <v>0</v>
      </c>
      <c r="X89" s="2">
        <f t="shared" si="115"/>
        <v>0</v>
      </c>
      <c r="Y89" s="2">
        <f t="shared" si="115"/>
        <v>0</v>
      </c>
      <c r="Z89" s="2">
        <f t="shared" si="115"/>
        <v>0</v>
      </c>
      <c r="AA89" s="2">
        <f t="shared" si="115"/>
        <v>0</v>
      </c>
    </row>
    <row r="90" spans="1:27" x14ac:dyDescent="0.3">
      <c r="A90" s="63"/>
      <c r="B90" s="49"/>
      <c r="C90" s="49">
        <f t="shared" ref="C90:M90" si="116">C74-B74</f>
        <v>0</v>
      </c>
      <c r="D90" s="49">
        <f t="shared" si="116"/>
        <v>0</v>
      </c>
      <c r="E90" s="49">
        <f t="shared" si="116"/>
        <v>0</v>
      </c>
      <c r="F90" s="49">
        <f t="shared" si="116"/>
        <v>0</v>
      </c>
      <c r="G90" s="49">
        <f t="shared" si="116"/>
        <v>0</v>
      </c>
      <c r="H90" s="49">
        <f t="shared" si="116"/>
        <v>0</v>
      </c>
      <c r="I90" s="49">
        <f t="shared" si="116"/>
        <v>0</v>
      </c>
      <c r="J90" s="49">
        <f t="shared" si="116"/>
        <v>0</v>
      </c>
      <c r="K90" s="49">
        <f t="shared" si="116"/>
        <v>0</v>
      </c>
      <c r="L90" s="49">
        <f t="shared" si="116"/>
        <v>0</v>
      </c>
      <c r="M90" s="49">
        <f t="shared" si="116"/>
        <v>0</v>
      </c>
      <c r="N90" s="2"/>
      <c r="O90" s="2">
        <f t="shared" ref="O90:AA90" si="117">A90</f>
        <v>0</v>
      </c>
      <c r="P90" s="2">
        <f t="shared" si="117"/>
        <v>0</v>
      </c>
      <c r="Q90" s="2">
        <f t="shared" si="117"/>
        <v>0</v>
      </c>
      <c r="R90" s="2">
        <f t="shared" si="117"/>
        <v>0</v>
      </c>
      <c r="S90" s="2">
        <f t="shared" si="117"/>
        <v>0</v>
      </c>
      <c r="T90" s="2">
        <f t="shared" si="117"/>
        <v>0</v>
      </c>
      <c r="U90" s="2">
        <f t="shared" si="117"/>
        <v>0</v>
      </c>
      <c r="V90" s="2">
        <f t="shared" si="117"/>
        <v>0</v>
      </c>
      <c r="W90" s="2">
        <f t="shared" si="117"/>
        <v>0</v>
      </c>
      <c r="X90" s="2">
        <f t="shared" si="117"/>
        <v>0</v>
      </c>
      <c r="Y90" s="2">
        <f t="shared" si="117"/>
        <v>0</v>
      </c>
      <c r="Z90" s="2">
        <f t="shared" si="117"/>
        <v>0</v>
      </c>
      <c r="AA90" s="2">
        <f t="shared" si="117"/>
        <v>0</v>
      </c>
    </row>
    <row r="91" spans="1:27" x14ac:dyDescent="0.3">
      <c r="A91" s="63"/>
      <c r="B91" s="49"/>
      <c r="C91" s="49">
        <f t="shared" ref="C91:M91" si="118">C75-B75</f>
        <v>0</v>
      </c>
      <c r="D91" s="49">
        <f t="shared" si="118"/>
        <v>0</v>
      </c>
      <c r="E91" s="49">
        <f t="shared" si="118"/>
        <v>0</v>
      </c>
      <c r="F91" s="49">
        <f t="shared" si="118"/>
        <v>0</v>
      </c>
      <c r="G91" s="49">
        <f t="shared" si="118"/>
        <v>0</v>
      </c>
      <c r="H91" s="49">
        <f t="shared" si="118"/>
        <v>0</v>
      </c>
      <c r="I91" s="49">
        <f t="shared" si="118"/>
        <v>0</v>
      </c>
      <c r="J91" s="49">
        <f t="shared" si="118"/>
        <v>0</v>
      </c>
      <c r="K91" s="49">
        <f t="shared" si="118"/>
        <v>0</v>
      </c>
      <c r="L91" s="49">
        <f t="shared" si="118"/>
        <v>0</v>
      </c>
      <c r="M91" s="49">
        <f t="shared" si="118"/>
        <v>0</v>
      </c>
      <c r="N91" s="2"/>
      <c r="O91" s="2"/>
      <c r="P91" s="2">
        <f t="shared" ref="P91:AA91" si="119">B91</f>
        <v>0</v>
      </c>
      <c r="Q91" s="2">
        <f t="shared" si="119"/>
        <v>0</v>
      </c>
      <c r="R91" s="2">
        <f t="shared" si="119"/>
        <v>0</v>
      </c>
      <c r="S91" s="2">
        <f t="shared" si="119"/>
        <v>0</v>
      </c>
      <c r="T91" s="2">
        <f t="shared" si="119"/>
        <v>0</v>
      </c>
      <c r="U91" s="2">
        <f t="shared" si="119"/>
        <v>0</v>
      </c>
      <c r="V91" s="2">
        <f t="shared" si="119"/>
        <v>0</v>
      </c>
      <c r="W91" s="2">
        <f t="shared" si="119"/>
        <v>0</v>
      </c>
      <c r="X91" s="2">
        <f t="shared" si="119"/>
        <v>0</v>
      </c>
      <c r="Y91" s="2">
        <f t="shared" si="119"/>
        <v>0</v>
      </c>
      <c r="Z91" s="2">
        <f t="shared" si="119"/>
        <v>0</v>
      </c>
      <c r="AA91" s="2">
        <f t="shared" si="119"/>
        <v>0</v>
      </c>
    </row>
    <row r="92" spans="1:27" x14ac:dyDescent="0.3">
      <c r="A92" s="63"/>
      <c r="B92" s="49"/>
      <c r="C92" s="49">
        <f t="shared" ref="C92:M92" si="120">C76-B76</f>
        <v>0</v>
      </c>
      <c r="D92" s="49">
        <f t="shared" si="120"/>
        <v>0</v>
      </c>
      <c r="E92" s="49">
        <f t="shared" si="120"/>
        <v>0</v>
      </c>
      <c r="F92" s="49">
        <f t="shared" si="120"/>
        <v>0</v>
      </c>
      <c r="G92" s="49">
        <f t="shared" si="120"/>
        <v>0</v>
      </c>
      <c r="H92" s="49">
        <f t="shared" si="120"/>
        <v>0</v>
      </c>
      <c r="I92" s="49">
        <f t="shared" si="120"/>
        <v>0</v>
      </c>
      <c r="J92" s="49">
        <f t="shared" si="120"/>
        <v>0</v>
      </c>
      <c r="K92" s="49">
        <f t="shared" si="120"/>
        <v>0</v>
      </c>
      <c r="L92" s="49">
        <f t="shared" si="120"/>
        <v>0</v>
      </c>
      <c r="M92" s="49">
        <f t="shared" si="120"/>
        <v>0</v>
      </c>
      <c r="N92" s="2"/>
      <c r="O92" s="2"/>
      <c r="P92" s="2">
        <f t="shared" ref="P92:AA92" si="121">B92</f>
        <v>0</v>
      </c>
      <c r="Q92" s="2">
        <f t="shared" si="121"/>
        <v>0</v>
      </c>
      <c r="R92" s="2">
        <f t="shared" si="121"/>
        <v>0</v>
      </c>
      <c r="S92" s="2">
        <f t="shared" si="121"/>
        <v>0</v>
      </c>
      <c r="T92" s="2">
        <f t="shared" si="121"/>
        <v>0</v>
      </c>
      <c r="U92" s="2">
        <f t="shared" si="121"/>
        <v>0</v>
      </c>
      <c r="V92" s="2">
        <f t="shared" si="121"/>
        <v>0</v>
      </c>
      <c r="W92" s="2">
        <f t="shared" si="121"/>
        <v>0</v>
      </c>
      <c r="X92" s="2">
        <f t="shared" si="121"/>
        <v>0</v>
      </c>
      <c r="Y92" s="2">
        <f t="shared" si="121"/>
        <v>0</v>
      </c>
      <c r="Z92" s="2">
        <f t="shared" si="121"/>
        <v>0</v>
      </c>
      <c r="AA92" s="2">
        <f t="shared" si="121"/>
        <v>0</v>
      </c>
    </row>
    <row r="93" spans="1:27" x14ac:dyDescent="0.3">
      <c r="A93" s="63"/>
      <c r="B93" s="49"/>
      <c r="C93" s="49">
        <f t="shared" ref="C93:M93" si="122">C77-B77</f>
        <v>0</v>
      </c>
      <c r="D93" s="49">
        <f t="shared" si="122"/>
        <v>0</v>
      </c>
      <c r="E93" s="49">
        <f t="shared" si="122"/>
        <v>0</v>
      </c>
      <c r="F93" s="49">
        <f t="shared" si="122"/>
        <v>0</v>
      </c>
      <c r="G93" s="49">
        <f t="shared" si="122"/>
        <v>0</v>
      </c>
      <c r="H93" s="49">
        <f t="shared" si="122"/>
        <v>0</v>
      </c>
      <c r="I93" s="49">
        <f t="shared" si="122"/>
        <v>0</v>
      </c>
      <c r="J93" s="49">
        <f t="shared" si="122"/>
        <v>0</v>
      </c>
      <c r="K93" s="49">
        <f t="shared" si="122"/>
        <v>0</v>
      </c>
      <c r="L93" s="49">
        <f t="shared" si="122"/>
        <v>0</v>
      </c>
      <c r="M93" s="49">
        <f t="shared" si="122"/>
        <v>0</v>
      </c>
      <c r="N93" s="2"/>
      <c r="O93" s="2"/>
      <c r="P93" s="2">
        <f t="shared" ref="P93:AA93" si="123">B93</f>
        <v>0</v>
      </c>
      <c r="Q93" s="2">
        <f t="shared" si="123"/>
        <v>0</v>
      </c>
      <c r="R93" s="2">
        <f t="shared" si="123"/>
        <v>0</v>
      </c>
      <c r="S93" s="2">
        <f t="shared" si="123"/>
        <v>0</v>
      </c>
      <c r="T93" s="2">
        <f t="shared" si="123"/>
        <v>0</v>
      </c>
      <c r="U93" s="2">
        <f t="shared" si="123"/>
        <v>0</v>
      </c>
      <c r="V93" s="2">
        <f t="shared" si="123"/>
        <v>0</v>
      </c>
      <c r="W93" s="2">
        <f t="shared" si="123"/>
        <v>0</v>
      </c>
      <c r="X93" s="2">
        <f t="shared" si="123"/>
        <v>0</v>
      </c>
      <c r="Y93" s="2">
        <f t="shared" si="123"/>
        <v>0</v>
      </c>
      <c r="Z93" s="2">
        <f t="shared" si="123"/>
        <v>0</v>
      </c>
      <c r="AA93" s="2">
        <f t="shared" si="123"/>
        <v>0</v>
      </c>
    </row>
    <row r="94" spans="1:27" x14ac:dyDescent="0.3">
      <c r="A94" s="63"/>
      <c r="B94" s="49"/>
      <c r="C94" s="49">
        <f t="shared" ref="C94:M94" si="124">C78-B78</f>
        <v>0</v>
      </c>
      <c r="D94" s="49">
        <f t="shared" si="124"/>
        <v>0</v>
      </c>
      <c r="E94" s="49">
        <f t="shared" si="124"/>
        <v>0</v>
      </c>
      <c r="F94" s="49">
        <f t="shared" si="124"/>
        <v>0</v>
      </c>
      <c r="G94" s="49">
        <f t="shared" si="124"/>
        <v>0</v>
      </c>
      <c r="H94" s="49">
        <f t="shared" si="124"/>
        <v>0</v>
      </c>
      <c r="I94" s="49">
        <f t="shared" si="124"/>
        <v>0</v>
      </c>
      <c r="J94" s="49">
        <f t="shared" si="124"/>
        <v>0</v>
      </c>
      <c r="K94" s="49">
        <f t="shared" si="124"/>
        <v>0</v>
      </c>
      <c r="L94" s="49">
        <f t="shared" si="124"/>
        <v>0</v>
      </c>
      <c r="M94" s="49">
        <f t="shared" si="124"/>
        <v>0</v>
      </c>
      <c r="N94" s="2"/>
      <c r="O94" s="2"/>
      <c r="P94" s="2">
        <f t="shared" ref="P94:AA94" si="125">B94</f>
        <v>0</v>
      </c>
      <c r="Q94" s="2">
        <f t="shared" si="125"/>
        <v>0</v>
      </c>
      <c r="R94" s="2">
        <f t="shared" si="125"/>
        <v>0</v>
      </c>
      <c r="S94" s="2">
        <f t="shared" si="125"/>
        <v>0</v>
      </c>
      <c r="T94" s="2">
        <f t="shared" si="125"/>
        <v>0</v>
      </c>
      <c r="U94" s="2">
        <f t="shared" si="125"/>
        <v>0</v>
      </c>
      <c r="V94" s="2">
        <f t="shared" si="125"/>
        <v>0</v>
      </c>
      <c r="W94" s="2">
        <f t="shared" si="125"/>
        <v>0</v>
      </c>
      <c r="X94" s="2">
        <f t="shared" si="125"/>
        <v>0</v>
      </c>
      <c r="Y94" s="2">
        <f t="shared" si="125"/>
        <v>0</v>
      </c>
      <c r="Z94" s="2">
        <f t="shared" si="125"/>
        <v>0</v>
      </c>
      <c r="AA94" s="2">
        <f t="shared" si="125"/>
        <v>0</v>
      </c>
    </row>
    <row r="95" spans="1:27" x14ac:dyDescent="0.3">
      <c r="A95" s="63"/>
      <c r="B95" s="49"/>
      <c r="C95" s="49">
        <f t="shared" ref="C95:M95" si="126">C79-B79</f>
        <v>0</v>
      </c>
      <c r="D95" s="49">
        <f t="shared" si="126"/>
        <v>0</v>
      </c>
      <c r="E95" s="49">
        <f t="shared" si="126"/>
        <v>0</v>
      </c>
      <c r="F95" s="49">
        <f t="shared" si="126"/>
        <v>0</v>
      </c>
      <c r="G95" s="49">
        <f t="shared" si="126"/>
        <v>0</v>
      </c>
      <c r="H95" s="49">
        <f t="shared" si="126"/>
        <v>0</v>
      </c>
      <c r="I95" s="49">
        <f t="shared" si="126"/>
        <v>0</v>
      </c>
      <c r="J95" s="49">
        <f t="shared" si="126"/>
        <v>0</v>
      </c>
      <c r="K95" s="49">
        <f t="shared" si="126"/>
        <v>0</v>
      </c>
      <c r="L95" s="49">
        <f t="shared" si="126"/>
        <v>0</v>
      </c>
      <c r="M95" s="49">
        <f t="shared" si="126"/>
        <v>0</v>
      </c>
      <c r="N95" s="2"/>
      <c r="O95" s="2"/>
      <c r="P95" s="2">
        <f t="shared" ref="P95:AA95" si="127">B95</f>
        <v>0</v>
      </c>
      <c r="Q95" s="2">
        <f t="shared" si="127"/>
        <v>0</v>
      </c>
      <c r="R95" s="2">
        <f t="shared" si="127"/>
        <v>0</v>
      </c>
      <c r="S95" s="2">
        <f t="shared" si="127"/>
        <v>0</v>
      </c>
      <c r="T95" s="2">
        <f t="shared" si="127"/>
        <v>0</v>
      </c>
      <c r="U95" s="2">
        <f t="shared" si="127"/>
        <v>0</v>
      </c>
      <c r="V95" s="2">
        <f t="shared" si="127"/>
        <v>0</v>
      </c>
      <c r="W95" s="2">
        <f t="shared" si="127"/>
        <v>0</v>
      </c>
      <c r="X95" s="2">
        <f t="shared" si="127"/>
        <v>0</v>
      </c>
      <c r="Y95" s="2">
        <f t="shared" si="127"/>
        <v>0</v>
      </c>
      <c r="Z95" s="2">
        <f t="shared" si="127"/>
        <v>0</v>
      </c>
      <c r="AA95" s="2">
        <f t="shared" si="127"/>
        <v>0</v>
      </c>
    </row>
    <row r="96" spans="1:27" x14ac:dyDescent="0.3">
      <c r="A96" s="63"/>
      <c r="B96" s="49"/>
      <c r="C96" s="49">
        <f t="shared" ref="C96:M96" si="128">C80-B80</f>
        <v>0</v>
      </c>
      <c r="D96" s="49">
        <f t="shared" si="128"/>
        <v>0</v>
      </c>
      <c r="E96" s="49">
        <f t="shared" si="128"/>
        <v>0</v>
      </c>
      <c r="F96" s="49">
        <f t="shared" si="128"/>
        <v>0</v>
      </c>
      <c r="G96" s="49">
        <f t="shared" si="128"/>
        <v>0</v>
      </c>
      <c r="H96" s="49">
        <f t="shared" si="128"/>
        <v>0</v>
      </c>
      <c r="I96" s="49">
        <f t="shared" si="128"/>
        <v>0</v>
      </c>
      <c r="J96" s="49">
        <f t="shared" si="128"/>
        <v>0</v>
      </c>
      <c r="K96" s="49">
        <f t="shared" si="128"/>
        <v>0</v>
      </c>
      <c r="L96" s="49">
        <f t="shared" si="128"/>
        <v>0</v>
      </c>
      <c r="M96" s="49">
        <f t="shared" si="128"/>
        <v>0</v>
      </c>
      <c r="N96" s="2"/>
      <c r="O96" s="2"/>
      <c r="P96" s="2">
        <f t="shared" ref="P96:AA96" si="129">B96</f>
        <v>0</v>
      </c>
      <c r="Q96" s="2">
        <f t="shared" si="129"/>
        <v>0</v>
      </c>
      <c r="R96" s="2">
        <f t="shared" si="129"/>
        <v>0</v>
      </c>
      <c r="S96" s="2">
        <f t="shared" si="129"/>
        <v>0</v>
      </c>
      <c r="T96" s="2">
        <f t="shared" si="129"/>
        <v>0</v>
      </c>
      <c r="U96" s="2">
        <f t="shared" si="129"/>
        <v>0</v>
      </c>
      <c r="V96" s="2">
        <f t="shared" si="129"/>
        <v>0</v>
      </c>
      <c r="W96" s="2">
        <f t="shared" si="129"/>
        <v>0</v>
      </c>
      <c r="X96" s="2">
        <f t="shared" si="129"/>
        <v>0</v>
      </c>
      <c r="Y96" s="2">
        <f t="shared" si="129"/>
        <v>0</v>
      </c>
      <c r="Z96" s="2">
        <f t="shared" si="129"/>
        <v>0</v>
      </c>
      <c r="AA96" s="2">
        <f t="shared" si="129"/>
        <v>0</v>
      </c>
    </row>
    <row r="97" spans="1:27" x14ac:dyDescent="0.3">
      <c r="A97" s="63"/>
      <c r="B97" s="49"/>
      <c r="C97" s="49">
        <f t="shared" ref="C97:M97" si="130">C81-B81</f>
        <v>0</v>
      </c>
      <c r="D97" s="49">
        <f t="shared" si="130"/>
        <v>0</v>
      </c>
      <c r="E97" s="49">
        <f t="shared" si="130"/>
        <v>0</v>
      </c>
      <c r="F97" s="49">
        <f t="shared" si="130"/>
        <v>0</v>
      </c>
      <c r="G97" s="49">
        <f t="shared" si="130"/>
        <v>0</v>
      </c>
      <c r="H97" s="49">
        <f t="shared" si="130"/>
        <v>0</v>
      </c>
      <c r="I97" s="49">
        <f t="shared" si="130"/>
        <v>0</v>
      </c>
      <c r="J97" s="49">
        <f t="shared" si="130"/>
        <v>0</v>
      </c>
      <c r="K97" s="49">
        <f t="shared" si="130"/>
        <v>0</v>
      </c>
      <c r="L97" s="49">
        <f t="shared" si="130"/>
        <v>0</v>
      </c>
      <c r="M97" s="49">
        <f t="shared" si="130"/>
        <v>0</v>
      </c>
      <c r="N97" s="2"/>
      <c r="O97" s="2"/>
      <c r="P97" s="2">
        <f t="shared" ref="P97:AA97" si="131">B97</f>
        <v>0</v>
      </c>
      <c r="Q97" s="2">
        <f t="shared" si="131"/>
        <v>0</v>
      </c>
      <c r="R97" s="2">
        <f t="shared" si="131"/>
        <v>0</v>
      </c>
      <c r="S97" s="2">
        <f t="shared" si="131"/>
        <v>0</v>
      </c>
      <c r="T97" s="2">
        <f t="shared" si="131"/>
        <v>0</v>
      </c>
      <c r="U97" s="2">
        <f t="shared" si="131"/>
        <v>0</v>
      </c>
      <c r="V97" s="2">
        <f t="shared" si="131"/>
        <v>0</v>
      </c>
      <c r="W97" s="2">
        <f t="shared" si="131"/>
        <v>0</v>
      </c>
      <c r="X97" s="2">
        <f t="shared" si="131"/>
        <v>0</v>
      </c>
      <c r="Y97" s="2">
        <f t="shared" si="131"/>
        <v>0</v>
      </c>
      <c r="Z97" s="2">
        <f t="shared" si="131"/>
        <v>0</v>
      </c>
      <c r="AA97" s="2">
        <f t="shared" si="131"/>
        <v>0</v>
      </c>
    </row>
    <row r="98" spans="1:27" x14ac:dyDescent="0.3">
      <c r="A98" s="63"/>
      <c r="B98" s="49"/>
      <c r="C98" s="49">
        <f t="shared" ref="C98:M98" si="132">C82-B82</f>
        <v>0</v>
      </c>
      <c r="D98" s="49">
        <f t="shared" si="132"/>
        <v>0</v>
      </c>
      <c r="E98" s="49">
        <f t="shared" si="132"/>
        <v>0</v>
      </c>
      <c r="F98" s="49">
        <f t="shared" si="132"/>
        <v>0</v>
      </c>
      <c r="G98" s="49">
        <f t="shared" si="132"/>
        <v>0</v>
      </c>
      <c r="H98" s="49">
        <f t="shared" si="132"/>
        <v>0</v>
      </c>
      <c r="I98" s="49">
        <f t="shared" si="132"/>
        <v>0</v>
      </c>
      <c r="J98" s="49">
        <f t="shared" si="132"/>
        <v>0</v>
      </c>
      <c r="K98" s="49">
        <f t="shared" si="132"/>
        <v>0</v>
      </c>
      <c r="L98" s="49">
        <f t="shared" si="132"/>
        <v>0</v>
      </c>
      <c r="M98" s="49">
        <f t="shared" si="132"/>
        <v>0</v>
      </c>
      <c r="N98" s="2"/>
      <c r="O98" s="2"/>
      <c r="P98" s="2">
        <f t="shared" ref="P98:AA98" si="133">B98</f>
        <v>0</v>
      </c>
      <c r="Q98" s="2">
        <f t="shared" si="133"/>
        <v>0</v>
      </c>
      <c r="R98" s="2">
        <f t="shared" si="133"/>
        <v>0</v>
      </c>
      <c r="S98" s="2">
        <f t="shared" si="133"/>
        <v>0</v>
      </c>
      <c r="T98" s="2">
        <f t="shared" si="133"/>
        <v>0</v>
      </c>
      <c r="U98" s="2">
        <f t="shared" si="133"/>
        <v>0</v>
      </c>
      <c r="V98" s="2">
        <f t="shared" si="133"/>
        <v>0</v>
      </c>
      <c r="W98" s="2">
        <f t="shared" si="133"/>
        <v>0</v>
      </c>
      <c r="X98" s="2">
        <f t="shared" si="133"/>
        <v>0</v>
      </c>
      <c r="Y98" s="2">
        <f t="shared" si="133"/>
        <v>0</v>
      </c>
      <c r="Z98" s="2">
        <f t="shared" si="133"/>
        <v>0</v>
      </c>
      <c r="AA98" s="2">
        <f t="shared" si="133"/>
        <v>0</v>
      </c>
    </row>
    <row r="99" spans="1:27" x14ac:dyDescent="0.3">
      <c r="A99" s="63"/>
      <c r="B99" s="49"/>
      <c r="C99" s="49">
        <f t="shared" ref="C99:M99" si="134">C83-B83</f>
        <v>0</v>
      </c>
      <c r="D99" s="49">
        <f t="shared" si="134"/>
        <v>0</v>
      </c>
      <c r="E99" s="49">
        <f t="shared" si="134"/>
        <v>0</v>
      </c>
      <c r="F99" s="49">
        <f t="shared" si="134"/>
        <v>0</v>
      </c>
      <c r="G99" s="49">
        <f t="shared" si="134"/>
        <v>0</v>
      </c>
      <c r="H99" s="49">
        <f t="shared" si="134"/>
        <v>0</v>
      </c>
      <c r="I99" s="49">
        <f t="shared" si="134"/>
        <v>0</v>
      </c>
      <c r="J99" s="49">
        <f t="shared" si="134"/>
        <v>0</v>
      </c>
      <c r="K99" s="49">
        <f t="shared" si="134"/>
        <v>0</v>
      </c>
      <c r="L99" s="49">
        <f t="shared" si="134"/>
        <v>0</v>
      </c>
      <c r="M99" s="49">
        <f t="shared" si="134"/>
        <v>200</v>
      </c>
      <c r="N99" s="2"/>
      <c r="O99" s="2"/>
      <c r="P99" s="2">
        <f t="shared" ref="P99:AA99" si="135">B99</f>
        <v>0</v>
      </c>
      <c r="Q99" s="2">
        <f t="shared" si="135"/>
        <v>0</v>
      </c>
      <c r="R99" s="2">
        <f t="shared" si="135"/>
        <v>0</v>
      </c>
      <c r="S99" s="2">
        <f t="shared" si="135"/>
        <v>0</v>
      </c>
      <c r="T99" s="2">
        <f t="shared" si="135"/>
        <v>0</v>
      </c>
      <c r="U99" s="2">
        <f t="shared" si="135"/>
        <v>0</v>
      </c>
      <c r="V99" s="2">
        <f t="shared" si="135"/>
        <v>0</v>
      </c>
      <c r="W99" s="2">
        <f t="shared" si="135"/>
        <v>0</v>
      </c>
      <c r="X99" s="2">
        <f t="shared" si="135"/>
        <v>0</v>
      </c>
      <c r="Y99" s="2">
        <f t="shared" si="135"/>
        <v>0</v>
      </c>
      <c r="Z99" s="2">
        <f t="shared" si="135"/>
        <v>0</v>
      </c>
      <c r="AA99" s="2">
        <f t="shared" si="135"/>
        <v>200</v>
      </c>
    </row>
    <row r="100" spans="1:27" x14ac:dyDescent="0.3">
      <c r="A100" s="63"/>
      <c r="B100" s="49"/>
      <c r="C100" s="49">
        <f t="shared" ref="C100:M100" si="136">C84-B84</f>
        <v>0</v>
      </c>
      <c r="D100" s="49">
        <f t="shared" si="136"/>
        <v>0</v>
      </c>
      <c r="E100" s="49">
        <f t="shared" si="136"/>
        <v>0</v>
      </c>
      <c r="F100" s="49">
        <f t="shared" si="136"/>
        <v>0</v>
      </c>
      <c r="G100" s="49">
        <f t="shared" si="136"/>
        <v>0</v>
      </c>
      <c r="H100" s="49">
        <f t="shared" si="136"/>
        <v>0</v>
      </c>
      <c r="I100" s="49">
        <f t="shared" si="136"/>
        <v>0</v>
      </c>
      <c r="J100" s="49">
        <f t="shared" si="136"/>
        <v>0</v>
      </c>
      <c r="K100" s="49">
        <f t="shared" si="136"/>
        <v>0</v>
      </c>
      <c r="L100" s="49">
        <f t="shared" si="136"/>
        <v>0</v>
      </c>
      <c r="M100" s="49">
        <f t="shared" si="136"/>
        <v>0</v>
      </c>
      <c r="N100" s="2"/>
      <c r="O100" s="2"/>
      <c r="P100" s="2">
        <f t="shared" ref="P100:AA100" si="137">B100</f>
        <v>0</v>
      </c>
      <c r="Q100" s="2">
        <f t="shared" si="137"/>
        <v>0</v>
      </c>
      <c r="R100" s="2">
        <f t="shared" si="137"/>
        <v>0</v>
      </c>
      <c r="S100" s="2">
        <f t="shared" si="137"/>
        <v>0</v>
      </c>
      <c r="T100" s="2">
        <f t="shared" si="137"/>
        <v>0</v>
      </c>
      <c r="U100" s="2">
        <f t="shared" si="137"/>
        <v>0</v>
      </c>
      <c r="V100" s="2">
        <f t="shared" si="137"/>
        <v>0</v>
      </c>
      <c r="W100" s="2">
        <f t="shared" si="137"/>
        <v>0</v>
      </c>
      <c r="X100" s="2">
        <f t="shared" si="137"/>
        <v>0</v>
      </c>
      <c r="Y100" s="2">
        <f t="shared" si="137"/>
        <v>0</v>
      </c>
      <c r="Z100" s="2">
        <f t="shared" si="137"/>
        <v>0</v>
      </c>
      <c r="AA100" s="2">
        <f t="shared" si="137"/>
        <v>0</v>
      </c>
    </row>
  </sheetData>
  <phoneticPr fontId="24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/>
  <dimension ref="A1:AA100"/>
  <sheetViews>
    <sheetView topLeftCell="A52" workbookViewId="0">
      <selection activeCell="K80" sqref="K80"/>
    </sheetView>
  </sheetViews>
  <sheetFormatPr defaultColWidth="9" defaultRowHeight="14" x14ac:dyDescent="0.3"/>
  <cols>
    <col min="1" max="2" width="20.58203125" customWidth="1"/>
    <col min="3" max="3" width="9.58203125"/>
    <col min="8" max="12" width="9.58203125"/>
    <col min="16" max="16" width="21.58203125" customWidth="1"/>
  </cols>
  <sheetData>
    <row r="1" spans="1:27" x14ac:dyDescent="0.3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3">
      <c r="A2" s="5" t="s">
        <v>50</v>
      </c>
      <c r="B2" s="5"/>
      <c r="C2" s="27">
        <f t="shared" ref="C2:M2" si="0">SUM(C3:C10)*C11</f>
        <v>162.77869182563003</v>
      </c>
      <c r="D2" s="27">
        <f t="shared" si="0"/>
        <v>180.33075367037554</v>
      </c>
      <c r="E2" s="27">
        <f t="shared" si="0"/>
        <v>206.97267809814301</v>
      </c>
      <c r="F2" s="27">
        <f t="shared" si="0"/>
        <v>223.7185694303366</v>
      </c>
      <c r="G2" s="27">
        <f t="shared" si="0"/>
        <v>245.6366857021996</v>
      </c>
      <c r="H2" s="6">
        <f t="shared" si="0"/>
        <v>263.98643095820313</v>
      </c>
      <c r="I2" s="6">
        <f t="shared" si="0"/>
        <v>279.41405229614656</v>
      </c>
      <c r="J2" s="6">
        <f t="shared" si="0"/>
        <v>300.48575194722378</v>
      </c>
      <c r="K2" s="6">
        <f t="shared" si="0"/>
        <v>321.34045073958492</v>
      </c>
      <c r="L2" s="6">
        <f t="shared" si="0"/>
        <v>343.081281582982</v>
      </c>
      <c r="M2" s="27">
        <f t="shared" si="0"/>
        <v>424.6068403116227</v>
      </c>
      <c r="N2">
        <f>(L2/G2)^0.2-1</f>
        <v>6.9105980472572437E-2</v>
      </c>
      <c r="P2" s="5" t="s">
        <v>51</v>
      </c>
      <c r="Q2" s="27">
        <f t="shared" ref="Q2:AA2" si="1">SUM(Q3:Q10)*Q11</f>
        <v>146.50082264306704</v>
      </c>
      <c r="R2" s="27">
        <f t="shared" si="1"/>
        <v>162.29767830333799</v>
      </c>
      <c r="S2" s="27">
        <f t="shared" si="1"/>
        <v>186.27541028832871</v>
      </c>
      <c r="T2" s="27">
        <f t="shared" si="1"/>
        <v>201.34671248730294</v>
      </c>
      <c r="U2" s="27">
        <f t="shared" si="1"/>
        <v>221.07301713197964</v>
      </c>
      <c r="V2" s="27">
        <f t="shared" si="1"/>
        <v>237.58778786238281</v>
      </c>
      <c r="W2" s="27">
        <f t="shared" si="1"/>
        <v>251.47264706653192</v>
      </c>
      <c r="X2" s="27">
        <f t="shared" si="1"/>
        <v>270.43717675250133</v>
      </c>
      <c r="Y2" s="27">
        <f t="shared" si="1"/>
        <v>289.20640566562645</v>
      </c>
      <c r="Z2" s="27">
        <f t="shared" si="1"/>
        <v>308.77315342468381</v>
      </c>
      <c r="AA2" s="27">
        <f t="shared" si="1"/>
        <v>382.1461562804605</v>
      </c>
    </row>
    <row r="3" spans="1:27" x14ac:dyDescent="0.3">
      <c r="A3" s="79" t="s">
        <v>167</v>
      </c>
      <c r="B3" s="73"/>
      <c r="C3" s="80">
        <f>负荷!H8*负荷!H36</f>
        <v>113.25039781545362</v>
      </c>
      <c r="D3" s="80">
        <f>负荷!I8*负荷!I36</f>
        <v>127.89065894801429</v>
      </c>
      <c r="E3" s="80">
        <f>负荷!J8*负荷!J36</f>
        <v>147.45282628183912</v>
      </c>
      <c r="F3" s="80">
        <f>负荷!K8*负荷!K36</f>
        <v>161.14407273575017</v>
      </c>
      <c r="G3" s="80">
        <f>负荷!L8*负荷!L36</f>
        <v>180.0539340101522</v>
      </c>
      <c r="H3" s="80">
        <f>负荷!M8*负荷!M36</f>
        <v>198.94</v>
      </c>
      <c r="I3" s="80">
        <f>负荷!N8*负荷!N36</f>
        <v>217.70999999999998</v>
      </c>
      <c r="J3" s="80">
        <f>负荷!O8*负荷!O36</f>
        <v>237</v>
      </c>
      <c r="K3" s="80">
        <f>负荷!P8*负荷!P36</f>
        <v>256.81</v>
      </c>
      <c r="L3" s="80">
        <f>负荷!Q8*负荷!Q36</f>
        <v>277.38799999999998</v>
      </c>
      <c r="M3" s="80">
        <f>负荷!R8*负荷!R36</f>
        <v>348.62118161264385</v>
      </c>
      <c r="P3" s="5" t="str">
        <f t="shared" ref="P3:P34" si="2">A3</f>
        <v>钱塘（大江东）负荷</v>
      </c>
      <c r="Q3" s="5">
        <f t="shared" ref="Q3:AA3" si="3">C3*0.9</f>
        <v>101.92535803390827</v>
      </c>
      <c r="R3" s="5">
        <f t="shared" si="3"/>
        <v>115.10159305321287</v>
      </c>
      <c r="S3" s="5">
        <f t="shared" si="3"/>
        <v>132.70754365365522</v>
      </c>
      <c r="T3" s="5">
        <f t="shared" si="3"/>
        <v>145.02966546217516</v>
      </c>
      <c r="U3" s="5">
        <f t="shared" si="3"/>
        <v>162.04854060913698</v>
      </c>
      <c r="V3" s="5">
        <f t="shared" si="3"/>
        <v>179.04599999999999</v>
      </c>
      <c r="W3" s="5">
        <f t="shared" si="3"/>
        <v>195.93899999999999</v>
      </c>
      <c r="X3" s="5">
        <f t="shared" si="3"/>
        <v>213.3</v>
      </c>
      <c r="Y3" s="5">
        <f t="shared" si="3"/>
        <v>231.12900000000002</v>
      </c>
      <c r="Z3" s="5">
        <f t="shared" si="3"/>
        <v>249.64919999999998</v>
      </c>
      <c r="AA3" s="5">
        <f t="shared" si="3"/>
        <v>313.75906345137946</v>
      </c>
    </row>
    <row r="4" spans="1:27" x14ac:dyDescent="0.3">
      <c r="A4" s="8" t="s">
        <v>166</v>
      </c>
      <c r="B4" s="8"/>
      <c r="C4" s="81">
        <f>负荷!H11*负荷!H40</f>
        <v>58.095593579946403</v>
      </c>
      <c r="D4" s="81">
        <f>负荷!I11*负荷!I40</f>
        <v>61.931187020802085</v>
      </c>
      <c r="E4" s="81">
        <f>负荷!J11*负荷!J40</f>
        <v>70.413150663574569</v>
      </c>
      <c r="F4" s="81">
        <f>负荷!K11*负荷!K40</f>
        <v>74.349158243551514</v>
      </c>
      <c r="G4" s="81">
        <f>负荷!L11*负荷!L40</f>
        <v>78.510998307952647</v>
      </c>
      <c r="H4" s="81">
        <f>负荷!M11*负荷!M40</f>
        <v>77.399999999999991</v>
      </c>
      <c r="I4" s="81">
        <f>负荷!N11*负荷!N40</f>
        <v>76.160000000000011</v>
      </c>
      <c r="J4" s="81">
        <f>负荷!O11*负荷!O40</f>
        <v>80.080000000000013</v>
      </c>
      <c r="K4" s="81">
        <f>负荷!P11*负荷!P40</f>
        <v>83.160000000000011</v>
      </c>
      <c r="L4" s="81">
        <f>负荷!Q11*负荷!Q40</f>
        <v>86.240000000000009</v>
      </c>
      <c r="M4" s="81">
        <f>负荷!R11*负荷!R40</f>
        <v>101.20267830931733</v>
      </c>
      <c r="P4" s="5" t="str">
        <f t="shared" si="2"/>
        <v>萧山区负荷</v>
      </c>
      <c r="Q4" s="5">
        <f t="shared" ref="Q4:AA4" si="4">C4*0.9</f>
        <v>52.286034221951766</v>
      </c>
      <c r="R4" s="5">
        <f t="shared" si="4"/>
        <v>55.738068318721879</v>
      </c>
      <c r="S4" s="5">
        <f t="shared" si="4"/>
        <v>63.371835597217114</v>
      </c>
      <c r="T4" s="5">
        <f t="shared" si="4"/>
        <v>66.91424241919637</v>
      </c>
      <c r="U4" s="5">
        <f t="shared" si="4"/>
        <v>70.659898477157384</v>
      </c>
      <c r="V4" s="5">
        <f t="shared" si="4"/>
        <v>69.66</v>
      </c>
      <c r="W4" s="5">
        <f t="shared" si="4"/>
        <v>68.544000000000011</v>
      </c>
      <c r="X4" s="5">
        <f t="shared" si="4"/>
        <v>72.072000000000017</v>
      </c>
      <c r="Y4" s="5">
        <f t="shared" si="4"/>
        <v>74.844000000000008</v>
      </c>
      <c r="Z4" s="5">
        <f t="shared" si="4"/>
        <v>77.616000000000014</v>
      </c>
      <c r="AA4" s="5">
        <f t="shared" si="4"/>
        <v>91.082410478385597</v>
      </c>
    </row>
    <row r="5" spans="1:27" x14ac:dyDescent="0.3">
      <c r="A5" s="9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P5" s="5">
        <f t="shared" si="2"/>
        <v>0</v>
      </c>
      <c r="Q5" s="5">
        <f t="shared" ref="Q5:AA5" si="5">C5*0.9</f>
        <v>0</v>
      </c>
      <c r="R5" s="5">
        <f t="shared" si="5"/>
        <v>0</v>
      </c>
      <c r="S5" s="5">
        <f t="shared" si="5"/>
        <v>0</v>
      </c>
      <c r="T5" s="5">
        <f t="shared" si="5"/>
        <v>0</v>
      </c>
      <c r="U5" s="5">
        <f t="shared" si="5"/>
        <v>0</v>
      </c>
      <c r="V5" s="5">
        <f t="shared" si="5"/>
        <v>0</v>
      </c>
      <c r="W5" s="5">
        <f t="shared" si="5"/>
        <v>0</v>
      </c>
      <c r="X5" s="5">
        <f t="shared" si="5"/>
        <v>0</v>
      </c>
      <c r="Y5" s="5">
        <f t="shared" si="5"/>
        <v>0</v>
      </c>
      <c r="Z5" s="5">
        <f t="shared" si="5"/>
        <v>0</v>
      </c>
      <c r="AA5" s="5">
        <f t="shared" si="5"/>
        <v>0</v>
      </c>
    </row>
    <row r="6" spans="1:27" x14ac:dyDescent="0.3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2"/>
        <v>0</v>
      </c>
      <c r="Q6" s="5">
        <f t="shared" ref="Q6:AA6" si="6">C6*0.9</f>
        <v>0</v>
      </c>
      <c r="R6" s="5">
        <f t="shared" si="6"/>
        <v>0</v>
      </c>
      <c r="S6" s="5">
        <f t="shared" si="6"/>
        <v>0</v>
      </c>
      <c r="T6" s="5">
        <f t="shared" si="6"/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3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3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3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3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3">
      <c r="A11" s="5" t="s">
        <v>35</v>
      </c>
      <c r="B11" s="13"/>
      <c r="C11" s="14">
        <v>0.95</v>
      </c>
      <c r="D11" s="15">
        <v>0.95</v>
      </c>
      <c r="E11" s="15">
        <v>0.95</v>
      </c>
      <c r="F11" s="15">
        <v>0.95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1">C11</f>
        <v>0.95</v>
      </c>
      <c r="R11" s="5">
        <f t="shared" si="11"/>
        <v>0.95</v>
      </c>
      <c r="S11" s="5">
        <f t="shared" si="11"/>
        <v>0.95</v>
      </c>
      <c r="T11" s="5">
        <f t="shared" si="11"/>
        <v>0.95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3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转供XX</v>
      </c>
      <c r="Q12" s="17">
        <f t="shared" ref="Q12:AA12" si="12">C12*0.9</f>
        <v>0</v>
      </c>
      <c r="R12" s="17">
        <f t="shared" si="12"/>
        <v>0</v>
      </c>
      <c r="S12" s="17">
        <f t="shared" si="12"/>
        <v>0</v>
      </c>
      <c r="T12" s="17">
        <f t="shared" si="12"/>
        <v>0</v>
      </c>
      <c r="U12" s="17">
        <f t="shared" si="12"/>
        <v>0</v>
      </c>
      <c r="V12" s="17">
        <f t="shared" si="12"/>
        <v>0</v>
      </c>
      <c r="W12" s="17">
        <f t="shared" si="12"/>
        <v>0</v>
      </c>
      <c r="X12" s="17">
        <f t="shared" si="12"/>
        <v>0</v>
      </c>
      <c r="Y12" s="17">
        <f t="shared" si="12"/>
        <v>0</v>
      </c>
      <c r="Z12" s="17">
        <f t="shared" si="12"/>
        <v>0</v>
      </c>
      <c r="AA12" s="17">
        <f t="shared" si="12"/>
        <v>0</v>
      </c>
    </row>
    <row r="13" spans="1:27" x14ac:dyDescent="0.3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ref="Q13:AA13" si="13">C13*0.9</f>
        <v>0</v>
      </c>
      <c r="R13" s="17">
        <f t="shared" si="13"/>
        <v>0</v>
      </c>
      <c r="S13" s="17">
        <f t="shared" si="13"/>
        <v>0</v>
      </c>
      <c r="T13" s="17">
        <f t="shared" si="13"/>
        <v>0</v>
      </c>
      <c r="U13" s="17">
        <f t="shared" si="13"/>
        <v>0</v>
      </c>
      <c r="V13" s="17">
        <f t="shared" si="13"/>
        <v>0</v>
      </c>
      <c r="W13" s="17">
        <f t="shared" si="13"/>
        <v>0</v>
      </c>
      <c r="X13" s="17">
        <f t="shared" si="13"/>
        <v>0</v>
      </c>
      <c r="Y13" s="17">
        <f t="shared" si="13"/>
        <v>0</v>
      </c>
      <c r="Z13" s="17">
        <f t="shared" si="13"/>
        <v>0</v>
      </c>
      <c r="AA13" s="17">
        <f t="shared" si="13"/>
        <v>0</v>
      </c>
    </row>
    <row r="14" spans="1:27" x14ac:dyDescent="0.3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ref="Q14:AA14" si="14">C14*0.9</f>
        <v>0</v>
      </c>
      <c r="R14" s="17">
        <f t="shared" si="14"/>
        <v>0</v>
      </c>
      <c r="S14" s="17">
        <f t="shared" si="14"/>
        <v>0</v>
      </c>
      <c r="T14" s="17">
        <f t="shared" si="14"/>
        <v>0</v>
      </c>
      <c r="U14" s="17">
        <f t="shared" si="14"/>
        <v>0</v>
      </c>
      <c r="V14" s="17">
        <f t="shared" si="14"/>
        <v>0</v>
      </c>
      <c r="W14" s="17">
        <f t="shared" si="14"/>
        <v>0</v>
      </c>
      <c r="X14" s="17">
        <f t="shared" si="14"/>
        <v>0</v>
      </c>
      <c r="Y14" s="17">
        <f t="shared" si="14"/>
        <v>0</v>
      </c>
      <c r="Z14" s="17">
        <f t="shared" si="14"/>
        <v>0</v>
      </c>
      <c r="AA14" s="17">
        <f t="shared" si="14"/>
        <v>0</v>
      </c>
    </row>
    <row r="15" spans="1:27" x14ac:dyDescent="0.3">
      <c r="A15" s="22" t="s">
        <v>168</v>
      </c>
      <c r="B15" s="23"/>
      <c r="C15" s="24">
        <v>54</v>
      </c>
      <c r="D15" s="25">
        <v>56</v>
      </c>
      <c r="E15" s="25">
        <v>58</v>
      </c>
      <c r="F15" s="25">
        <v>60</v>
      </c>
      <c r="G15" s="25">
        <v>62</v>
      </c>
      <c r="H15" s="25">
        <v>63</v>
      </c>
      <c r="I15" s="25">
        <v>64</v>
      </c>
      <c r="J15" s="25">
        <v>65</v>
      </c>
      <c r="K15" s="25">
        <v>65</v>
      </c>
      <c r="L15" s="25">
        <v>65</v>
      </c>
      <c r="M15" s="25">
        <v>68</v>
      </c>
      <c r="P15" s="22" t="str">
        <f t="shared" si="2"/>
        <v>由绍兴古越转供负荷</v>
      </c>
      <c r="Q15" s="22">
        <f t="shared" ref="Q15:AA15" si="15">C15*0.9</f>
        <v>48.6</v>
      </c>
      <c r="R15" s="22">
        <f t="shared" si="15"/>
        <v>50.4</v>
      </c>
      <c r="S15" s="22">
        <f t="shared" si="15"/>
        <v>52.2</v>
      </c>
      <c r="T15" s="22">
        <f t="shared" si="15"/>
        <v>54</v>
      </c>
      <c r="U15" s="22">
        <f t="shared" si="15"/>
        <v>55.800000000000004</v>
      </c>
      <c r="V15" s="22">
        <f t="shared" si="15"/>
        <v>56.7</v>
      </c>
      <c r="W15" s="22">
        <f t="shared" si="15"/>
        <v>57.6</v>
      </c>
      <c r="X15" s="22">
        <f t="shared" si="15"/>
        <v>58.5</v>
      </c>
      <c r="Y15" s="22">
        <f t="shared" si="15"/>
        <v>58.5</v>
      </c>
      <c r="Z15" s="22">
        <f t="shared" si="15"/>
        <v>58.5</v>
      </c>
      <c r="AA15" s="22">
        <f t="shared" si="15"/>
        <v>61.2</v>
      </c>
    </row>
    <row r="16" spans="1:27" x14ac:dyDescent="0.3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ref="Q16:AA16" si="16">C16*0.9</f>
        <v>0</v>
      </c>
      <c r="R16" s="22">
        <f t="shared" si="16"/>
        <v>0</v>
      </c>
      <c r="S16" s="22">
        <f t="shared" si="16"/>
        <v>0</v>
      </c>
      <c r="T16" s="22">
        <f t="shared" si="16"/>
        <v>0</v>
      </c>
      <c r="U16" s="22">
        <f t="shared" si="16"/>
        <v>0</v>
      </c>
      <c r="V16" s="22">
        <f t="shared" si="16"/>
        <v>0</v>
      </c>
      <c r="W16" s="22">
        <f t="shared" si="16"/>
        <v>0</v>
      </c>
      <c r="X16" s="22">
        <f t="shared" si="16"/>
        <v>0</v>
      </c>
      <c r="Y16" s="22">
        <f t="shared" si="16"/>
        <v>0</v>
      </c>
      <c r="Z16" s="22">
        <f t="shared" si="16"/>
        <v>0</v>
      </c>
      <c r="AA16" s="22">
        <f t="shared" si="16"/>
        <v>0</v>
      </c>
    </row>
    <row r="17" spans="1:27" x14ac:dyDescent="0.3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ref="Q17:AA17" si="17">C17*0.9</f>
        <v>0</v>
      </c>
      <c r="R17" s="22">
        <f t="shared" si="17"/>
        <v>0</v>
      </c>
      <c r="S17" s="22">
        <f t="shared" si="17"/>
        <v>0</v>
      </c>
      <c r="T17" s="22">
        <f t="shared" si="17"/>
        <v>0</v>
      </c>
      <c r="U17" s="22">
        <f t="shared" si="17"/>
        <v>0</v>
      </c>
      <c r="V17" s="22">
        <f t="shared" si="17"/>
        <v>0</v>
      </c>
      <c r="W17" s="22">
        <f t="shared" si="17"/>
        <v>0</v>
      </c>
      <c r="X17" s="22">
        <f t="shared" si="17"/>
        <v>0</v>
      </c>
      <c r="Y17" s="22">
        <f t="shared" si="17"/>
        <v>0</v>
      </c>
      <c r="Z17" s="22">
        <f t="shared" si="17"/>
        <v>0</v>
      </c>
      <c r="AA17" s="22">
        <f t="shared" si="17"/>
        <v>0</v>
      </c>
    </row>
    <row r="18" spans="1:27" x14ac:dyDescent="0.3">
      <c r="A18" s="3" t="s">
        <v>58</v>
      </c>
      <c r="B18" s="3"/>
      <c r="C18" s="27">
        <f t="shared" ref="C18:M18" si="18">SUM(C3:C10)*C11+SUM(C12:C14)-SUM(C15:C17)</f>
        <v>108.77869182563003</v>
      </c>
      <c r="D18" s="27">
        <f t="shared" si="18"/>
        <v>124.33075367037554</v>
      </c>
      <c r="E18" s="27">
        <f t="shared" si="18"/>
        <v>148.97267809814301</v>
      </c>
      <c r="F18" s="27">
        <f t="shared" si="18"/>
        <v>163.7185694303366</v>
      </c>
      <c r="G18" s="27">
        <f t="shared" si="18"/>
        <v>183.6366857021996</v>
      </c>
      <c r="H18" s="27">
        <f t="shared" si="18"/>
        <v>200.98643095820313</v>
      </c>
      <c r="I18" s="27">
        <f t="shared" si="18"/>
        <v>215.41405229614656</v>
      </c>
      <c r="J18" s="27">
        <f t="shared" si="18"/>
        <v>235.48575194722378</v>
      </c>
      <c r="K18" s="27">
        <f t="shared" si="18"/>
        <v>256.34045073958492</v>
      </c>
      <c r="L18" s="27">
        <f t="shared" si="18"/>
        <v>278.081281582982</v>
      </c>
      <c r="M18" s="27">
        <f t="shared" si="18"/>
        <v>356.6068403116227</v>
      </c>
      <c r="P18" s="5" t="str">
        <f t="shared" si="2"/>
        <v>负荷小计</v>
      </c>
      <c r="Q18" s="27">
        <f t="shared" ref="Q18:AA18" si="19">SUM(Q3:Q10)*Q11+SUM(Q12:Q14)-SUM(Q15:Q17)</f>
        <v>97.900822643067045</v>
      </c>
      <c r="R18" s="27">
        <f t="shared" si="19"/>
        <v>111.89767830333798</v>
      </c>
      <c r="S18" s="27">
        <f t="shared" si="19"/>
        <v>134.07541028832873</v>
      </c>
      <c r="T18" s="27">
        <f t="shared" si="19"/>
        <v>147.34671248730294</v>
      </c>
      <c r="U18" s="27">
        <f t="shared" si="19"/>
        <v>165.27301713197963</v>
      </c>
      <c r="V18" s="27">
        <f t="shared" si="19"/>
        <v>180.88778786238282</v>
      </c>
      <c r="W18" s="27">
        <f t="shared" si="19"/>
        <v>193.87264706653193</v>
      </c>
      <c r="X18" s="27">
        <f t="shared" si="19"/>
        <v>211.93717675250133</v>
      </c>
      <c r="Y18" s="27">
        <f t="shared" si="19"/>
        <v>230.70640566562645</v>
      </c>
      <c r="Z18" s="27">
        <f t="shared" si="19"/>
        <v>250.27315342468381</v>
      </c>
      <c r="AA18" s="27">
        <f t="shared" si="19"/>
        <v>320.94615628046051</v>
      </c>
    </row>
    <row r="19" spans="1:27" ht="24" x14ac:dyDescent="0.3">
      <c r="A19" s="28" t="s">
        <v>59</v>
      </c>
      <c r="B19" s="28"/>
      <c r="C19" s="27">
        <f t="shared" ref="C19:M19" si="20">SUM(C20:C34)</f>
        <v>96</v>
      </c>
      <c r="D19" s="27">
        <f t="shared" si="20"/>
        <v>96</v>
      </c>
      <c r="E19" s="27">
        <f t="shared" si="20"/>
        <v>96</v>
      </c>
      <c r="F19" s="27">
        <f t="shared" si="20"/>
        <v>96</v>
      </c>
      <c r="G19" s="27">
        <f t="shared" si="20"/>
        <v>96</v>
      </c>
      <c r="H19" s="27">
        <f t="shared" si="20"/>
        <v>96</v>
      </c>
      <c r="I19" s="27">
        <f t="shared" si="20"/>
        <v>96</v>
      </c>
      <c r="J19" s="27">
        <f t="shared" si="20"/>
        <v>96</v>
      </c>
      <c r="K19" s="27">
        <f t="shared" si="20"/>
        <v>96</v>
      </c>
      <c r="L19" s="27">
        <f t="shared" si="20"/>
        <v>96</v>
      </c>
      <c r="M19" s="27">
        <f t="shared" si="20"/>
        <v>96</v>
      </c>
      <c r="P19" s="5" t="str">
        <f t="shared" si="2"/>
        <v>220kV及以下统调电厂装机容量</v>
      </c>
      <c r="Q19" s="5">
        <f t="shared" ref="Q19:AA19" si="21">SUM(Q20:Q34)</f>
        <v>96</v>
      </c>
      <c r="R19" s="5">
        <f t="shared" si="21"/>
        <v>96</v>
      </c>
      <c r="S19" s="5">
        <f t="shared" si="21"/>
        <v>96</v>
      </c>
      <c r="T19" s="5">
        <f t="shared" si="21"/>
        <v>96</v>
      </c>
      <c r="U19" s="5">
        <f t="shared" si="21"/>
        <v>96</v>
      </c>
      <c r="V19" s="5">
        <f t="shared" si="21"/>
        <v>96</v>
      </c>
      <c r="W19" s="5">
        <f t="shared" si="21"/>
        <v>96</v>
      </c>
      <c r="X19" s="5">
        <f t="shared" si="21"/>
        <v>96</v>
      </c>
      <c r="Y19" s="5">
        <f t="shared" si="21"/>
        <v>96</v>
      </c>
      <c r="Z19" s="5">
        <f t="shared" si="21"/>
        <v>96</v>
      </c>
      <c r="AA19" s="5">
        <f t="shared" si="21"/>
        <v>96</v>
      </c>
    </row>
    <row r="20" spans="1:27" x14ac:dyDescent="0.3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AA20" si="22">C20</f>
        <v>0</v>
      </c>
      <c r="R20" s="57">
        <f t="shared" si="22"/>
        <v>0</v>
      </c>
      <c r="S20" s="57">
        <f t="shared" si="22"/>
        <v>0</v>
      </c>
      <c r="T20" s="57">
        <f t="shared" si="22"/>
        <v>0</v>
      </c>
      <c r="U20" s="57">
        <f t="shared" si="22"/>
        <v>0</v>
      </c>
      <c r="V20" s="57">
        <f t="shared" si="22"/>
        <v>0</v>
      </c>
      <c r="W20" s="57">
        <f t="shared" si="22"/>
        <v>0</v>
      </c>
      <c r="X20" s="57">
        <f t="shared" si="22"/>
        <v>0</v>
      </c>
      <c r="Y20" s="57">
        <f t="shared" si="22"/>
        <v>0</v>
      </c>
      <c r="Z20" s="57">
        <f t="shared" si="22"/>
        <v>0</v>
      </c>
      <c r="AA20" s="57">
        <f t="shared" si="22"/>
        <v>0</v>
      </c>
    </row>
    <row r="21" spans="1:27" x14ac:dyDescent="0.3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3">C21</f>
        <v>0</v>
      </c>
      <c r="R21" s="57">
        <f t="shared" si="23"/>
        <v>0</v>
      </c>
      <c r="S21" s="57">
        <f t="shared" si="23"/>
        <v>0</v>
      </c>
      <c r="T21" s="57">
        <f t="shared" si="23"/>
        <v>0</v>
      </c>
      <c r="U21" s="57">
        <f t="shared" si="23"/>
        <v>0</v>
      </c>
      <c r="V21" s="57">
        <f t="shared" si="23"/>
        <v>0</v>
      </c>
      <c r="W21" s="57">
        <f t="shared" si="23"/>
        <v>0</v>
      </c>
      <c r="X21" s="57">
        <f t="shared" si="23"/>
        <v>0</v>
      </c>
      <c r="Y21" s="57">
        <f t="shared" si="23"/>
        <v>0</v>
      </c>
      <c r="Z21" s="57">
        <f t="shared" si="23"/>
        <v>0</v>
      </c>
      <c r="AA21" s="57">
        <f t="shared" si="23"/>
        <v>0</v>
      </c>
    </row>
    <row r="22" spans="1:27" x14ac:dyDescent="0.3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4">C22</f>
        <v>0</v>
      </c>
      <c r="R22" s="57">
        <f t="shared" si="24"/>
        <v>0</v>
      </c>
      <c r="S22" s="57">
        <f t="shared" si="24"/>
        <v>0</v>
      </c>
      <c r="T22" s="57">
        <f t="shared" si="24"/>
        <v>0</v>
      </c>
      <c r="U22" s="57">
        <f t="shared" si="24"/>
        <v>0</v>
      </c>
      <c r="V22" s="57">
        <f t="shared" si="24"/>
        <v>0</v>
      </c>
      <c r="W22" s="57">
        <f t="shared" si="24"/>
        <v>0</v>
      </c>
      <c r="X22" s="57">
        <f t="shared" si="24"/>
        <v>0</v>
      </c>
      <c r="Y22" s="57">
        <f t="shared" si="24"/>
        <v>0</v>
      </c>
      <c r="Z22" s="57">
        <f t="shared" si="24"/>
        <v>0</v>
      </c>
      <c r="AA22" s="57">
        <f t="shared" si="24"/>
        <v>0</v>
      </c>
    </row>
    <row r="23" spans="1:27" x14ac:dyDescent="0.3">
      <c r="A23" s="35" t="s">
        <v>169</v>
      </c>
      <c r="B23" s="82"/>
      <c r="C23" s="33">
        <v>96</v>
      </c>
      <c r="D23" s="34">
        <v>96</v>
      </c>
      <c r="E23" s="34">
        <v>96</v>
      </c>
      <c r="F23" s="34">
        <v>96</v>
      </c>
      <c r="G23" s="34">
        <v>96</v>
      </c>
      <c r="H23" s="34">
        <v>96</v>
      </c>
      <c r="I23" s="34">
        <v>96</v>
      </c>
      <c r="J23" s="34">
        <v>96</v>
      </c>
      <c r="K23" s="34">
        <v>96</v>
      </c>
      <c r="L23" s="34">
        <v>96</v>
      </c>
      <c r="M23" s="34">
        <v>96</v>
      </c>
      <c r="P23" s="58" t="str">
        <f t="shared" si="2"/>
        <v>江东热燃气电厂</v>
      </c>
      <c r="Q23" s="58">
        <f t="shared" ref="Q23:AA23" si="25">C23</f>
        <v>96</v>
      </c>
      <c r="R23" s="58">
        <f t="shared" si="25"/>
        <v>96</v>
      </c>
      <c r="S23" s="58">
        <f t="shared" si="25"/>
        <v>96</v>
      </c>
      <c r="T23" s="58">
        <f t="shared" si="25"/>
        <v>96</v>
      </c>
      <c r="U23" s="58">
        <f t="shared" si="25"/>
        <v>96</v>
      </c>
      <c r="V23" s="58">
        <f t="shared" si="25"/>
        <v>96</v>
      </c>
      <c r="W23" s="58">
        <f t="shared" si="25"/>
        <v>96</v>
      </c>
      <c r="X23" s="58">
        <f t="shared" si="25"/>
        <v>96</v>
      </c>
      <c r="Y23" s="58">
        <f t="shared" si="25"/>
        <v>96</v>
      </c>
      <c r="Z23" s="58">
        <f t="shared" si="25"/>
        <v>96</v>
      </c>
      <c r="AA23" s="58">
        <f t="shared" si="25"/>
        <v>96</v>
      </c>
    </row>
    <row r="24" spans="1:27" x14ac:dyDescent="0.3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2"/>
        <v>XX燃气电厂</v>
      </c>
      <c r="Q24" s="58">
        <f t="shared" ref="Q24:AA24" si="26">C24</f>
        <v>0</v>
      </c>
      <c r="R24" s="58">
        <f t="shared" si="26"/>
        <v>0</v>
      </c>
      <c r="S24" s="58">
        <f t="shared" si="26"/>
        <v>0</v>
      </c>
      <c r="T24" s="58">
        <f t="shared" si="26"/>
        <v>0</v>
      </c>
      <c r="U24" s="58">
        <f t="shared" si="26"/>
        <v>0</v>
      </c>
      <c r="V24" s="58">
        <f t="shared" si="26"/>
        <v>0</v>
      </c>
      <c r="W24" s="58">
        <f t="shared" si="26"/>
        <v>0</v>
      </c>
      <c r="X24" s="58">
        <f t="shared" si="26"/>
        <v>0</v>
      </c>
      <c r="Y24" s="58">
        <f t="shared" si="26"/>
        <v>0</v>
      </c>
      <c r="Z24" s="58">
        <f t="shared" si="26"/>
        <v>0</v>
      </c>
      <c r="AA24" s="58">
        <f t="shared" si="26"/>
        <v>0</v>
      </c>
    </row>
    <row r="25" spans="1:27" x14ac:dyDescent="0.3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27">C25</f>
        <v>0</v>
      </c>
      <c r="R25" s="58">
        <f t="shared" si="27"/>
        <v>0</v>
      </c>
      <c r="S25" s="58">
        <f t="shared" si="27"/>
        <v>0</v>
      </c>
      <c r="T25" s="58">
        <f t="shared" si="27"/>
        <v>0</v>
      </c>
      <c r="U25" s="58">
        <f t="shared" si="27"/>
        <v>0</v>
      </c>
      <c r="V25" s="58">
        <f t="shared" si="27"/>
        <v>0</v>
      </c>
      <c r="W25" s="58">
        <f t="shared" si="27"/>
        <v>0</v>
      </c>
      <c r="X25" s="58">
        <f t="shared" si="27"/>
        <v>0</v>
      </c>
      <c r="Y25" s="58">
        <f t="shared" si="27"/>
        <v>0</v>
      </c>
      <c r="Z25" s="58">
        <f t="shared" si="27"/>
        <v>0</v>
      </c>
      <c r="AA25" s="58">
        <f t="shared" si="27"/>
        <v>0</v>
      </c>
    </row>
    <row r="26" spans="1:27" x14ac:dyDescent="0.3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28">C26</f>
        <v>0</v>
      </c>
      <c r="R26" s="58">
        <f t="shared" si="28"/>
        <v>0</v>
      </c>
      <c r="S26" s="58">
        <f t="shared" si="28"/>
        <v>0</v>
      </c>
      <c r="T26" s="58">
        <f t="shared" si="28"/>
        <v>0</v>
      </c>
      <c r="U26" s="58">
        <f t="shared" si="28"/>
        <v>0</v>
      </c>
      <c r="V26" s="58">
        <f t="shared" si="28"/>
        <v>0</v>
      </c>
      <c r="W26" s="58">
        <f t="shared" si="28"/>
        <v>0</v>
      </c>
      <c r="X26" s="58">
        <f t="shared" si="28"/>
        <v>0</v>
      </c>
      <c r="Y26" s="58">
        <f t="shared" si="28"/>
        <v>0</v>
      </c>
      <c r="Z26" s="58">
        <f t="shared" si="28"/>
        <v>0</v>
      </c>
      <c r="AA26" s="58">
        <f t="shared" si="28"/>
        <v>0</v>
      </c>
    </row>
    <row r="27" spans="1:27" x14ac:dyDescent="0.3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29">C27</f>
        <v>0</v>
      </c>
      <c r="R27" s="58">
        <f t="shared" si="29"/>
        <v>0</v>
      </c>
      <c r="S27" s="58">
        <f t="shared" si="29"/>
        <v>0</v>
      </c>
      <c r="T27" s="58">
        <f t="shared" si="29"/>
        <v>0</v>
      </c>
      <c r="U27" s="58">
        <f t="shared" si="29"/>
        <v>0</v>
      </c>
      <c r="V27" s="58">
        <f t="shared" si="29"/>
        <v>0</v>
      </c>
      <c r="W27" s="58">
        <f t="shared" si="29"/>
        <v>0</v>
      </c>
      <c r="X27" s="58">
        <f t="shared" si="29"/>
        <v>0</v>
      </c>
      <c r="Y27" s="58">
        <f t="shared" si="29"/>
        <v>0</v>
      </c>
      <c r="Z27" s="58">
        <f t="shared" si="29"/>
        <v>0</v>
      </c>
      <c r="AA27" s="58">
        <f t="shared" si="29"/>
        <v>0</v>
      </c>
    </row>
    <row r="28" spans="1:27" x14ac:dyDescent="0.3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0">C28</f>
        <v>0</v>
      </c>
      <c r="R28" s="59">
        <f t="shared" si="30"/>
        <v>0</v>
      </c>
      <c r="S28" s="59">
        <f t="shared" si="30"/>
        <v>0</v>
      </c>
      <c r="T28" s="59">
        <f t="shared" si="30"/>
        <v>0</v>
      </c>
      <c r="U28" s="59">
        <f t="shared" si="30"/>
        <v>0</v>
      </c>
      <c r="V28" s="59">
        <f t="shared" si="30"/>
        <v>0</v>
      </c>
      <c r="W28" s="59">
        <f t="shared" si="30"/>
        <v>0</v>
      </c>
      <c r="X28" s="59">
        <f t="shared" si="30"/>
        <v>0</v>
      </c>
      <c r="Y28" s="59">
        <f t="shared" si="30"/>
        <v>0</v>
      </c>
      <c r="Z28" s="59">
        <f t="shared" si="30"/>
        <v>0</v>
      </c>
      <c r="AA28" s="59">
        <f t="shared" si="30"/>
        <v>0</v>
      </c>
    </row>
    <row r="29" spans="1:27" x14ac:dyDescent="0.3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1">C29</f>
        <v>0</v>
      </c>
      <c r="R29" s="59">
        <f t="shared" si="31"/>
        <v>0</v>
      </c>
      <c r="S29" s="59">
        <f t="shared" si="31"/>
        <v>0</v>
      </c>
      <c r="T29" s="59">
        <f t="shared" si="31"/>
        <v>0</v>
      </c>
      <c r="U29" s="59">
        <f t="shared" si="31"/>
        <v>0</v>
      </c>
      <c r="V29" s="59">
        <f t="shared" si="31"/>
        <v>0</v>
      </c>
      <c r="W29" s="59">
        <f t="shared" si="31"/>
        <v>0</v>
      </c>
      <c r="X29" s="59">
        <f t="shared" si="31"/>
        <v>0</v>
      </c>
      <c r="Y29" s="59">
        <f t="shared" si="31"/>
        <v>0</v>
      </c>
      <c r="Z29" s="59">
        <f t="shared" si="31"/>
        <v>0</v>
      </c>
      <c r="AA29" s="59">
        <f t="shared" si="31"/>
        <v>0</v>
      </c>
    </row>
    <row r="30" spans="1:27" x14ac:dyDescent="0.3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2">C30</f>
        <v>0</v>
      </c>
      <c r="R30" s="59">
        <f t="shared" si="32"/>
        <v>0</v>
      </c>
      <c r="S30" s="59">
        <f t="shared" si="32"/>
        <v>0</v>
      </c>
      <c r="T30" s="59">
        <f t="shared" si="32"/>
        <v>0</v>
      </c>
      <c r="U30" s="59">
        <f t="shared" si="32"/>
        <v>0</v>
      </c>
      <c r="V30" s="59">
        <f t="shared" si="32"/>
        <v>0</v>
      </c>
      <c r="W30" s="59">
        <f t="shared" si="32"/>
        <v>0</v>
      </c>
      <c r="X30" s="59">
        <f t="shared" si="32"/>
        <v>0</v>
      </c>
      <c r="Y30" s="59">
        <f t="shared" si="32"/>
        <v>0</v>
      </c>
      <c r="Z30" s="59">
        <f t="shared" si="32"/>
        <v>0</v>
      </c>
      <c r="AA30" s="59">
        <f t="shared" si="32"/>
        <v>0</v>
      </c>
    </row>
    <row r="31" spans="1:27" x14ac:dyDescent="0.3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3">C31</f>
        <v>0</v>
      </c>
      <c r="R31" s="59">
        <f t="shared" si="33"/>
        <v>0</v>
      </c>
      <c r="S31" s="59">
        <f t="shared" si="33"/>
        <v>0</v>
      </c>
      <c r="T31" s="59">
        <f t="shared" si="33"/>
        <v>0</v>
      </c>
      <c r="U31" s="59">
        <f t="shared" si="33"/>
        <v>0</v>
      </c>
      <c r="V31" s="59">
        <f t="shared" si="33"/>
        <v>0</v>
      </c>
      <c r="W31" s="59">
        <f t="shared" si="33"/>
        <v>0</v>
      </c>
      <c r="X31" s="59">
        <f t="shared" si="33"/>
        <v>0</v>
      </c>
      <c r="Y31" s="59">
        <f t="shared" si="33"/>
        <v>0</v>
      </c>
      <c r="Z31" s="59">
        <f t="shared" si="33"/>
        <v>0</v>
      </c>
      <c r="AA31" s="59">
        <f t="shared" si="33"/>
        <v>0</v>
      </c>
    </row>
    <row r="32" spans="1:27" x14ac:dyDescent="0.3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2"/>
        <v>XX单独计入电厂</v>
      </c>
      <c r="Q32" s="60">
        <f t="shared" ref="Q32:AA32" si="34">C32</f>
        <v>0</v>
      </c>
      <c r="R32" s="60">
        <f t="shared" si="34"/>
        <v>0</v>
      </c>
      <c r="S32" s="60">
        <f t="shared" si="34"/>
        <v>0</v>
      </c>
      <c r="T32" s="60">
        <f t="shared" si="34"/>
        <v>0</v>
      </c>
      <c r="U32" s="60">
        <f t="shared" si="34"/>
        <v>0</v>
      </c>
      <c r="V32" s="60">
        <f t="shared" si="34"/>
        <v>0</v>
      </c>
      <c r="W32" s="60">
        <f t="shared" si="34"/>
        <v>0</v>
      </c>
      <c r="X32" s="60">
        <f t="shared" si="34"/>
        <v>0</v>
      </c>
      <c r="Y32" s="60">
        <f t="shared" si="34"/>
        <v>0</v>
      </c>
      <c r="Z32" s="60">
        <f t="shared" si="34"/>
        <v>0</v>
      </c>
      <c r="AA32" s="60">
        <f t="shared" si="34"/>
        <v>0</v>
      </c>
    </row>
    <row r="33" spans="1:27" x14ac:dyDescent="0.3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ref="Q33:AA33" si="35">C33</f>
        <v>0</v>
      </c>
      <c r="R33" s="60">
        <f t="shared" si="35"/>
        <v>0</v>
      </c>
      <c r="S33" s="60">
        <f t="shared" si="35"/>
        <v>0</v>
      </c>
      <c r="T33" s="60">
        <f t="shared" si="35"/>
        <v>0</v>
      </c>
      <c r="U33" s="60">
        <f t="shared" si="35"/>
        <v>0</v>
      </c>
      <c r="V33" s="60">
        <f t="shared" si="35"/>
        <v>0</v>
      </c>
      <c r="W33" s="60">
        <f t="shared" si="35"/>
        <v>0</v>
      </c>
      <c r="X33" s="60">
        <f t="shared" si="35"/>
        <v>0</v>
      </c>
      <c r="Y33" s="60">
        <f t="shared" si="35"/>
        <v>0</v>
      </c>
      <c r="Z33" s="60">
        <f t="shared" si="35"/>
        <v>0</v>
      </c>
      <c r="AA33" s="60">
        <f t="shared" si="35"/>
        <v>0</v>
      </c>
    </row>
    <row r="34" spans="1:27" x14ac:dyDescent="0.3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6">C34</f>
        <v>0</v>
      </c>
      <c r="R34" s="60">
        <f t="shared" si="36"/>
        <v>0</v>
      </c>
      <c r="S34" s="60">
        <f t="shared" si="36"/>
        <v>0</v>
      </c>
      <c r="T34" s="60">
        <f t="shared" si="36"/>
        <v>0</v>
      </c>
      <c r="U34" s="60">
        <f t="shared" si="36"/>
        <v>0</v>
      </c>
      <c r="V34" s="60">
        <f t="shared" si="36"/>
        <v>0</v>
      </c>
      <c r="W34" s="60">
        <f t="shared" si="36"/>
        <v>0</v>
      </c>
      <c r="X34" s="60">
        <f t="shared" si="36"/>
        <v>0</v>
      </c>
      <c r="Y34" s="60">
        <f t="shared" si="36"/>
        <v>0</v>
      </c>
      <c r="Z34" s="60">
        <f t="shared" si="36"/>
        <v>0</v>
      </c>
      <c r="AA34" s="60">
        <f t="shared" si="36"/>
        <v>0</v>
      </c>
    </row>
    <row r="35" spans="1:27" ht="25" x14ac:dyDescent="0.3">
      <c r="A35" s="43" t="s">
        <v>72</v>
      </c>
      <c r="B35" s="43"/>
      <c r="C35" s="44">
        <f t="shared" ref="C35:M35" si="37">SUM(C20:C22)*0.5+SUM(C23:C27)*0+SUM(C28:C31)*0.3+C32*0.7+C33*0.7</f>
        <v>0</v>
      </c>
      <c r="D35" s="44">
        <f t="shared" si="37"/>
        <v>0</v>
      </c>
      <c r="E35" s="44">
        <f t="shared" si="37"/>
        <v>0</v>
      </c>
      <c r="F35" s="44">
        <f t="shared" si="37"/>
        <v>0</v>
      </c>
      <c r="G35" s="44">
        <f t="shared" si="37"/>
        <v>0</v>
      </c>
      <c r="H35" s="44">
        <f t="shared" si="37"/>
        <v>0</v>
      </c>
      <c r="I35" s="44">
        <f t="shared" si="37"/>
        <v>0</v>
      </c>
      <c r="J35" s="44">
        <f t="shared" si="37"/>
        <v>0</v>
      </c>
      <c r="K35" s="44">
        <f t="shared" si="37"/>
        <v>0</v>
      </c>
      <c r="L35" s="44">
        <f t="shared" si="37"/>
        <v>0</v>
      </c>
      <c r="M35" s="44">
        <f t="shared" si="37"/>
        <v>0</v>
      </c>
      <c r="P35" s="43" t="s">
        <v>72</v>
      </c>
      <c r="Q35" s="44">
        <f t="shared" ref="Q35:AA35" si="38">SUM(Q20:Q22)*0.5+SUM(Q23:Q27)*0+SUM(Q28:Q31)*0.3+Q32*0.5+Q33*0.5</f>
        <v>0</v>
      </c>
      <c r="R35" s="44">
        <f t="shared" si="38"/>
        <v>0</v>
      </c>
      <c r="S35" s="44">
        <f t="shared" si="38"/>
        <v>0</v>
      </c>
      <c r="T35" s="44">
        <f t="shared" si="38"/>
        <v>0</v>
      </c>
      <c r="U35" s="44">
        <f t="shared" si="38"/>
        <v>0</v>
      </c>
      <c r="V35" s="44">
        <f t="shared" si="38"/>
        <v>0</v>
      </c>
      <c r="W35" s="44">
        <f t="shared" si="38"/>
        <v>0</v>
      </c>
      <c r="X35" s="44">
        <f t="shared" si="38"/>
        <v>0</v>
      </c>
      <c r="Y35" s="44">
        <f t="shared" si="38"/>
        <v>0</v>
      </c>
      <c r="Z35" s="44">
        <f t="shared" si="38"/>
        <v>0</v>
      </c>
      <c r="AA35" s="44">
        <f t="shared" si="38"/>
        <v>0</v>
      </c>
    </row>
    <row r="36" spans="1:27" ht="25" x14ac:dyDescent="0.3">
      <c r="A36" s="43" t="s">
        <v>73</v>
      </c>
      <c r="B36" s="43"/>
      <c r="C36" s="44">
        <f t="shared" ref="C36:M36" si="39">SUM(C20:C22)*0.5+SUM(C23:C27)*0.4+SUM(C28:C31)*0.3+C32*0.7+C33*0.7</f>
        <v>38.400000000000006</v>
      </c>
      <c r="D36" s="44">
        <f t="shared" si="39"/>
        <v>38.400000000000006</v>
      </c>
      <c r="E36" s="44">
        <f t="shared" si="39"/>
        <v>38.400000000000006</v>
      </c>
      <c r="F36" s="44">
        <f t="shared" si="39"/>
        <v>38.400000000000006</v>
      </c>
      <c r="G36" s="44">
        <f t="shared" si="39"/>
        <v>38.400000000000006</v>
      </c>
      <c r="H36" s="44">
        <f t="shared" si="39"/>
        <v>38.400000000000006</v>
      </c>
      <c r="I36" s="44">
        <f t="shared" si="39"/>
        <v>38.400000000000006</v>
      </c>
      <c r="J36" s="44">
        <f t="shared" si="39"/>
        <v>38.400000000000006</v>
      </c>
      <c r="K36" s="44">
        <f t="shared" si="39"/>
        <v>38.400000000000006</v>
      </c>
      <c r="L36" s="44">
        <f t="shared" si="39"/>
        <v>38.400000000000006</v>
      </c>
      <c r="M36" s="44">
        <f t="shared" si="39"/>
        <v>38.400000000000006</v>
      </c>
      <c r="P36" s="43" t="s">
        <v>74</v>
      </c>
      <c r="Q36" s="44">
        <f t="shared" ref="Q36:AA36" si="40">SUM(Q20:Q22)*0.5+SUM(Q23:Q27)*0.2+SUM(Q28:Q31)*0.3+Q32*0.5+Q33*0.5</f>
        <v>19.200000000000003</v>
      </c>
      <c r="R36" s="44">
        <f t="shared" si="40"/>
        <v>19.200000000000003</v>
      </c>
      <c r="S36" s="44">
        <f t="shared" si="40"/>
        <v>19.200000000000003</v>
      </c>
      <c r="T36" s="44">
        <f t="shared" si="40"/>
        <v>19.200000000000003</v>
      </c>
      <c r="U36" s="44">
        <f t="shared" si="40"/>
        <v>19.200000000000003</v>
      </c>
      <c r="V36" s="44">
        <f t="shared" si="40"/>
        <v>19.200000000000003</v>
      </c>
      <c r="W36" s="44">
        <f t="shared" si="40"/>
        <v>19.200000000000003</v>
      </c>
      <c r="X36" s="44">
        <f t="shared" si="40"/>
        <v>19.200000000000003</v>
      </c>
      <c r="Y36" s="44">
        <f t="shared" si="40"/>
        <v>19.200000000000003</v>
      </c>
      <c r="Z36" s="44">
        <f t="shared" si="40"/>
        <v>19.200000000000003</v>
      </c>
      <c r="AA36" s="44">
        <f t="shared" si="40"/>
        <v>19.200000000000003</v>
      </c>
    </row>
    <row r="37" spans="1:27" ht="25" x14ac:dyDescent="0.3">
      <c r="A37" s="43" t="s">
        <v>75</v>
      </c>
      <c r="B37" s="43"/>
      <c r="C37" s="44">
        <f t="shared" ref="C37:M37" si="41">SUM(C20:C22)*0.5+SUM(C23:C27)*0.8+SUM(C28:C31)*0.3+C32*0.7+C33*0.7</f>
        <v>76.800000000000011</v>
      </c>
      <c r="D37" s="44">
        <f t="shared" si="41"/>
        <v>76.800000000000011</v>
      </c>
      <c r="E37" s="44">
        <f t="shared" si="41"/>
        <v>76.800000000000011</v>
      </c>
      <c r="F37" s="44">
        <f t="shared" si="41"/>
        <v>76.800000000000011</v>
      </c>
      <c r="G37" s="44">
        <f t="shared" si="41"/>
        <v>76.800000000000011</v>
      </c>
      <c r="H37" s="44">
        <f t="shared" si="41"/>
        <v>76.800000000000011</v>
      </c>
      <c r="I37" s="44">
        <f t="shared" si="41"/>
        <v>76.800000000000011</v>
      </c>
      <c r="J37" s="44">
        <f t="shared" si="41"/>
        <v>76.800000000000011</v>
      </c>
      <c r="K37" s="44">
        <f t="shared" si="41"/>
        <v>76.800000000000011</v>
      </c>
      <c r="L37" s="44">
        <f t="shared" si="41"/>
        <v>76.800000000000011</v>
      </c>
      <c r="M37" s="44">
        <f t="shared" si="41"/>
        <v>76.800000000000011</v>
      </c>
      <c r="P37" s="43" t="s">
        <v>73</v>
      </c>
      <c r="Q37" s="44">
        <f t="shared" ref="Q37:AA37" si="42">SUM(Q20:Q22)*0.5+SUM(Q23:Q27)*0.4+SUM(Q28:Q31)*0.3+Q32*0.5+Q33*0.5</f>
        <v>38.400000000000006</v>
      </c>
      <c r="R37" s="44">
        <f t="shared" si="42"/>
        <v>38.400000000000006</v>
      </c>
      <c r="S37" s="44">
        <f t="shared" si="42"/>
        <v>38.400000000000006</v>
      </c>
      <c r="T37" s="44">
        <f t="shared" si="42"/>
        <v>38.400000000000006</v>
      </c>
      <c r="U37" s="44">
        <f t="shared" si="42"/>
        <v>38.400000000000006</v>
      </c>
      <c r="V37" s="44">
        <f t="shared" si="42"/>
        <v>38.400000000000006</v>
      </c>
      <c r="W37" s="44">
        <f t="shared" si="42"/>
        <v>38.400000000000006</v>
      </c>
      <c r="X37" s="44">
        <f t="shared" si="42"/>
        <v>38.400000000000006</v>
      </c>
      <c r="Y37" s="44">
        <f t="shared" si="42"/>
        <v>38.400000000000006</v>
      </c>
      <c r="Z37" s="44">
        <f t="shared" si="42"/>
        <v>38.400000000000006</v>
      </c>
      <c r="AA37" s="44">
        <f t="shared" si="42"/>
        <v>38.400000000000006</v>
      </c>
    </row>
    <row r="38" spans="1:27" x14ac:dyDescent="0.3">
      <c r="A38" s="3" t="s">
        <v>76</v>
      </c>
      <c r="B38" s="3"/>
      <c r="C38" s="27">
        <f t="shared" ref="C38:M38" si="43">SUM(C39:C42)</f>
        <v>19</v>
      </c>
      <c r="D38" s="27">
        <f t="shared" si="43"/>
        <v>19</v>
      </c>
      <c r="E38" s="27">
        <f t="shared" si="43"/>
        <v>19</v>
      </c>
      <c r="F38" s="27">
        <f t="shared" si="43"/>
        <v>15</v>
      </c>
      <c r="G38" s="27">
        <f t="shared" si="43"/>
        <v>15</v>
      </c>
      <c r="H38" s="27">
        <f t="shared" si="43"/>
        <v>15</v>
      </c>
      <c r="I38" s="27">
        <f t="shared" si="43"/>
        <v>15</v>
      </c>
      <c r="J38" s="27">
        <f t="shared" si="43"/>
        <v>19</v>
      </c>
      <c r="K38" s="27">
        <f t="shared" si="43"/>
        <v>19</v>
      </c>
      <c r="L38" s="27">
        <f t="shared" si="43"/>
        <v>19</v>
      </c>
      <c r="M38" s="27">
        <f t="shared" si="43"/>
        <v>19</v>
      </c>
      <c r="P38" s="3" t="s">
        <v>76</v>
      </c>
      <c r="Q38" s="27">
        <f t="shared" ref="Q38:AA38" si="44">SUM(Q39:Q42)</f>
        <v>19</v>
      </c>
      <c r="R38" s="27">
        <f t="shared" si="44"/>
        <v>19</v>
      </c>
      <c r="S38" s="27">
        <f t="shared" si="44"/>
        <v>19</v>
      </c>
      <c r="T38" s="27">
        <f t="shared" si="44"/>
        <v>15</v>
      </c>
      <c r="U38" s="27">
        <f t="shared" si="44"/>
        <v>15</v>
      </c>
      <c r="V38" s="27">
        <f t="shared" si="44"/>
        <v>15</v>
      </c>
      <c r="W38" s="27">
        <f t="shared" si="44"/>
        <v>15</v>
      </c>
      <c r="X38" s="27">
        <f t="shared" si="44"/>
        <v>19</v>
      </c>
      <c r="Y38" s="27">
        <f t="shared" si="44"/>
        <v>19</v>
      </c>
      <c r="Z38" s="27">
        <f t="shared" si="44"/>
        <v>19</v>
      </c>
      <c r="AA38" s="27">
        <f t="shared" si="44"/>
        <v>19</v>
      </c>
    </row>
    <row r="39" spans="1:27" x14ac:dyDescent="0.3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5">C39</f>
        <v>0</v>
      </c>
      <c r="R39" s="43">
        <f t="shared" si="45"/>
        <v>0</v>
      </c>
      <c r="S39" s="43">
        <f t="shared" si="45"/>
        <v>0</v>
      </c>
      <c r="T39" s="43">
        <f t="shared" si="45"/>
        <v>0</v>
      </c>
      <c r="U39" s="43">
        <f t="shared" si="45"/>
        <v>0</v>
      </c>
      <c r="V39" s="43">
        <f t="shared" si="45"/>
        <v>0</v>
      </c>
      <c r="W39" s="43">
        <f t="shared" si="45"/>
        <v>0</v>
      </c>
      <c r="X39" s="43">
        <f t="shared" si="45"/>
        <v>0</v>
      </c>
      <c r="Y39" s="43">
        <f t="shared" si="45"/>
        <v>0</v>
      </c>
      <c r="Z39" s="43">
        <f t="shared" si="45"/>
        <v>0</v>
      </c>
      <c r="AA39" s="43">
        <f t="shared" si="45"/>
        <v>0</v>
      </c>
    </row>
    <row r="40" spans="1:27" x14ac:dyDescent="0.3">
      <c r="A40" s="43" t="s">
        <v>78</v>
      </c>
      <c r="B40" s="45"/>
      <c r="C40" s="9">
        <v>19</v>
      </c>
      <c r="D40" s="10">
        <v>19</v>
      </c>
      <c r="E40" s="10">
        <v>19</v>
      </c>
      <c r="F40" s="10">
        <v>15</v>
      </c>
      <c r="G40" s="10">
        <v>15</v>
      </c>
      <c r="H40" s="70">
        <v>15</v>
      </c>
      <c r="I40" s="70">
        <v>15</v>
      </c>
      <c r="J40" s="70">
        <v>19</v>
      </c>
      <c r="K40" s="70">
        <v>19</v>
      </c>
      <c r="L40" s="10">
        <v>19</v>
      </c>
      <c r="M40" s="10">
        <v>19</v>
      </c>
      <c r="P40" s="43" t="str">
        <f>A40</f>
        <v>6MW及以上小火电装机</v>
      </c>
      <c r="Q40" s="43">
        <f t="shared" ref="Q40:AA40" si="46">C40</f>
        <v>19</v>
      </c>
      <c r="R40" s="43">
        <f t="shared" si="46"/>
        <v>19</v>
      </c>
      <c r="S40" s="43">
        <f t="shared" si="46"/>
        <v>19</v>
      </c>
      <c r="T40" s="43">
        <f t="shared" si="46"/>
        <v>15</v>
      </c>
      <c r="U40" s="43">
        <f t="shared" si="46"/>
        <v>15</v>
      </c>
      <c r="V40" s="43">
        <f t="shared" si="46"/>
        <v>15</v>
      </c>
      <c r="W40" s="43">
        <f t="shared" si="46"/>
        <v>15</v>
      </c>
      <c r="X40" s="43">
        <f t="shared" si="46"/>
        <v>19</v>
      </c>
      <c r="Y40" s="43">
        <f t="shared" si="46"/>
        <v>19</v>
      </c>
      <c r="Z40" s="43">
        <f t="shared" si="46"/>
        <v>19</v>
      </c>
      <c r="AA40" s="43">
        <f t="shared" si="46"/>
        <v>19</v>
      </c>
    </row>
    <row r="41" spans="1:27" x14ac:dyDescent="0.3">
      <c r="A41" s="43" t="s">
        <v>79</v>
      </c>
      <c r="B41" s="45"/>
      <c r="C41" s="9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P41" s="43" t="str">
        <f>A41</f>
        <v>6MW以下小水电装机</v>
      </c>
      <c r="Q41" s="43">
        <f t="shared" ref="Q41:AA41" si="47">C41</f>
        <v>0</v>
      </c>
      <c r="R41" s="43">
        <f t="shared" si="47"/>
        <v>0</v>
      </c>
      <c r="S41" s="43">
        <f t="shared" si="47"/>
        <v>0</v>
      </c>
      <c r="T41" s="43">
        <f t="shared" si="47"/>
        <v>0</v>
      </c>
      <c r="U41" s="43">
        <f t="shared" si="47"/>
        <v>0</v>
      </c>
      <c r="V41" s="43">
        <f t="shared" si="47"/>
        <v>0</v>
      </c>
      <c r="W41" s="43">
        <f t="shared" si="47"/>
        <v>0</v>
      </c>
      <c r="X41" s="43">
        <f t="shared" si="47"/>
        <v>0</v>
      </c>
      <c r="Y41" s="43">
        <f t="shared" si="47"/>
        <v>0</v>
      </c>
      <c r="Z41" s="43">
        <f t="shared" si="47"/>
        <v>0</v>
      </c>
      <c r="AA41" s="43">
        <f t="shared" si="47"/>
        <v>0</v>
      </c>
    </row>
    <row r="42" spans="1:27" x14ac:dyDescent="0.3">
      <c r="A42" s="43" t="s">
        <v>80</v>
      </c>
      <c r="B42" s="45"/>
      <c r="C42" s="9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48">C42</f>
        <v>0</v>
      </c>
      <c r="R42" s="43">
        <f t="shared" si="48"/>
        <v>0</v>
      </c>
      <c r="S42" s="43">
        <f t="shared" si="48"/>
        <v>0</v>
      </c>
      <c r="T42" s="43">
        <f t="shared" si="48"/>
        <v>0</v>
      </c>
      <c r="U42" s="43">
        <f t="shared" si="48"/>
        <v>0</v>
      </c>
      <c r="V42" s="43">
        <f t="shared" si="48"/>
        <v>0</v>
      </c>
      <c r="W42" s="43">
        <f t="shared" si="48"/>
        <v>0</v>
      </c>
      <c r="X42" s="43">
        <f t="shared" si="48"/>
        <v>0</v>
      </c>
      <c r="Y42" s="43">
        <f t="shared" si="48"/>
        <v>0</v>
      </c>
      <c r="Z42" s="43">
        <f t="shared" si="48"/>
        <v>0</v>
      </c>
      <c r="AA42" s="43">
        <f t="shared" si="48"/>
        <v>0</v>
      </c>
    </row>
    <row r="43" spans="1:27" x14ac:dyDescent="0.3">
      <c r="A43" s="5" t="s">
        <v>81</v>
      </c>
      <c r="B43" s="5"/>
      <c r="C43" s="27">
        <f t="shared" ref="C43:M43" si="49">C39*0.3+C40*0.5+C41*0.2+C42*0</f>
        <v>9.5</v>
      </c>
      <c r="D43" s="27">
        <f t="shared" si="49"/>
        <v>9.5</v>
      </c>
      <c r="E43" s="27">
        <f t="shared" si="49"/>
        <v>9.5</v>
      </c>
      <c r="F43" s="27">
        <f t="shared" si="49"/>
        <v>7.5</v>
      </c>
      <c r="G43" s="27">
        <f t="shared" si="49"/>
        <v>7.5</v>
      </c>
      <c r="H43" s="53">
        <f t="shared" si="49"/>
        <v>7.5</v>
      </c>
      <c r="I43" s="53">
        <f t="shared" si="49"/>
        <v>7.5</v>
      </c>
      <c r="J43" s="53">
        <f t="shared" si="49"/>
        <v>9.5</v>
      </c>
      <c r="K43" s="53">
        <f t="shared" si="49"/>
        <v>9.5</v>
      </c>
      <c r="L43" s="27">
        <f t="shared" si="49"/>
        <v>9.5</v>
      </c>
      <c r="M43" s="27">
        <f t="shared" si="49"/>
        <v>9.5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3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0">C44</f>
        <v>0</v>
      </c>
      <c r="R44" s="27">
        <f t="shared" si="50"/>
        <v>0</v>
      </c>
      <c r="S44" s="27">
        <f t="shared" si="50"/>
        <v>0</v>
      </c>
      <c r="T44" s="27">
        <f t="shared" si="50"/>
        <v>0</v>
      </c>
      <c r="U44" s="27">
        <f t="shared" si="50"/>
        <v>0</v>
      </c>
      <c r="V44" s="27">
        <f t="shared" si="50"/>
        <v>0</v>
      </c>
      <c r="W44" s="27">
        <f t="shared" si="50"/>
        <v>0</v>
      </c>
      <c r="X44" s="27">
        <f t="shared" si="50"/>
        <v>0</v>
      </c>
      <c r="Y44" s="27">
        <f t="shared" si="50"/>
        <v>0</v>
      </c>
      <c r="Z44" s="27">
        <f t="shared" si="50"/>
        <v>0</v>
      </c>
      <c r="AA44" s="27">
        <f t="shared" si="50"/>
        <v>0</v>
      </c>
    </row>
    <row r="45" spans="1:27" x14ac:dyDescent="0.3">
      <c r="A45" s="5" t="s">
        <v>83</v>
      </c>
      <c r="B45" s="5"/>
      <c r="C45" s="27">
        <f t="shared" ref="C45:M45" si="51">C44*0.1</f>
        <v>0</v>
      </c>
      <c r="D45" s="27">
        <f t="shared" si="51"/>
        <v>0</v>
      </c>
      <c r="E45" s="27">
        <f t="shared" si="51"/>
        <v>0</v>
      </c>
      <c r="F45" s="27">
        <f t="shared" si="51"/>
        <v>0</v>
      </c>
      <c r="G45" s="27">
        <f t="shared" si="51"/>
        <v>0</v>
      </c>
      <c r="H45" s="27">
        <f t="shared" si="51"/>
        <v>0</v>
      </c>
      <c r="I45" s="27">
        <f t="shared" si="51"/>
        <v>0</v>
      </c>
      <c r="J45" s="27">
        <f t="shared" si="51"/>
        <v>0</v>
      </c>
      <c r="K45" s="27">
        <f t="shared" si="51"/>
        <v>0</v>
      </c>
      <c r="L45" s="27">
        <f t="shared" si="51"/>
        <v>0</v>
      </c>
      <c r="M45" s="27">
        <f t="shared" si="51"/>
        <v>0</v>
      </c>
      <c r="P45" s="5" t="s">
        <v>83</v>
      </c>
      <c r="Q45" s="27">
        <f t="shared" ref="Q45:AA45" si="52">Q44*0</f>
        <v>0</v>
      </c>
      <c r="R45" s="27">
        <f t="shared" si="52"/>
        <v>0</v>
      </c>
      <c r="S45" s="27">
        <f t="shared" si="52"/>
        <v>0</v>
      </c>
      <c r="T45" s="27">
        <f t="shared" si="52"/>
        <v>0</v>
      </c>
      <c r="U45" s="27">
        <f t="shared" si="52"/>
        <v>0</v>
      </c>
      <c r="V45" s="27">
        <f t="shared" si="52"/>
        <v>0</v>
      </c>
      <c r="W45" s="27">
        <f t="shared" si="52"/>
        <v>0</v>
      </c>
      <c r="X45" s="27">
        <f t="shared" si="52"/>
        <v>0</v>
      </c>
      <c r="Y45" s="27">
        <f t="shared" si="52"/>
        <v>0</v>
      </c>
      <c r="Z45" s="27">
        <f t="shared" si="52"/>
        <v>0</v>
      </c>
      <c r="AA45" s="27">
        <f t="shared" si="52"/>
        <v>0</v>
      </c>
    </row>
    <row r="46" spans="1:27" x14ac:dyDescent="0.3">
      <c r="A46" s="3" t="s">
        <v>84</v>
      </c>
      <c r="B46" s="48"/>
      <c r="C46" s="46">
        <v>27</v>
      </c>
      <c r="D46" s="47">
        <v>33</v>
      </c>
      <c r="E46" s="47">
        <v>39</v>
      </c>
      <c r="F46" s="47">
        <v>45</v>
      </c>
      <c r="G46" s="47">
        <v>49</v>
      </c>
      <c r="H46" s="47">
        <v>53</v>
      </c>
      <c r="I46" s="47">
        <v>57</v>
      </c>
      <c r="J46" s="47">
        <v>61</v>
      </c>
      <c r="K46" s="47">
        <v>65</v>
      </c>
      <c r="L46" s="47">
        <v>68</v>
      </c>
      <c r="M46" s="47">
        <v>76</v>
      </c>
      <c r="P46" s="3" t="s">
        <v>84</v>
      </c>
      <c r="Q46" s="27">
        <f t="shared" ref="Q46:AA46" si="53">C46</f>
        <v>27</v>
      </c>
      <c r="R46" s="27">
        <f t="shared" si="53"/>
        <v>33</v>
      </c>
      <c r="S46" s="27">
        <f t="shared" si="53"/>
        <v>39</v>
      </c>
      <c r="T46" s="27">
        <f t="shared" si="53"/>
        <v>45</v>
      </c>
      <c r="U46" s="27">
        <f t="shared" si="53"/>
        <v>49</v>
      </c>
      <c r="V46" s="27">
        <f t="shared" si="53"/>
        <v>53</v>
      </c>
      <c r="W46" s="27">
        <f t="shared" si="53"/>
        <v>57</v>
      </c>
      <c r="X46" s="27">
        <f t="shared" si="53"/>
        <v>61</v>
      </c>
      <c r="Y46" s="27">
        <f t="shared" si="53"/>
        <v>65</v>
      </c>
      <c r="Z46" s="27">
        <f t="shared" si="53"/>
        <v>68</v>
      </c>
      <c r="AA46" s="27">
        <f t="shared" si="53"/>
        <v>76</v>
      </c>
    </row>
    <row r="47" spans="1:27" x14ac:dyDescent="0.3">
      <c r="A47" s="5" t="s">
        <v>85</v>
      </c>
      <c r="B47" s="5"/>
      <c r="C47" s="27">
        <f t="shared" ref="C47:M47" si="54">C46*0.2</f>
        <v>5.4</v>
      </c>
      <c r="D47" s="27">
        <f t="shared" si="54"/>
        <v>6.6000000000000005</v>
      </c>
      <c r="E47" s="27">
        <f t="shared" si="54"/>
        <v>7.8000000000000007</v>
      </c>
      <c r="F47" s="27">
        <f t="shared" si="54"/>
        <v>9</v>
      </c>
      <c r="G47" s="27">
        <f t="shared" si="54"/>
        <v>9.8000000000000007</v>
      </c>
      <c r="H47" s="27">
        <f t="shared" si="54"/>
        <v>10.600000000000001</v>
      </c>
      <c r="I47" s="27">
        <f t="shared" si="54"/>
        <v>11.4</v>
      </c>
      <c r="J47" s="27">
        <f t="shared" si="54"/>
        <v>12.200000000000001</v>
      </c>
      <c r="K47" s="27">
        <f t="shared" si="54"/>
        <v>13</v>
      </c>
      <c r="L47" s="27">
        <f t="shared" si="54"/>
        <v>13.600000000000001</v>
      </c>
      <c r="M47" s="27">
        <f t="shared" si="54"/>
        <v>15.200000000000001</v>
      </c>
      <c r="P47" s="5" t="s">
        <v>85</v>
      </c>
      <c r="Q47" s="27">
        <f t="shared" ref="Q47:AA47" si="55">Q46*0</f>
        <v>0</v>
      </c>
      <c r="R47" s="27">
        <f t="shared" si="55"/>
        <v>0</v>
      </c>
      <c r="S47" s="27">
        <f t="shared" si="55"/>
        <v>0</v>
      </c>
      <c r="T47" s="27">
        <f t="shared" si="55"/>
        <v>0</v>
      </c>
      <c r="U47" s="27">
        <f t="shared" si="55"/>
        <v>0</v>
      </c>
      <c r="V47" s="27">
        <f t="shared" si="55"/>
        <v>0</v>
      </c>
      <c r="W47" s="27">
        <f t="shared" si="55"/>
        <v>0</v>
      </c>
      <c r="X47" s="27">
        <f t="shared" si="55"/>
        <v>0</v>
      </c>
      <c r="Y47" s="27">
        <f t="shared" si="55"/>
        <v>0</v>
      </c>
      <c r="Z47" s="27">
        <f t="shared" si="55"/>
        <v>0</v>
      </c>
      <c r="AA47" s="27">
        <f t="shared" si="55"/>
        <v>0</v>
      </c>
    </row>
    <row r="48" spans="1:27" ht="24" x14ac:dyDescent="0.3">
      <c r="A48" s="3" t="s">
        <v>86</v>
      </c>
      <c r="B48" s="3"/>
      <c r="C48" s="27">
        <f t="shared" ref="C48:M48" si="56">C35+C43+C45+C47</f>
        <v>14.9</v>
      </c>
      <c r="D48" s="27">
        <f t="shared" si="56"/>
        <v>16.100000000000001</v>
      </c>
      <c r="E48" s="27">
        <f t="shared" si="56"/>
        <v>17.3</v>
      </c>
      <c r="F48" s="27">
        <f t="shared" si="56"/>
        <v>16.5</v>
      </c>
      <c r="G48" s="27">
        <f t="shared" si="56"/>
        <v>17.3</v>
      </c>
      <c r="H48" s="27">
        <f t="shared" si="56"/>
        <v>18.100000000000001</v>
      </c>
      <c r="I48" s="27">
        <f t="shared" si="56"/>
        <v>18.899999999999999</v>
      </c>
      <c r="J48" s="27">
        <f t="shared" si="56"/>
        <v>21.700000000000003</v>
      </c>
      <c r="K48" s="27">
        <f t="shared" si="56"/>
        <v>22.5</v>
      </c>
      <c r="L48" s="27">
        <f t="shared" si="56"/>
        <v>23.1</v>
      </c>
      <c r="M48" s="27">
        <f t="shared" si="56"/>
        <v>24.700000000000003</v>
      </c>
      <c r="P48" s="3" t="s">
        <v>86</v>
      </c>
      <c r="Q48" s="27">
        <f t="shared" ref="Q48:AA48" si="57">Q35+Q43+Q45+Q47</f>
        <v>0</v>
      </c>
      <c r="R48" s="27">
        <f t="shared" si="57"/>
        <v>0</v>
      </c>
      <c r="S48" s="27">
        <f t="shared" si="57"/>
        <v>0</v>
      </c>
      <c r="T48" s="27">
        <f t="shared" si="57"/>
        <v>0</v>
      </c>
      <c r="U48" s="27">
        <f t="shared" si="57"/>
        <v>0</v>
      </c>
      <c r="V48" s="27">
        <f t="shared" si="57"/>
        <v>0</v>
      </c>
      <c r="W48" s="27">
        <f t="shared" si="57"/>
        <v>0</v>
      </c>
      <c r="X48" s="27">
        <f t="shared" si="57"/>
        <v>0</v>
      </c>
      <c r="Y48" s="27">
        <f t="shared" si="57"/>
        <v>0</v>
      </c>
      <c r="Z48" s="27">
        <f t="shared" si="57"/>
        <v>0</v>
      </c>
      <c r="AA48" s="27">
        <f t="shared" si="57"/>
        <v>0</v>
      </c>
    </row>
    <row r="49" spans="1:27" x14ac:dyDescent="0.3">
      <c r="A49" s="5" t="s">
        <v>87</v>
      </c>
      <c r="B49" s="5"/>
      <c r="C49" s="27">
        <f t="shared" ref="C49:M49" si="58">C18-C48</f>
        <v>93.878691825630028</v>
      </c>
      <c r="D49" s="27">
        <f t="shared" si="58"/>
        <v>108.23075367037555</v>
      </c>
      <c r="E49" s="27">
        <f t="shared" si="58"/>
        <v>131.672678098143</v>
      </c>
      <c r="F49" s="27">
        <f t="shared" si="58"/>
        <v>147.2185694303366</v>
      </c>
      <c r="G49" s="27">
        <f t="shared" si="58"/>
        <v>166.33668570219959</v>
      </c>
      <c r="H49" s="27">
        <f t="shared" si="58"/>
        <v>182.88643095820314</v>
      </c>
      <c r="I49" s="27">
        <f t="shared" si="58"/>
        <v>196.51405229614656</v>
      </c>
      <c r="J49" s="27">
        <f t="shared" si="58"/>
        <v>213.78575194722379</v>
      </c>
      <c r="K49" s="27">
        <f t="shared" si="58"/>
        <v>233.84045073958492</v>
      </c>
      <c r="L49" s="27">
        <f t="shared" si="58"/>
        <v>254.98128158298201</v>
      </c>
      <c r="M49" s="27">
        <f t="shared" si="58"/>
        <v>331.90684031162272</v>
      </c>
      <c r="P49" s="5" t="s">
        <v>87</v>
      </c>
      <c r="Q49" s="27">
        <f t="shared" ref="Q49:AA49" si="59">Q18-Q48</f>
        <v>97.900822643067045</v>
      </c>
      <c r="R49" s="27">
        <f t="shared" si="59"/>
        <v>111.89767830333798</v>
      </c>
      <c r="S49" s="27">
        <f t="shared" si="59"/>
        <v>134.07541028832873</v>
      </c>
      <c r="T49" s="27">
        <f t="shared" si="59"/>
        <v>147.34671248730294</v>
      </c>
      <c r="U49" s="27">
        <f t="shared" si="59"/>
        <v>165.27301713197963</v>
      </c>
      <c r="V49" s="27">
        <f t="shared" si="59"/>
        <v>180.88778786238282</v>
      </c>
      <c r="W49" s="27">
        <f t="shared" si="59"/>
        <v>193.87264706653193</v>
      </c>
      <c r="X49" s="27">
        <f t="shared" si="59"/>
        <v>211.93717675250133</v>
      </c>
      <c r="Y49" s="27">
        <f t="shared" si="59"/>
        <v>230.70640566562645</v>
      </c>
      <c r="Z49" s="27">
        <f t="shared" si="59"/>
        <v>250.27315342468381</v>
      </c>
      <c r="AA49" s="27">
        <f t="shared" si="59"/>
        <v>320.94615628046051</v>
      </c>
    </row>
    <row r="50" spans="1:27" ht="24" x14ac:dyDescent="0.3">
      <c r="A50" s="3" t="s">
        <v>88</v>
      </c>
      <c r="B50" s="3"/>
      <c r="C50" s="27">
        <f t="shared" ref="C50:M50" si="60">C36+C43+C45+C47</f>
        <v>53.300000000000004</v>
      </c>
      <c r="D50" s="27">
        <f t="shared" si="60"/>
        <v>54.500000000000007</v>
      </c>
      <c r="E50" s="27">
        <f t="shared" si="60"/>
        <v>55.7</v>
      </c>
      <c r="F50" s="27">
        <f t="shared" si="60"/>
        <v>54.900000000000006</v>
      </c>
      <c r="G50" s="27">
        <f t="shared" si="60"/>
        <v>55.7</v>
      </c>
      <c r="H50" s="27">
        <f t="shared" si="60"/>
        <v>56.500000000000007</v>
      </c>
      <c r="I50" s="27">
        <f t="shared" si="60"/>
        <v>57.300000000000004</v>
      </c>
      <c r="J50" s="27">
        <f t="shared" si="60"/>
        <v>60.100000000000009</v>
      </c>
      <c r="K50" s="27">
        <f t="shared" si="60"/>
        <v>60.900000000000006</v>
      </c>
      <c r="L50" s="27">
        <f t="shared" si="60"/>
        <v>61.500000000000007</v>
      </c>
      <c r="M50" s="27">
        <f t="shared" si="60"/>
        <v>63.100000000000009</v>
      </c>
      <c r="P50" s="3" t="s">
        <v>89</v>
      </c>
      <c r="Q50" s="27">
        <f t="shared" ref="Q50:AA50" si="61">Q36+Q43+Q45+Q47</f>
        <v>19.200000000000003</v>
      </c>
      <c r="R50" s="27">
        <f t="shared" si="61"/>
        <v>19.200000000000003</v>
      </c>
      <c r="S50" s="27">
        <f t="shared" si="61"/>
        <v>19.200000000000003</v>
      </c>
      <c r="T50" s="27">
        <f t="shared" si="61"/>
        <v>19.200000000000003</v>
      </c>
      <c r="U50" s="27">
        <f t="shared" si="61"/>
        <v>19.200000000000003</v>
      </c>
      <c r="V50" s="27">
        <f t="shared" si="61"/>
        <v>19.200000000000003</v>
      </c>
      <c r="W50" s="27">
        <f t="shared" si="61"/>
        <v>19.200000000000003</v>
      </c>
      <c r="X50" s="27">
        <f t="shared" si="61"/>
        <v>19.200000000000003</v>
      </c>
      <c r="Y50" s="27">
        <f t="shared" si="61"/>
        <v>19.200000000000003</v>
      </c>
      <c r="Z50" s="27">
        <f t="shared" si="61"/>
        <v>19.200000000000003</v>
      </c>
      <c r="AA50" s="27">
        <f t="shared" si="61"/>
        <v>19.200000000000003</v>
      </c>
    </row>
    <row r="51" spans="1:27" x14ac:dyDescent="0.3">
      <c r="A51" s="5" t="s">
        <v>87</v>
      </c>
      <c r="B51" s="5"/>
      <c r="C51" s="27">
        <f t="shared" ref="C51:M51" si="62">C18-C50</f>
        <v>55.47869182563003</v>
      </c>
      <c r="D51" s="27">
        <f t="shared" si="62"/>
        <v>69.830753670375543</v>
      </c>
      <c r="E51" s="27">
        <f t="shared" si="62"/>
        <v>93.272678098143004</v>
      </c>
      <c r="F51" s="27">
        <f t="shared" si="62"/>
        <v>108.81856943033659</v>
      </c>
      <c r="G51" s="27">
        <f t="shared" si="62"/>
        <v>127.9366857021996</v>
      </c>
      <c r="H51" s="27">
        <f t="shared" si="62"/>
        <v>144.48643095820313</v>
      </c>
      <c r="I51" s="27">
        <f t="shared" si="62"/>
        <v>158.11405229614655</v>
      </c>
      <c r="J51" s="27">
        <f t="shared" si="62"/>
        <v>175.38575194722375</v>
      </c>
      <c r="K51" s="27">
        <f t="shared" si="62"/>
        <v>195.44045073958492</v>
      </c>
      <c r="L51" s="27">
        <f t="shared" si="62"/>
        <v>216.581281582982</v>
      </c>
      <c r="M51" s="27">
        <f t="shared" si="62"/>
        <v>293.50684031162268</v>
      </c>
      <c r="P51" s="5" t="s">
        <v>87</v>
      </c>
      <c r="Q51" s="27">
        <f t="shared" ref="Q51:AA51" si="63">Q18-Q50</f>
        <v>78.700822643067042</v>
      </c>
      <c r="R51" s="27">
        <f t="shared" si="63"/>
        <v>92.69767830333798</v>
      </c>
      <c r="S51" s="27">
        <f t="shared" si="63"/>
        <v>114.87541028832872</v>
      </c>
      <c r="T51" s="27">
        <f t="shared" si="63"/>
        <v>128.14671248730292</v>
      </c>
      <c r="U51" s="27">
        <f t="shared" si="63"/>
        <v>146.07301713197961</v>
      </c>
      <c r="V51" s="27">
        <f t="shared" si="63"/>
        <v>161.68778786238283</v>
      </c>
      <c r="W51" s="27">
        <f t="shared" si="63"/>
        <v>174.67264706653191</v>
      </c>
      <c r="X51" s="27">
        <f t="shared" si="63"/>
        <v>192.73717675250134</v>
      </c>
      <c r="Y51" s="27">
        <f t="shared" si="63"/>
        <v>211.50640566562646</v>
      </c>
      <c r="Z51" s="27">
        <f t="shared" si="63"/>
        <v>231.07315342468382</v>
      </c>
      <c r="AA51" s="27">
        <f t="shared" si="63"/>
        <v>301.74615628046053</v>
      </c>
    </row>
    <row r="52" spans="1:27" ht="24" x14ac:dyDescent="0.3">
      <c r="A52" s="3" t="s">
        <v>90</v>
      </c>
      <c r="B52" s="3"/>
      <c r="C52" s="27">
        <f t="shared" ref="C52:M52" si="64">C37+C43+C45+C47</f>
        <v>91.700000000000017</v>
      </c>
      <c r="D52" s="27">
        <f t="shared" si="64"/>
        <v>92.9</v>
      </c>
      <c r="E52" s="27">
        <f t="shared" si="64"/>
        <v>94.100000000000009</v>
      </c>
      <c r="F52" s="27">
        <f t="shared" si="64"/>
        <v>93.300000000000011</v>
      </c>
      <c r="G52" s="27">
        <f t="shared" si="64"/>
        <v>94.100000000000009</v>
      </c>
      <c r="H52" s="27">
        <f t="shared" si="64"/>
        <v>94.9</v>
      </c>
      <c r="I52" s="27">
        <f t="shared" si="64"/>
        <v>95.700000000000017</v>
      </c>
      <c r="J52" s="27">
        <f t="shared" si="64"/>
        <v>98.500000000000014</v>
      </c>
      <c r="K52" s="27">
        <f t="shared" si="64"/>
        <v>99.300000000000011</v>
      </c>
      <c r="L52" s="27">
        <f t="shared" si="64"/>
        <v>99.9</v>
      </c>
      <c r="M52" s="27">
        <f t="shared" si="64"/>
        <v>101.50000000000001</v>
      </c>
      <c r="P52" s="3" t="s">
        <v>88</v>
      </c>
      <c r="Q52" s="27">
        <f t="shared" ref="Q52:AA52" si="65">Q37+Q43+Q45+Q47</f>
        <v>38.400000000000006</v>
      </c>
      <c r="R52" s="27">
        <f t="shared" si="65"/>
        <v>38.400000000000006</v>
      </c>
      <c r="S52" s="27">
        <f t="shared" si="65"/>
        <v>38.400000000000006</v>
      </c>
      <c r="T52" s="27">
        <f t="shared" si="65"/>
        <v>38.400000000000006</v>
      </c>
      <c r="U52" s="27">
        <f t="shared" si="65"/>
        <v>38.400000000000006</v>
      </c>
      <c r="V52" s="27">
        <f t="shared" si="65"/>
        <v>38.400000000000006</v>
      </c>
      <c r="W52" s="27">
        <f t="shared" si="65"/>
        <v>38.400000000000006</v>
      </c>
      <c r="X52" s="27">
        <f t="shared" si="65"/>
        <v>38.400000000000006</v>
      </c>
      <c r="Y52" s="27">
        <f t="shared" si="65"/>
        <v>38.400000000000006</v>
      </c>
      <c r="Z52" s="27">
        <f t="shared" si="65"/>
        <v>38.400000000000006</v>
      </c>
      <c r="AA52" s="27">
        <f t="shared" si="65"/>
        <v>38.400000000000006</v>
      </c>
    </row>
    <row r="53" spans="1:27" x14ac:dyDescent="0.3">
      <c r="A53" s="5" t="s">
        <v>87</v>
      </c>
      <c r="B53" s="5"/>
      <c r="C53" s="27">
        <f t="shared" ref="C53:M53" si="66">C18-C52</f>
        <v>17.078691825630017</v>
      </c>
      <c r="D53" s="27">
        <f t="shared" si="66"/>
        <v>31.430753670375537</v>
      </c>
      <c r="E53" s="27">
        <f t="shared" si="66"/>
        <v>54.872678098142998</v>
      </c>
      <c r="F53" s="27">
        <f t="shared" si="66"/>
        <v>70.418569430336589</v>
      </c>
      <c r="G53" s="27">
        <f t="shared" si="66"/>
        <v>89.536685702199591</v>
      </c>
      <c r="H53" s="27">
        <f t="shared" si="66"/>
        <v>106.08643095820312</v>
      </c>
      <c r="I53" s="27">
        <f t="shared" si="66"/>
        <v>119.71405229614655</v>
      </c>
      <c r="J53" s="27">
        <f t="shared" si="66"/>
        <v>136.98575194722378</v>
      </c>
      <c r="K53" s="27">
        <f t="shared" si="66"/>
        <v>157.04045073958491</v>
      </c>
      <c r="L53" s="27">
        <f t="shared" si="66"/>
        <v>178.181281582982</v>
      </c>
      <c r="M53" s="27">
        <f t="shared" si="66"/>
        <v>255.1068403116227</v>
      </c>
      <c r="P53" s="5" t="s">
        <v>87</v>
      </c>
      <c r="Q53" s="27">
        <f t="shared" ref="Q53:AA53" si="67">Q18-Q52</f>
        <v>59.500822643067039</v>
      </c>
      <c r="R53" s="27">
        <f t="shared" si="67"/>
        <v>73.497678303337977</v>
      </c>
      <c r="S53" s="27">
        <f t="shared" si="67"/>
        <v>95.67541028832872</v>
      </c>
      <c r="T53" s="27">
        <f t="shared" si="67"/>
        <v>108.94671248730293</v>
      </c>
      <c r="U53" s="27">
        <f t="shared" si="67"/>
        <v>126.87301713197962</v>
      </c>
      <c r="V53" s="27">
        <f t="shared" si="67"/>
        <v>142.48778786238282</v>
      </c>
      <c r="W53" s="27">
        <f t="shared" si="67"/>
        <v>155.47264706653192</v>
      </c>
      <c r="X53" s="27">
        <f t="shared" si="67"/>
        <v>173.53717675250132</v>
      </c>
      <c r="Y53" s="27">
        <f t="shared" si="67"/>
        <v>192.30640566562644</v>
      </c>
      <c r="Z53" s="27">
        <f t="shared" si="67"/>
        <v>211.87315342468381</v>
      </c>
      <c r="AA53" s="27">
        <f t="shared" si="67"/>
        <v>282.54615628046054</v>
      </c>
    </row>
    <row r="56" spans="1:27" x14ac:dyDescent="0.3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 t="shared" ref="C57:AA57" si="68">C48</f>
        <v>14.9</v>
      </c>
      <c r="D57" s="53">
        <f t="shared" si="68"/>
        <v>16.100000000000001</v>
      </c>
      <c r="E57" s="53">
        <f t="shared" si="68"/>
        <v>17.3</v>
      </c>
      <c r="F57" s="53">
        <f t="shared" si="68"/>
        <v>16.5</v>
      </c>
      <c r="G57" s="53">
        <f t="shared" si="68"/>
        <v>17.3</v>
      </c>
      <c r="H57" s="53">
        <f t="shared" si="68"/>
        <v>18.100000000000001</v>
      </c>
      <c r="I57" s="53">
        <f t="shared" si="68"/>
        <v>18.899999999999999</v>
      </c>
      <c r="J57" s="53">
        <f t="shared" si="68"/>
        <v>21.700000000000003</v>
      </c>
      <c r="K57" s="53">
        <f t="shared" si="68"/>
        <v>22.5</v>
      </c>
      <c r="L57" s="53">
        <f t="shared" si="68"/>
        <v>23.1</v>
      </c>
      <c r="M57" s="53">
        <f t="shared" si="68"/>
        <v>24.700000000000003</v>
      </c>
      <c r="N57" s="53">
        <f t="shared" si="68"/>
        <v>0</v>
      </c>
      <c r="O57" s="53">
        <f t="shared" si="68"/>
        <v>0</v>
      </c>
      <c r="P57" s="53" t="str">
        <f t="shared" si="68"/>
        <v>地区电源总出力
（气电不出力）</v>
      </c>
      <c r="Q57" s="53">
        <f t="shared" si="68"/>
        <v>0</v>
      </c>
      <c r="R57" s="53">
        <f t="shared" si="68"/>
        <v>0</v>
      </c>
      <c r="S57" s="53">
        <f t="shared" si="68"/>
        <v>0</v>
      </c>
      <c r="T57" s="53">
        <f t="shared" si="68"/>
        <v>0</v>
      </c>
      <c r="U57" s="53">
        <f t="shared" si="68"/>
        <v>0</v>
      </c>
      <c r="V57" s="53">
        <f t="shared" si="68"/>
        <v>0</v>
      </c>
      <c r="W57" s="53">
        <f t="shared" si="68"/>
        <v>0</v>
      </c>
      <c r="X57" s="53">
        <f t="shared" si="68"/>
        <v>0</v>
      </c>
      <c r="Y57" s="53">
        <f t="shared" si="68"/>
        <v>0</v>
      </c>
      <c r="Z57" s="53">
        <f t="shared" si="68"/>
        <v>0</v>
      </c>
      <c r="AA57" s="53">
        <f t="shared" si="68"/>
        <v>0</v>
      </c>
    </row>
    <row r="58" spans="1:27" x14ac:dyDescent="0.3">
      <c r="A58" s="49" t="s">
        <v>87</v>
      </c>
      <c r="B58" s="54"/>
      <c r="C58" s="53">
        <f t="shared" ref="C58:AA58" si="69">C49</f>
        <v>93.878691825630028</v>
      </c>
      <c r="D58" s="53">
        <f t="shared" si="69"/>
        <v>108.23075367037555</v>
      </c>
      <c r="E58" s="53">
        <f t="shared" si="69"/>
        <v>131.672678098143</v>
      </c>
      <c r="F58" s="53">
        <f t="shared" si="69"/>
        <v>147.2185694303366</v>
      </c>
      <c r="G58" s="53">
        <f t="shared" si="69"/>
        <v>166.33668570219959</v>
      </c>
      <c r="H58" s="53">
        <f t="shared" si="69"/>
        <v>182.88643095820314</v>
      </c>
      <c r="I58" s="53">
        <f t="shared" si="69"/>
        <v>196.51405229614656</v>
      </c>
      <c r="J58" s="53">
        <f t="shared" si="69"/>
        <v>213.78575194722379</v>
      </c>
      <c r="K58" s="53">
        <f t="shared" si="69"/>
        <v>233.84045073958492</v>
      </c>
      <c r="L58" s="53">
        <f t="shared" si="69"/>
        <v>254.98128158298201</v>
      </c>
      <c r="M58" s="53">
        <f t="shared" si="69"/>
        <v>331.90684031162272</v>
      </c>
      <c r="N58" s="53">
        <f t="shared" si="69"/>
        <v>0</v>
      </c>
      <c r="O58" s="53">
        <f t="shared" si="69"/>
        <v>0</v>
      </c>
      <c r="P58" s="53" t="str">
        <f t="shared" si="69"/>
        <v>区域需大网供电负荷</v>
      </c>
      <c r="Q58" s="53">
        <f t="shared" si="69"/>
        <v>97.900822643067045</v>
      </c>
      <c r="R58" s="53">
        <f t="shared" si="69"/>
        <v>111.89767830333798</v>
      </c>
      <c r="S58" s="53">
        <f t="shared" si="69"/>
        <v>134.07541028832873</v>
      </c>
      <c r="T58" s="53">
        <f t="shared" si="69"/>
        <v>147.34671248730294</v>
      </c>
      <c r="U58" s="53">
        <f t="shared" si="69"/>
        <v>165.27301713197963</v>
      </c>
      <c r="V58" s="53">
        <f t="shared" si="69"/>
        <v>180.88778786238282</v>
      </c>
      <c r="W58" s="53">
        <f t="shared" si="69"/>
        <v>193.87264706653193</v>
      </c>
      <c r="X58" s="53">
        <f t="shared" si="69"/>
        <v>211.93717675250133</v>
      </c>
      <c r="Y58" s="53">
        <f t="shared" si="69"/>
        <v>230.70640566562645</v>
      </c>
      <c r="Z58" s="53">
        <f t="shared" si="69"/>
        <v>250.27315342468381</v>
      </c>
      <c r="AA58" s="53">
        <f t="shared" si="69"/>
        <v>320.94615628046051</v>
      </c>
    </row>
    <row r="59" spans="1:27" x14ac:dyDescent="0.3">
      <c r="A59" s="49" t="s">
        <v>93</v>
      </c>
      <c r="B59" s="54"/>
      <c r="C59" s="55">
        <f t="shared" ref="C59:M59" si="70">C69/C58</f>
        <v>2.5564906725135796</v>
      </c>
      <c r="D59" s="55">
        <f t="shared" si="70"/>
        <v>2.2174843273376537</v>
      </c>
      <c r="E59" s="55">
        <f t="shared" si="70"/>
        <v>1.8227015920578042</v>
      </c>
      <c r="F59" s="55">
        <f t="shared" si="70"/>
        <v>1.6302291275392897</v>
      </c>
      <c r="G59" s="55">
        <f t="shared" si="70"/>
        <v>1.4428566914558061</v>
      </c>
      <c r="H59" s="55">
        <f t="shared" si="70"/>
        <v>1.3122898114559938</v>
      </c>
      <c r="I59" s="55">
        <f t="shared" si="70"/>
        <v>1.2212867079770975</v>
      </c>
      <c r="J59" s="55">
        <f t="shared" si="70"/>
        <v>1.1226192476065833</v>
      </c>
      <c r="K59" s="55">
        <f t="shared" si="70"/>
        <v>1.8816248369705868</v>
      </c>
      <c r="L59" s="55">
        <f t="shared" si="70"/>
        <v>1.7256168659455295</v>
      </c>
      <c r="M59" s="55">
        <f t="shared" si="70"/>
        <v>1.6872204244848459</v>
      </c>
      <c r="N59" s="2"/>
      <c r="O59" s="2"/>
      <c r="P59" s="49" t="s">
        <v>93</v>
      </c>
      <c r="Q59" s="55">
        <f t="shared" ref="Q59:AA59" si="71">Q69/Q58</f>
        <v>2.4514605038101371</v>
      </c>
      <c r="R59" s="55">
        <f t="shared" si="71"/>
        <v>2.1448166185306872</v>
      </c>
      <c r="S59" s="55">
        <f t="shared" si="71"/>
        <v>1.7900374086783013</v>
      </c>
      <c r="T59" s="55">
        <f t="shared" si="71"/>
        <v>1.6288113657145973</v>
      </c>
      <c r="U59" s="55">
        <f t="shared" si="71"/>
        <v>1.4521426677189946</v>
      </c>
      <c r="V59" s="55">
        <f t="shared" si="71"/>
        <v>1.32678940262451</v>
      </c>
      <c r="W59" s="55">
        <f t="shared" si="71"/>
        <v>1.2379260490400092</v>
      </c>
      <c r="X59" s="55">
        <f t="shared" si="71"/>
        <v>1.1324110459406103</v>
      </c>
      <c r="Y59" s="55">
        <f t="shared" si="71"/>
        <v>1.9071858829863291</v>
      </c>
      <c r="Z59" s="55">
        <f t="shared" si="71"/>
        <v>1.7580790986933075</v>
      </c>
      <c r="AA59" s="55">
        <f t="shared" si="71"/>
        <v>1.7448409617675589</v>
      </c>
    </row>
    <row r="60" spans="1:27" ht="28" x14ac:dyDescent="0.3">
      <c r="A60" s="56" t="s">
        <v>94</v>
      </c>
      <c r="B60" s="54"/>
      <c r="C60" s="55">
        <f t="shared" ref="C60:M60" si="72">C70/C58</f>
        <v>2.5564906725135796</v>
      </c>
      <c r="D60" s="55">
        <f t="shared" si="72"/>
        <v>2.2174843273376537</v>
      </c>
      <c r="E60" s="55">
        <f t="shared" si="72"/>
        <v>1.8227015920578042</v>
      </c>
      <c r="F60" s="55">
        <f t="shared" si="72"/>
        <v>1.6302291275392897</v>
      </c>
      <c r="G60" s="55">
        <f t="shared" si="72"/>
        <v>1.4428566914558061</v>
      </c>
      <c r="H60" s="55">
        <f t="shared" si="72"/>
        <v>1.3122898114559938</v>
      </c>
      <c r="I60" s="55">
        <f t="shared" si="72"/>
        <v>1.2212867079770975</v>
      </c>
      <c r="J60" s="55">
        <f t="shared" si="72"/>
        <v>1.1226192476065833</v>
      </c>
      <c r="K60" s="55">
        <f t="shared" si="72"/>
        <v>1.4539828285681806</v>
      </c>
      <c r="L60" s="55">
        <f t="shared" si="72"/>
        <v>1.7256168659455295</v>
      </c>
      <c r="M60" s="55">
        <f t="shared" si="72"/>
        <v>1.5064468075757551</v>
      </c>
      <c r="N60" s="2"/>
      <c r="O60" s="2"/>
      <c r="P60" s="56" t="s">
        <v>94</v>
      </c>
      <c r="Q60" s="55">
        <f t="shared" ref="Q60:AA60" si="73">Q70/Q58</f>
        <v>2.4514605038101371</v>
      </c>
      <c r="R60" s="55">
        <f t="shared" si="73"/>
        <v>2.1448166185306872</v>
      </c>
      <c r="S60" s="55">
        <f t="shared" si="73"/>
        <v>1.7900374086783013</v>
      </c>
      <c r="T60" s="55">
        <f t="shared" si="73"/>
        <v>1.6288113657145973</v>
      </c>
      <c r="U60" s="55">
        <f t="shared" si="73"/>
        <v>1.4521426677189946</v>
      </c>
      <c r="V60" s="55">
        <f t="shared" si="73"/>
        <v>1.32678940262451</v>
      </c>
      <c r="W60" s="55">
        <f t="shared" si="73"/>
        <v>1.2379260490400092</v>
      </c>
      <c r="X60" s="55">
        <f t="shared" si="73"/>
        <v>1.1324110459406103</v>
      </c>
      <c r="Y60" s="55">
        <f t="shared" si="73"/>
        <v>1.4737345459439815</v>
      </c>
      <c r="Z60" s="55">
        <f t="shared" si="73"/>
        <v>1.7580790986933075</v>
      </c>
      <c r="AA60" s="55">
        <f t="shared" si="73"/>
        <v>1.5578937158638919</v>
      </c>
    </row>
    <row r="61" spans="1:27" ht="28" x14ac:dyDescent="0.3">
      <c r="A61" s="51" t="s">
        <v>95</v>
      </c>
      <c r="B61" s="52"/>
      <c r="C61" s="53">
        <f t="shared" ref="C61:AA61" si="74">C50</f>
        <v>53.300000000000004</v>
      </c>
      <c r="D61" s="53">
        <f t="shared" si="74"/>
        <v>54.500000000000007</v>
      </c>
      <c r="E61" s="53">
        <f t="shared" si="74"/>
        <v>55.7</v>
      </c>
      <c r="F61" s="53">
        <f t="shared" si="74"/>
        <v>54.900000000000006</v>
      </c>
      <c r="G61" s="53">
        <f t="shared" si="74"/>
        <v>55.7</v>
      </c>
      <c r="H61" s="53">
        <f t="shared" si="74"/>
        <v>56.500000000000007</v>
      </c>
      <c r="I61" s="53">
        <f t="shared" si="74"/>
        <v>57.300000000000004</v>
      </c>
      <c r="J61" s="53">
        <f t="shared" si="74"/>
        <v>60.100000000000009</v>
      </c>
      <c r="K61" s="53">
        <f t="shared" si="74"/>
        <v>60.900000000000006</v>
      </c>
      <c r="L61" s="53">
        <f t="shared" si="74"/>
        <v>61.500000000000007</v>
      </c>
      <c r="M61" s="53">
        <f t="shared" si="74"/>
        <v>63.100000000000009</v>
      </c>
      <c r="N61" s="53">
        <f t="shared" si="74"/>
        <v>0</v>
      </c>
      <c r="O61" s="53">
        <f t="shared" si="74"/>
        <v>0</v>
      </c>
      <c r="P61" s="53" t="str">
        <f t="shared" si="74"/>
        <v>地区电源总出力
（气电0.2出力）</v>
      </c>
      <c r="Q61" s="53">
        <f t="shared" si="74"/>
        <v>19.200000000000003</v>
      </c>
      <c r="R61" s="53">
        <f t="shared" si="74"/>
        <v>19.200000000000003</v>
      </c>
      <c r="S61" s="53">
        <f t="shared" si="74"/>
        <v>19.200000000000003</v>
      </c>
      <c r="T61" s="53">
        <f t="shared" si="74"/>
        <v>19.200000000000003</v>
      </c>
      <c r="U61" s="53">
        <f t="shared" si="74"/>
        <v>19.200000000000003</v>
      </c>
      <c r="V61" s="53">
        <f t="shared" si="74"/>
        <v>19.200000000000003</v>
      </c>
      <c r="W61" s="53">
        <f t="shared" si="74"/>
        <v>19.200000000000003</v>
      </c>
      <c r="X61" s="53">
        <f t="shared" si="74"/>
        <v>19.200000000000003</v>
      </c>
      <c r="Y61" s="53">
        <f t="shared" si="74"/>
        <v>19.200000000000003</v>
      </c>
      <c r="Z61" s="53">
        <f t="shared" si="74"/>
        <v>19.200000000000003</v>
      </c>
      <c r="AA61" s="53">
        <f t="shared" si="74"/>
        <v>19.200000000000003</v>
      </c>
    </row>
    <row r="62" spans="1:27" x14ac:dyDescent="0.3">
      <c r="A62" s="49" t="s">
        <v>87</v>
      </c>
      <c r="B62" s="54"/>
      <c r="C62" s="53">
        <f t="shared" ref="C62:AA62" si="75">C51</f>
        <v>55.47869182563003</v>
      </c>
      <c r="D62" s="53">
        <f t="shared" si="75"/>
        <v>69.830753670375543</v>
      </c>
      <c r="E62" s="53">
        <f t="shared" si="75"/>
        <v>93.272678098143004</v>
      </c>
      <c r="F62" s="53">
        <f t="shared" si="75"/>
        <v>108.81856943033659</v>
      </c>
      <c r="G62" s="53">
        <f t="shared" si="75"/>
        <v>127.9366857021996</v>
      </c>
      <c r="H62" s="53">
        <f t="shared" si="75"/>
        <v>144.48643095820313</v>
      </c>
      <c r="I62" s="53">
        <f t="shared" si="75"/>
        <v>158.11405229614655</v>
      </c>
      <c r="J62" s="53">
        <f t="shared" si="75"/>
        <v>175.38575194722375</v>
      </c>
      <c r="K62" s="53">
        <f t="shared" si="75"/>
        <v>195.44045073958492</v>
      </c>
      <c r="L62" s="53">
        <f t="shared" si="75"/>
        <v>216.581281582982</v>
      </c>
      <c r="M62" s="53">
        <f t="shared" si="75"/>
        <v>293.50684031162268</v>
      </c>
      <c r="N62" s="53">
        <f t="shared" si="75"/>
        <v>0</v>
      </c>
      <c r="O62" s="53">
        <f t="shared" si="75"/>
        <v>0</v>
      </c>
      <c r="P62" s="53" t="str">
        <f t="shared" si="75"/>
        <v>区域需大网供电负荷</v>
      </c>
      <c r="Q62" s="53">
        <f t="shared" si="75"/>
        <v>78.700822643067042</v>
      </c>
      <c r="R62" s="53">
        <f t="shared" si="75"/>
        <v>92.69767830333798</v>
      </c>
      <c r="S62" s="53">
        <f t="shared" si="75"/>
        <v>114.87541028832872</v>
      </c>
      <c r="T62" s="53">
        <f t="shared" si="75"/>
        <v>128.14671248730292</v>
      </c>
      <c r="U62" s="53">
        <f t="shared" si="75"/>
        <v>146.07301713197961</v>
      </c>
      <c r="V62" s="53">
        <f t="shared" si="75"/>
        <v>161.68778786238283</v>
      </c>
      <c r="W62" s="53">
        <f t="shared" si="75"/>
        <v>174.67264706653191</v>
      </c>
      <c r="X62" s="53">
        <f t="shared" si="75"/>
        <v>192.73717675250134</v>
      </c>
      <c r="Y62" s="53">
        <f t="shared" si="75"/>
        <v>211.50640566562646</v>
      </c>
      <c r="Z62" s="53">
        <f t="shared" si="75"/>
        <v>231.07315342468382</v>
      </c>
      <c r="AA62" s="53">
        <f t="shared" si="75"/>
        <v>301.74615628046053</v>
      </c>
    </row>
    <row r="63" spans="1:27" x14ac:dyDescent="0.3">
      <c r="A63" s="49" t="s">
        <v>93</v>
      </c>
      <c r="B63" s="54"/>
      <c r="C63" s="55">
        <f t="shared" ref="C63:M63" si="76">C69/C62</f>
        <v>4.3259852044515021</v>
      </c>
      <c r="D63" s="55">
        <f t="shared" si="76"/>
        <v>3.4368811359659683</v>
      </c>
      <c r="E63" s="55">
        <f t="shared" si="76"/>
        <v>2.573100771776577</v>
      </c>
      <c r="F63" s="55">
        <f t="shared" si="76"/>
        <v>2.2055059284127334</v>
      </c>
      <c r="G63" s="55">
        <f t="shared" si="76"/>
        <v>1.8759279145205627</v>
      </c>
      <c r="H63" s="55">
        <f t="shared" si="76"/>
        <v>1.6610556327564554</v>
      </c>
      <c r="I63" s="55">
        <f t="shared" si="76"/>
        <v>1.5178916517203773</v>
      </c>
      <c r="J63" s="55">
        <f t="shared" si="76"/>
        <v>1.3684121847721111</v>
      </c>
      <c r="K63" s="55">
        <f t="shared" si="76"/>
        <v>2.2513251393708615</v>
      </c>
      <c r="L63" s="55">
        <f t="shared" si="76"/>
        <v>2.0315698419736994</v>
      </c>
      <c r="M63" s="55">
        <f t="shared" si="76"/>
        <v>1.9079623473355363</v>
      </c>
      <c r="N63" s="61"/>
      <c r="O63" s="61"/>
      <c r="P63" s="49" t="s">
        <v>93</v>
      </c>
      <c r="Q63" s="55">
        <f t="shared" ref="Q63:AA63" si="77">Q69/Q62</f>
        <v>3.0495233968325262</v>
      </c>
      <c r="R63" s="55">
        <f t="shared" si="77"/>
        <v>2.589061607504767</v>
      </c>
      <c r="S63" s="55">
        <f t="shared" si="77"/>
        <v>2.0892199592377332</v>
      </c>
      <c r="T63" s="55">
        <f t="shared" si="77"/>
        <v>1.8728533517688155</v>
      </c>
      <c r="U63" s="55">
        <f t="shared" si="77"/>
        <v>1.6430139166849389</v>
      </c>
      <c r="V63" s="55">
        <f t="shared" si="77"/>
        <v>1.4843421582604059</v>
      </c>
      <c r="W63" s="55">
        <f t="shared" si="77"/>
        <v>1.373998757278724</v>
      </c>
      <c r="X63" s="55">
        <f t="shared" si="77"/>
        <v>1.2452190285436735</v>
      </c>
      <c r="Y63" s="55">
        <f t="shared" si="77"/>
        <v>2.0803152444262252</v>
      </c>
      <c r="Z63" s="55">
        <f t="shared" si="77"/>
        <v>1.9041588928824393</v>
      </c>
      <c r="AA63" s="55">
        <f t="shared" si="77"/>
        <v>1.8558645680957846</v>
      </c>
    </row>
    <row r="64" spans="1:27" ht="28" x14ac:dyDescent="0.3">
      <c r="A64" s="56" t="s">
        <v>94</v>
      </c>
      <c r="B64" s="54"/>
      <c r="C64" s="55">
        <f t="shared" ref="C64:M64" si="78">C70/C62</f>
        <v>4.3259852044515021</v>
      </c>
      <c r="D64" s="55">
        <f t="shared" si="78"/>
        <v>3.4368811359659683</v>
      </c>
      <c r="E64" s="55">
        <f t="shared" si="78"/>
        <v>2.573100771776577</v>
      </c>
      <c r="F64" s="55">
        <f t="shared" si="78"/>
        <v>2.2055059284127334</v>
      </c>
      <c r="G64" s="55">
        <f t="shared" si="78"/>
        <v>1.8759279145205627</v>
      </c>
      <c r="H64" s="55">
        <f t="shared" si="78"/>
        <v>1.6610556327564554</v>
      </c>
      <c r="I64" s="55">
        <f t="shared" si="78"/>
        <v>1.5178916517203773</v>
      </c>
      <c r="J64" s="55">
        <f t="shared" si="78"/>
        <v>1.3684121847721111</v>
      </c>
      <c r="K64" s="55">
        <f t="shared" si="78"/>
        <v>1.739660334968393</v>
      </c>
      <c r="L64" s="55">
        <f t="shared" si="78"/>
        <v>2.0315698419736994</v>
      </c>
      <c r="M64" s="55">
        <f t="shared" si="78"/>
        <v>1.7035378101210146</v>
      </c>
      <c r="N64" s="2"/>
      <c r="O64" s="2"/>
      <c r="P64" s="56" t="s">
        <v>94</v>
      </c>
      <c r="Q64" s="55">
        <f t="shared" ref="Q64:AA64" si="79">Q70/Q62</f>
        <v>3.0495233968325262</v>
      </c>
      <c r="R64" s="55">
        <f t="shared" si="79"/>
        <v>2.589061607504767</v>
      </c>
      <c r="S64" s="55">
        <f t="shared" si="79"/>
        <v>2.0892199592377332</v>
      </c>
      <c r="T64" s="55">
        <f t="shared" si="79"/>
        <v>1.8728533517688155</v>
      </c>
      <c r="U64" s="55">
        <f t="shared" si="79"/>
        <v>1.6430139166849389</v>
      </c>
      <c r="V64" s="55">
        <f t="shared" si="79"/>
        <v>1.4843421582604059</v>
      </c>
      <c r="W64" s="55">
        <f t="shared" si="79"/>
        <v>1.373998757278724</v>
      </c>
      <c r="X64" s="55">
        <f t="shared" si="79"/>
        <v>1.2452190285436735</v>
      </c>
      <c r="Y64" s="55">
        <f t="shared" si="79"/>
        <v>1.6075163252384466</v>
      </c>
      <c r="Z64" s="55">
        <f t="shared" si="79"/>
        <v>1.9041588928824393</v>
      </c>
      <c r="AA64" s="55">
        <f t="shared" si="79"/>
        <v>1.6570219357998077</v>
      </c>
    </row>
    <row r="65" spans="1:27" ht="28" x14ac:dyDescent="0.3">
      <c r="A65" s="51" t="s">
        <v>96</v>
      </c>
      <c r="B65" s="52"/>
      <c r="C65" s="53">
        <f t="shared" ref="C65:AA65" si="80">C52</f>
        <v>91.700000000000017</v>
      </c>
      <c r="D65" s="53">
        <f t="shared" si="80"/>
        <v>92.9</v>
      </c>
      <c r="E65" s="53">
        <f t="shared" si="80"/>
        <v>94.100000000000009</v>
      </c>
      <c r="F65" s="53">
        <f t="shared" si="80"/>
        <v>93.300000000000011</v>
      </c>
      <c r="G65" s="53">
        <f t="shared" si="80"/>
        <v>94.100000000000009</v>
      </c>
      <c r="H65" s="53">
        <f t="shared" si="80"/>
        <v>94.9</v>
      </c>
      <c r="I65" s="53">
        <f t="shared" si="80"/>
        <v>95.700000000000017</v>
      </c>
      <c r="J65" s="53">
        <f t="shared" si="80"/>
        <v>98.500000000000014</v>
      </c>
      <c r="K65" s="53">
        <f t="shared" si="80"/>
        <v>99.300000000000011</v>
      </c>
      <c r="L65" s="53">
        <f t="shared" si="80"/>
        <v>99.9</v>
      </c>
      <c r="M65" s="53">
        <f t="shared" si="80"/>
        <v>101.50000000000001</v>
      </c>
      <c r="N65" s="53">
        <f t="shared" si="80"/>
        <v>0</v>
      </c>
      <c r="O65" s="53">
        <f t="shared" si="80"/>
        <v>0</v>
      </c>
      <c r="P65" s="53" t="str">
        <f t="shared" si="80"/>
        <v>地区电源总出力
（气电0.4出力）</v>
      </c>
      <c r="Q65" s="53">
        <f t="shared" si="80"/>
        <v>38.400000000000006</v>
      </c>
      <c r="R65" s="53">
        <f t="shared" si="80"/>
        <v>38.400000000000006</v>
      </c>
      <c r="S65" s="53">
        <f t="shared" si="80"/>
        <v>38.400000000000006</v>
      </c>
      <c r="T65" s="53">
        <f t="shared" si="80"/>
        <v>38.400000000000006</v>
      </c>
      <c r="U65" s="53">
        <f t="shared" si="80"/>
        <v>38.400000000000006</v>
      </c>
      <c r="V65" s="53">
        <f t="shared" si="80"/>
        <v>38.400000000000006</v>
      </c>
      <c r="W65" s="53">
        <f t="shared" si="80"/>
        <v>38.400000000000006</v>
      </c>
      <c r="X65" s="53">
        <f t="shared" si="80"/>
        <v>38.400000000000006</v>
      </c>
      <c r="Y65" s="53">
        <f t="shared" si="80"/>
        <v>38.400000000000006</v>
      </c>
      <c r="Z65" s="53">
        <f t="shared" si="80"/>
        <v>38.400000000000006</v>
      </c>
      <c r="AA65" s="53">
        <f t="shared" si="80"/>
        <v>38.400000000000006</v>
      </c>
    </row>
    <row r="66" spans="1:27" x14ac:dyDescent="0.3">
      <c r="A66" s="49" t="s">
        <v>87</v>
      </c>
      <c r="B66" s="54"/>
      <c r="C66" s="53">
        <f t="shared" ref="C66:AA66" si="81">C53</f>
        <v>17.078691825630017</v>
      </c>
      <c r="D66" s="53">
        <f t="shared" si="81"/>
        <v>31.430753670375537</v>
      </c>
      <c r="E66" s="53">
        <f t="shared" si="81"/>
        <v>54.872678098142998</v>
      </c>
      <c r="F66" s="53">
        <f t="shared" si="81"/>
        <v>70.418569430336589</v>
      </c>
      <c r="G66" s="53">
        <f t="shared" si="81"/>
        <v>89.536685702199591</v>
      </c>
      <c r="H66" s="53">
        <f t="shared" si="81"/>
        <v>106.08643095820312</v>
      </c>
      <c r="I66" s="53">
        <f t="shared" si="81"/>
        <v>119.71405229614655</v>
      </c>
      <c r="J66" s="53">
        <f t="shared" si="81"/>
        <v>136.98575194722378</v>
      </c>
      <c r="K66" s="53">
        <f t="shared" si="81"/>
        <v>157.04045073958491</v>
      </c>
      <c r="L66" s="53">
        <f t="shared" si="81"/>
        <v>178.181281582982</v>
      </c>
      <c r="M66" s="53">
        <f t="shared" si="81"/>
        <v>255.1068403116227</v>
      </c>
      <c r="N66" s="53">
        <f t="shared" si="81"/>
        <v>0</v>
      </c>
      <c r="O66" s="53">
        <f t="shared" si="81"/>
        <v>0</v>
      </c>
      <c r="P66" s="53" t="str">
        <f t="shared" si="81"/>
        <v>区域需大网供电负荷</v>
      </c>
      <c r="Q66" s="53">
        <f t="shared" si="81"/>
        <v>59.500822643067039</v>
      </c>
      <c r="R66" s="53">
        <f t="shared" si="81"/>
        <v>73.497678303337977</v>
      </c>
      <c r="S66" s="53">
        <f t="shared" si="81"/>
        <v>95.67541028832872</v>
      </c>
      <c r="T66" s="53">
        <f t="shared" si="81"/>
        <v>108.94671248730293</v>
      </c>
      <c r="U66" s="53">
        <f t="shared" si="81"/>
        <v>126.87301713197962</v>
      </c>
      <c r="V66" s="53">
        <f t="shared" si="81"/>
        <v>142.48778786238282</v>
      </c>
      <c r="W66" s="53">
        <f t="shared" si="81"/>
        <v>155.47264706653192</v>
      </c>
      <c r="X66" s="53">
        <f t="shared" si="81"/>
        <v>173.53717675250132</v>
      </c>
      <c r="Y66" s="53">
        <f t="shared" si="81"/>
        <v>192.30640566562644</v>
      </c>
      <c r="Z66" s="53">
        <f t="shared" si="81"/>
        <v>211.87315342468381</v>
      </c>
      <c r="AA66" s="53">
        <f t="shared" si="81"/>
        <v>282.54615628046054</v>
      </c>
    </row>
    <row r="67" spans="1:27" x14ac:dyDescent="0.3">
      <c r="A67" s="49" t="s">
        <v>93</v>
      </c>
      <c r="B67" s="54"/>
      <c r="C67" s="55">
        <f t="shared" ref="C67:M67" si="82">C69/C66</f>
        <v>14.052598550893205</v>
      </c>
      <c r="D67" s="55">
        <f t="shared" si="82"/>
        <v>7.6358334425243983</v>
      </c>
      <c r="E67" s="55">
        <f t="shared" si="82"/>
        <v>4.37376137484571</v>
      </c>
      <c r="F67" s="55">
        <f t="shared" si="82"/>
        <v>3.4081919292243827</v>
      </c>
      <c r="G67" s="55">
        <f t="shared" si="82"/>
        <v>2.6804655334043046</v>
      </c>
      <c r="H67" s="55">
        <f t="shared" si="82"/>
        <v>2.2623062896192381</v>
      </c>
      <c r="I67" s="55">
        <f t="shared" si="82"/>
        <v>2.0047771785912998</v>
      </c>
      <c r="J67" s="55">
        <f t="shared" si="82"/>
        <v>1.7520070269239703</v>
      </c>
      <c r="K67" s="55">
        <f t="shared" si="82"/>
        <v>2.8018258858008358</v>
      </c>
      <c r="L67" s="55">
        <f t="shared" si="82"/>
        <v>2.4693951917451256</v>
      </c>
      <c r="M67" s="55">
        <f t="shared" si="82"/>
        <v>2.1951587002368838</v>
      </c>
      <c r="N67" s="2"/>
      <c r="O67" s="2"/>
      <c r="P67" s="49" t="s">
        <v>93</v>
      </c>
      <c r="Q67" s="55">
        <f t="shared" ref="Q67:AA67" si="83">Q69/Q66</f>
        <v>4.0335576776763187</v>
      </c>
      <c r="R67" s="55">
        <f t="shared" si="83"/>
        <v>3.2654092692489871</v>
      </c>
      <c r="S67" s="55">
        <f t="shared" si="83"/>
        <v>2.50848153435384</v>
      </c>
      <c r="T67" s="55">
        <f t="shared" si="83"/>
        <v>2.2029118136811197</v>
      </c>
      <c r="U67" s="55">
        <f t="shared" si="83"/>
        <v>1.8916551795275749</v>
      </c>
      <c r="V67" s="55">
        <f t="shared" si="83"/>
        <v>1.6843548742001397</v>
      </c>
      <c r="W67" s="55">
        <f t="shared" si="83"/>
        <v>1.5436798982222</v>
      </c>
      <c r="X67" s="55">
        <f t="shared" si="83"/>
        <v>1.3829889623149045</v>
      </c>
      <c r="Y67" s="55">
        <f t="shared" si="83"/>
        <v>2.288015308055062</v>
      </c>
      <c r="Z67" s="55">
        <f t="shared" si="83"/>
        <v>2.0767142645866654</v>
      </c>
      <c r="AA67" s="55">
        <f t="shared" si="83"/>
        <v>1.9819770595078761</v>
      </c>
    </row>
    <row r="68" spans="1:27" ht="28" x14ac:dyDescent="0.3">
      <c r="A68" s="56" t="s">
        <v>94</v>
      </c>
      <c r="B68" s="54"/>
      <c r="C68" s="55">
        <f t="shared" ref="C68:M68" si="84">C70/C66</f>
        <v>14.052598550893205</v>
      </c>
      <c r="D68" s="55">
        <f t="shared" si="84"/>
        <v>7.6358334425243983</v>
      </c>
      <c r="E68" s="55">
        <f t="shared" si="84"/>
        <v>4.37376137484571</v>
      </c>
      <c r="F68" s="55">
        <f t="shared" si="84"/>
        <v>3.4081919292243827</v>
      </c>
      <c r="G68" s="55">
        <f t="shared" si="84"/>
        <v>2.6804655334043046</v>
      </c>
      <c r="H68" s="55">
        <f t="shared" si="84"/>
        <v>2.2623062896192381</v>
      </c>
      <c r="I68" s="55">
        <f t="shared" si="84"/>
        <v>2.0047771785912998</v>
      </c>
      <c r="J68" s="55">
        <f t="shared" si="84"/>
        <v>1.7520070269239703</v>
      </c>
      <c r="K68" s="55">
        <f t="shared" si="84"/>
        <v>2.1650472753915548</v>
      </c>
      <c r="L68" s="55">
        <f t="shared" si="84"/>
        <v>2.4693951917451256</v>
      </c>
      <c r="M68" s="55">
        <f t="shared" si="84"/>
        <v>1.9599631252115035</v>
      </c>
      <c r="N68" s="2"/>
      <c r="O68" s="2"/>
      <c r="P68" s="56" t="s">
        <v>94</v>
      </c>
      <c r="Q68" s="55">
        <f t="shared" ref="Q68:AA68" si="85">Q70/Q66</f>
        <v>4.0335576776763187</v>
      </c>
      <c r="R68" s="55">
        <f t="shared" si="85"/>
        <v>3.2654092692489871</v>
      </c>
      <c r="S68" s="55">
        <f t="shared" si="85"/>
        <v>2.50848153435384</v>
      </c>
      <c r="T68" s="55">
        <f t="shared" si="85"/>
        <v>2.2029118136811197</v>
      </c>
      <c r="U68" s="55">
        <f t="shared" si="85"/>
        <v>1.8916551795275749</v>
      </c>
      <c r="V68" s="55">
        <f t="shared" si="85"/>
        <v>1.6843548742001397</v>
      </c>
      <c r="W68" s="55">
        <f t="shared" si="85"/>
        <v>1.5436798982222</v>
      </c>
      <c r="X68" s="55">
        <f t="shared" si="85"/>
        <v>1.3829889623149045</v>
      </c>
      <c r="Y68" s="55">
        <f t="shared" si="85"/>
        <v>1.7680118289516389</v>
      </c>
      <c r="Z68" s="55">
        <f t="shared" si="85"/>
        <v>2.0767142645866654</v>
      </c>
      <c r="AA68" s="55">
        <f t="shared" si="85"/>
        <v>1.7696223745606037</v>
      </c>
    </row>
    <row r="69" spans="1:27" x14ac:dyDescent="0.3">
      <c r="A69" s="62" t="s">
        <v>97</v>
      </c>
      <c r="B69" s="52"/>
      <c r="C69" s="53">
        <f t="shared" ref="C69:K69" si="86">SUM(C71:C84)</f>
        <v>240</v>
      </c>
      <c r="D69" s="53">
        <f t="shared" si="86"/>
        <v>240</v>
      </c>
      <c r="E69" s="53">
        <f t="shared" si="86"/>
        <v>240</v>
      </c>
      <c r="F69" s="53">
        <f t="shared" si="86"/>
        <v>240</v>
      </c>
      <c r="G69" s="53">
        <f t="shared" si="86"/>
        <v>240</v>
      </c>
      <c r="H69" s="53">
        <f t="shared" si="86"/>
        <v>240</v>
      </c>
      <c r="I69" s="53">
        <f t="shared" si="86"/>
        <v>240</v>
      </c>
      <c r="J69" s="53">
        <f t="shared" si="86"/>
        <v>240</v>
      </c>
      <c r="K69" s="53">
        <f t="shared" si="86"/>
        <v>440</v>
      </c>
      <c r="L69" s="53">
        <f t="shared" ref="L69:M69" si="87">SUM(L71:L84)</f>
        <v>440</v>
      </c>
      <c r="M69" s="53">
        <f t="shared" si="87"/>
        <v>560</v>
      </c>
      <c r="N69" s="2"/>
      <c r="O69" s="2"/>
      <c r="P69" s="62" t="s">
        <v>97</v>
      </c>
      <c r="Q69" s="49">
        <f t="shared" ref="Q69:AA69" si="88">C69</f>
        <v>240</v>
      </c>
      <c r="R69" s="49">
        <f t="shared" si="88"/>
        <v>240</v>
      </c>
      <c r="S69" s="49">
        <f t="shared" si="88"/>
        <v>240</v>
      </c>
      <c r="T69" s="49">
        <f t="shared" si="88"/>
        <v>240</v>
      </c>
      <c r="U69" s="49">
        <f t="shared" si="88"/>
        <v>240</v>
      </c>
      <c r="V69" s="49">
        <f t="shared" si="88"/>
        <v>240</v>
      </c>
      <c r="W69" s="49">
        <f t="shared" si="88"/>
        <v>240</v>
      </c>
      <c r="X69" s="49">
        <f t="shared" si="88"/>
        <v>240</v>
      </c>
      <c r="Y69" s="49">
        <f t="shared" si="88"/>
        <v>440</v>
      </c>
      <c r="Z69" s="49">
        <f t="shared" si="88"/>
        <v>440</v>
      </c>
      <c r="AA69" s="49">
        <f t="shared" si="88"/>
        <v>560</v>
      </c>
    </row>
    <row r="70" spans="1:27" ht="28" x14ac:dyDescent="0.3">
      <c r="A70" s="51" t="s">
        <v>98</v>
      </c>
      <c r="B70" s="52"/>
      <c r="C70" s="53">
        <f t="shared" ref="C70:K70" si="89">SUM(B71:B84)+SUM(C87:C100)*0.5</f>
        <v>240</v>
      </c>
      <c r="D70" s="53">
        <f t="shared" si="89"/>
        <v>240</v>
      </c>
      <c r="E70" s="53">
        <f t="shared" si="89"/>
        <v>240</v>
      </c>
      <c r="F70" s="53">
        <f t="shared" si="89"/>
        <v>240</v>
      </c>
      <c r="G70" s="53">
        <f t="shared" si="89"/>
        <v>240</v>
      </c>
      <c r="H70" s="53">
        <f t="shared" si="89"/>
        <v>240</v>
      </c>
      <c r="I70" s="53">
        <f t="shared" si="89"/>
        <v>240</v>
      </c>
      <c r="J70" s="53">
        <f t="shared" si="89"/>
        <v>240</v>
      </c>
      <c r="K70" s="53">
        <f t="shared" si="89"/>
        <v>340</v>
      </c>
      <c r="L70" s="53">
        <f t="shared" ref="L70" si="90">SUM(K71:K84)+SUM(L87:L100)*0.5</f>
        <v>440</v>
      </c>
      <c r="M70" s="53">
        <f t="shared" ref="M70" si="91">SUM(L71:L84)+SUM(M87:M100)*0.5</f>
        <v>500</v>
      </c>
      <c r="N70" s="2"/>
      <c r="O70" s="2"/>
      <c r="P70" s="62" t="s">
        <v>99</v>
      </c>
      <c r="Q70" s="49">
        <f t="shared" ref="Q70:AA70" si="92">C70</f>
        <v>240</v>
      </c>
      <c r="R70" s="49">
        <f t="shared" si="92"/>
        <v>240</v>
      </c>
      <c r="S70" s="49">
        <f t="shared" si="92"/>
        <v>240</v>
      </c>
      <c r="T70" s="49">
        <f t="shared" si="92"/>
        <v>240</v>
      </c>
      <c r="U70" s="49">
        <f t="shared" si="92"/>
        <v>240</v>
      </c>
      <c r="V70" s="49">
        <f t="shared" si="92"/>
        <v>240</v>
      </c>
      <c r="W70" s="49">
        <f t="shared" si="92"/>
        <v>240</v>
      </c>
      <c r="X70" s="49">
        <f t="shared" si="92"/>
        <v>240</v>
      </c>
      <c r="Y70" s="49">
        <f t="shared" si="92"/>
        <v>340</v>
      </c>
      <c r="Z70" s="49">
        <f t="shared" si="92"/>
        <v>440</v>
      </c>
      <c r="AA70" s="49">
        <f t="shared" si="92"/>
        <v>500</v>
      </c>
    </row>
    <row r="71" spans="1:27" s="2" customFormat="1" x14ac:dyDescent="0.25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3">A71</f>
        <v>0</v>
      </c>
      <c r="P71" s="2">
        <f t="shared" si="93"/>
        <v>0</v>
      </c>
      <c r="Q71" s="2">
        <f t="shared" si="93"/>
        <v>0</v>
      </c>
      <c r="R71" s="2">
        <f t="shared" si="93"/>
        <v>0</v>
      </c>
      <c r="S71" s="2">
        <f t="shared" si="93"/>
        <v>0</v>
      </c>
      <c r="T71" s="2">
        <f t="shared" si="93"/>
        <v>0</v>
      </c>
      <c r="U71" s="2">
        <f t="shared" si="93"/>
        <v>0</v>
      </c>
      <c r="V71" s="2">
        <f t="shared" si="93"/>
        <v>0</v>
      </c>
      <c r="W71" s="2">
        <f t="shared" si="93"/>
        <v>0</v>
      </c>
      <c r="X71" s="2">
        <f t="shared" si="93"/>
        <v>0</v>
      </c>
      <c r="Y71" s="2">
        <f t="shared" si="93"/>
        <v>0</v>
      </c>
      <c r="Z71" s="2">
        <f t="shared" si="93"/>
        <v>0</v>
      </c>
      <c r="AA71" s="2">
        <f t="shared" si="93"/>
        <v>0</v>
      </c>
    </row>
    <row r="72" spans="1:27" s="2" customFormat="1" x14ac:dyDescent="0.25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4">A72</f>
        <v>0</v>
      </c>
      <c r="P72" s="2">
        <f t="shared" si="94"/>
        <v>0</v>
      </c>
      <c r="Q72" s="2">
        <f t="shared" si="94"/>
        <v>0</v>
      </c>
      <c r="R72" s="2">
        <f t="shared" si="94"/>
        <v>0</v>
      </c>
      <c r="S72" s="2">
        <f t="shared" si="94"/>
        <v>0</v>
      </c>
      <c r="T72" s="2">
        <f t="shared" si="94"/>
        <v>0</v>
      </c>
      <c r="U72" s="2">
        <f t="shared" si="94"/>
        <v>0</v>
      </c>
      <c r="V72" s="2">
        <f t="shared" si="94"/>
        <v>0</v>
      </c>
      <c r="W72" s="2">
        <f t="shared" si="94"/>
        <v>0</v>
      </c>
      <c r="X72" s="2">
        <f t="shared" si="94"/>
        <v>0</v>
      </c>
      <c r="Y72" s="2">
        <f t="shared" si="94"/>
        <v>0</v>
      </c>
      <c r="Z72" s="2">
        <f t="shared" si="94"/>
        <v>0</v>
      </c>
      <c r="AA72" s="2">
        <f t="shared" si="94"/>
        <v>0</v>
      </c>
    </row>
    <row r="73" spans="1:27" s="2" customFormat="1" x14ac:dyDescent="0.25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5">A73</f>
        <v>0</v>
      </c>
      <c r="P73" s="2">
        <f t="shared" si="95"/>
        <v>0</v>
      </c>
      <c r="Q73" s="2">
        <f t="shared" si="95"/>
        <v>0</v>
      </c>
      <c r="R73" s="2">
        <f t="shared" si="95"/>
        <v>0</v>
      </c>
      <c r="S73" s="2">
        <f t="shared" si="95"/>
        <v>0</v>
      </c>
      <c r="T73" s="2">
        <f t="shared" si="95"/>
        <v>0</v>
      </c>
      <c r="U73" s="2">
        <f t="shared" si="95"/>
        <v>0</v>
      </c>
      <c r="V73" s="2">
        <f t="shared" si="95"/>
        <v>0</v>
      </c>
      <c r="W73" s="2">
        <f t="shared" si="95"/>
        <v>0</v>
      </c>
      <c r="X73" s="2">
        <f t="shared" si="95"/>
        <v>0</v>
      </c>
      <c r="Y73" s="2">
        <f t="shared" si="95"/>
        <v>0</v>
      </c>
      <c r="Z73" s="2">
        <f t="shared" si="95"/>
        <v>0</v>
      </c>
      <c r="AA73" s="2">
        <f t="shared" si="95"/>
        <v>0</v>
      </c>
    </row>
    <row r="74" spans="1:27" s="2" customFormat="1" x14ac:dyDescent="0.25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6">A74</f>
        <v>0</v>
      </c>
      <c r="P74" s="2">
        <f t="shared" si="96"/>
        <v>0</v>
      </c>
      <c r="Q74" s="2">
        <f t="shared" si="96"/>
        <v>0</v>
      </c>
      <c r="R74" s="2">
        <f t="shared" si="96"/>
        <v>0</v>
      </c>
      <c r="S74" s="2">
        <f t="shared" si="96"/>
        <v>0</v>
      </c>
      <c r="T74" s="2">
        <f t="shared" si="96"/>
        <v>0</v>
      </c>
      <c r="U74" s="2">
        <f t="shared" si="96"/>
        <v>0</v>
      </c>
      <c r="V74" s="2">
        <f t="shared" si="96"/>
        <v>0</v>
      </c>
      <c r="W74" s="2">
        <f t="shared" si="96"/>
        <v>0</v>
      </c>
      <c r="X74" s="2">
        <f t="shared" si="96"/>
        <v>0</v>
      </c>
      <c r="Y74" s="2">
        <f t="shared" si="96"/>
        <v>0</v>
      </c>
      <c r="Z74" s="2">
        <f t="shared" si="96"/>
        <v>0</v>
      </c>
      <c r="AA74" s="2">
        <f t="shared" si="96"/>
        <v>0</v>
      </c>
    </row>
    <row r="75" spans="1:27" s="2" customFormat="1" x14ac:dyDescent="0.25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O75" s="2">
        <f t="shared" ref="O75:AA75" si="97">A75</f>
        <v>0</v>
      </c>
      <c r="P75" s="2">
        <f t="shared" si="97"/>
        <v>0</v>
      </c>
      <c r="Q75" s="2">
        <f t="shared" si="97"/>
        <v>0</v>
      </c>
      <c r="R75" s="2">
        <f t="shared" si="97"/>
        <v>0</v>
      </c>
      <c r="S75" s="2">
        <f t="shared" si="97"/>
        <v>0</v>
      </c>
      <c r="T75" s="2">
        <f t="shared" si="97"/>
        <v>0</v>
      </c>
      <c r="U75" s="2">
        <f t="shared" si="97"/>
        <v>0</v>
      </c>
      <c r="V75" s="2">
        <f t="shared" si="97"/>
        <v>0</v>
      </c>
      <c r="W75" s="2">
        <f t="shared" si="97"/>
        <v>0</v>
      </c>
      <c r="X75" s="2">
        <f t="shared" si="97"/>
        <v>0</v>
      </c>
      <c r="Y75" s="2">
        <f t="shared" si="97"/>
        <v>0</v>
      </c>
      <c r="Z75" s="2">
        <f t="shared" si="97"/>
        <v>0</v>
      </c>
      <c r="AA75" s="2">
        <f t="shared" si="97"/>
        <v>0</v>
      </c>
    </row>
    <row r="76" spans="1:27" s="2" customFormat="1" x14ac:dyDescent="0.25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O76" s="2">
        <f t="shared" ref="O76:AA76" si="98">A76</f>
        <v>0</v>
      </c>
      <c r="P76" s="2">
        <f t="shared" si="98"/>
        <v>0</v>
      </c>
      <c r="Q76" s="2">
        <f t="shared" si="98"/>
        <v>0</v>
      </c>
      <c r="R76" s="2">
        <f t="shared" si="98"/>
        <v>0</v>
      </c>
      <c r="S76" s="2">
        <f t="shared" si="98"/>
        <v>0</v>
      </c>
      <c r="T76" s="2">
        <f t="shared" si="98"/>
        <v>0</v>
      </c>
      <c r="U76" s="2">
        <f t="shared" si="98"/>
        <v>0</v>
      </c>
      <c r="V76" s="2">
        <f t="shared" si="98"/>
        <v>0</v>
      </c>
      <c r="W76" s="2">
        <f t="shared" si="98"/>
        <v>0</v>
      </c>
      <c r="X76" s="2">
        <f t="shared" si="98"/>
        <v>0</v>
      </c>
      <c r="Y76" s="2">
        <f t="shared" si="98"/>
        <v>0</v>
      </c>
      <c r="Z76" s="2">
        <f t="shared" si="98"/>
        <v>0</v>
      </c>
      <c r="AA76" s="2">
        <f t="shared" si="98"/>
        <v>0</v>
      </c>
    </row>
    <row r="77" spans="1:27" s="2" customFormat="1" x14ac:dyDescent="0.25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O77" s="2">
        <f t="shared" ref="O77:AA77" si="99">A77</f>
        <v>0</v>
      </c>
      <c r="P77" s="2">
        <f t="shared" si="99"/>
        <v>0</v>
      </c>
      <c r="Q77" s="2">
        <f t="shared" si="99"/>
        <v>0</v>
      </c>
      <c r="R77" s="2">
        <f t="shared" si="99"/>
        <v>0</v>
      </c>
      <c r="S77" s="2">
        <f t="shared" si="99"/>
        <v>0</v>
      </c>
      <c r="T77" s="2">
        <f t="shared" si="99"/>
        <v>0</v>
      </c>
      <c r="U77" s="2">
        <f t="shared" si="99"/>
        <v>0</v>
      </c>
      <c r="V77" s="2">
        <f t="shared" si="99"/>
        <v>0</v>
      </c>
      <c r="W77" s="2">
        <f t="shared" si="99"/>
        <v>0</v>
      </c>
      <c r="X77" s="2">
        <f t="shared" si="99"/>
        <v>0</v>
      </c>
      <c r="Y77" s="2">
        <f t="shared" si="99"/>
        <v>0</v>
      </c>
      <c r="Z77" s="2">
        <f t="shared" si="99"/>
        <v>0</v>
      </c>
      <c r="AA77" s="2">
        <f t="shared" si="99"/>
        <v>0</v>
      </c>
    </row>
    <row r="78" spans="1:27" s="2" customFormat="1" x14ac:dyDescent="0.25">
      <c r="A78" s="63" t="s">
        <v>106</v>
      </c>
      <c r="B78" s="53">
        <v>240</v>
      </c>
      <c r="C78" s="53">
        <v>240</v>
      </c>
      <c r="D78" s="53">
        <v>240</v>
      </c>
      <c r="E78" s="53">
        <v>240</v>
      </c>
      <c r="F78" s="53">
        <v>240</v>
      </c>
      <c r="G78" s="53">
        <v>240</v>
      </c>
      <c r="H78" s="53">
        <v>240</v>
      </c>
      <c r="I78" s="53">
        <v>240</v>
      </c>
      <c r="J78" s="53">
        <v>240</v>
      </c>
      <c r="K78" s="53">
        <v>240</v>
      </c>
      <c r="L78" s="53">
        <v>240</v>
      </c>
      <c r="M78" s="65">
        <v>360</v>
      </c>
      <c r="O78" s="2" t="str">
        <f t="shared" ref="O78:AA78" si="100">A78</f>
        <v>萧围</v>
      </c>
      <c r="P78" s="2">
        <f t="shared" si="100"/>
        <v>240</v>
      </c>
      <c r="Q78" s="2">
        <f t="shared" si="100"/>
        <v>240</v>
      </c>
      <c r="R78" s="2">
        <f t="shared" si="100"/>
        <v>240</v>
      </c>
      <c r="S78" s="2">
        <f t="shared" si="100"/>
        <v>240</v>
      </c>
      <c r="T78" s="2">
        <f t="shared" si="100"/>
        <v>240</v>
      </c>
      <c r="U78" s="2">
        <f t="shared" si="100"/>
        <v>240</v>
      </c>
      <c r="V78" s="2">
        <f t="shared" si="100"/>
        <v>240</v>
      </c>
      <c r="W78" s="2">
        <f t="shared" si="100"/>
        <v>240</v>
      </c>
      <c r="X78" s="2">
        <f t="shared" si="100"/>
        <v>240</v>
      </c>
      <c r="Y78" s="2">
        <f t="shared" si="100"/>
        <v>240</v>
      </c>
      <c r="Z78" s="2">
        <f t="shared" si="100"/>
        <v>240</v>
      </c>
      <c r="AA78" s="2">
        <f t="shared" si="100"/>
        <v>360</v>
      </c>
    </row>
    <row r="79" spans="1:27" s="2" customFormat="1" x14ac:dyDescent="0.25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O79" s="2">
        <f t="shared" ref="O79:AA79" si="101">A79</f>
        <v>0</v>
      </c>
      <c r="P79" s="2">
        <f t="shared" si="101"/>
        <v>0</v>
      </c>
      <c r="Q79" s="2">
        <f t="shared" si="101"/>
        <v>0</v>
      </c>
      <c r="R79" s="2">
        <f t="shared" si="101"/>
        <v>0</v>
      </c>
      <c r="S79" s="2">
        <f t="shared" si="101"/>
        <v>0</v>
      </c>
      <c r="T79" s="2">
        <f t="shared" si="101"/>
        <v>0</v>
      </c>
      <c r="U79" s="2">
        <f t="shared" si="101"/>
        <v>0</v>
      </c>
      <c r="V79" s="2">
        <f t="shared" si="101"/>
        <v>0</v>
      </c>
      <c r="W79" s="2">
        <f t="shared" si="101"/>
        <v>0</v>
      </c>
      <c r="X79" s="2">
        <f t="shared" si="101"/>
        <v>0</v>
      </c>
      <c r="Y79" s="2">
        <f t="shared" si="101"/>
        <v>0</v>
      </c>
      <c r="Z79" s="2">
        <f t="shared" si="101"/>
        <v>0</v>
      </c>
      <c r="AA79" s="2">
        <f t="shared" si="101"/>
        <v>0</v>
      </c>
    </row>
    <row r="80" spans="1:27" s="2" customFormat="1" x14ac:dyDescent="0.25">
      <c r="A80" s="63" t="s">
        <v>108</v>
      </c>
      <c r="B80" s="53"/>
      <c r="C80" s="53"/>
      <c r="D80" s="53"/>
      <c r="E80" s="53"/>
      <c r="F80" s="53"/>
      <c r="G80" s="65"/>
      <c r="H80" s="53"/>
      <c r="I80" s="65"/>
      <c r="J80" s="65"/>
      <c r="K80" s="65">
        <v>200</v>
      </c>
      <c r="L80" s="65">
        <v>200</v>
      </c>
      <c r="M80" s="65">
        <v>200</v>
      </c>
      <c r="O80" s="2" t="str">
        <f t="shared" ref="O80:AA80" si="102">A80</f>
        <v>江东</v>
      </c>
      <c r="P80" s="2">
        <f t="shared" si="102"/>
        <v>0</v>
      </c>
      <c r="Q80" s="2">
        <f t="shared" si="102"/>
        <v>0</v>
      </c>
      <c r="R80" s="2">
        <f t="shared" si="102"/>
        <v>0</v>
      </c>
      <c r="S80" s="2">
        <f t="shared" si="102"/>
        <v>0</v>
      </c>
      <c r="T80" s="2">
        <f t="shared" si="102"/>
        <v>0</v>
      </c>
      <c r="U80" s="2">
        <f t="shared" si="102"/>
        <v>0</v>
      </c>
      <c r="V80" s="2">
        <f t="shared" si="102"/>
        <v>0</v>
      </c>
      <c r="W80" s="2">
        <f t="shared" si="102"/>
        <v>0</v>
      </c>
      <c r="X80" s="2">
        <f t="shared" si="102"/>
        <v>0</v>
      </c>
      <c r="Y80" s="2">
        <f t="shared" si="102"/>
        <v>200</v>
      </c>
      <c r="Z80" s="2">
        <f t="shared" si="102"/>
        <v>200</v>
      </c>
      <c r="AA80" s="2">
        <f t="shared" si="102"/>
        <v>200</v>
      </c>
    </row>
    <row r="81" spans="1:27" s="2" customFormat="1" x14ac:dyDescent="0.25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3">A81</f>
        <v>0</v>
      </c>
      <c r="P81" s="2">
        <f t="shared" si="103"/>
        <v>0</v>
      </c>
      <c r="Q81" s="2">
        <f t="shared" si="103"/>
        <v>0</v>
      </c>
      <c r="R81" s="2">
        <f t="shared" si="103"/>
        <v>0</v>
      </c>
      <c r="S81" s="2">
        <f t="shared" si="103"/>
        <v>0</v>
      </c>
      <c r="T81" s="2">
        <f t="shared" si="103"/>
        <v>0</v>
      </c>
      <c r="U81" s="2">
        <f t="shared" si="103"/>
        <v>0</v>
      </c>
      <c r="V81" s="2">
        <f t="shared" si="103"/>
        <v>0</v>
      </c>
      <c r="W81" s="2">
        <f t="shared" si="103"/>
        <v>0</v>
      </c>
      <c r="X81" s="2">
        <f t="shared" si="103"/>
        <v>0</v>
      </c>
      <c r="Y81" s="2">
        <f t="shared" si="103"/>
        <v>0</v>
      </c>
      <c r="Z81" s="2">
        <f t="shared" si="103"/>
        <v>0</v>
      </c>
      <c r="AA81" s="2">
        <f t="shared" si="103"/>
        <v>0</v>
      </c>
    </row>
    <row r="82" spans="1:27" s="2" customFormat="1" x14ac:dyDescent="0.25">
      <c r="A82" s="63"/>
      <c r="B82" s="53"/>
      <c r="C82" s="53"/>
      <c r="D82" s="53"/>
      <c r="E82" s="53"/>
      <c r="F82" s="53"/>
      <c r="G82" s="65"/>
      <c r="H82" s="53"/>
      <c r="I82" s="65"/>
      <c r="J82" s="53"/>
      <c r="K82" s="65"/>
      <c r="L82" s="65"/>
      <c r="M82" s="65"/>
    </row>
    <row r="83" spans="1:27" s="2" customFormat="1" x14ac:dyDescent="0.25">
      <c r="A83" s="63"/>
      <c r="B83" s="53"/>
      <c r="C83" s="53"/>
      <c r="D83" s="53"/>
      <c r="E83" s="53"/>
      <c r="F83" s="53"/>
      <c r="G83" s="65"/>
      <c r="H83" s="53"/>
      <c r="I83" s="65"/>
      <c r="J83" s="53"/>
      <c r="K83" s="65"/>
      <c r="L83" s="65"/>
      <c r="M83" s="65"/>
    </row>
    <row r="84" spans="1:27" s="2" customFormat="1" x14ac:dyDescent="0.3">
      <c r="A84" s="67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</row>
    <row r="85" spans="1:27" s="2" customFormat="1" x14ac:dyDescent="0.3"/>
    <row r="86" spans="1:27" x14ac:dyDescent="0.3">
      <c r="A86" s="49" t="s">
        <v>111</v>
      </c>
      <c r="B86" s="49"/>
      <c r="C86" s="49">
        <f t="shared" ref="C86:M86" si="104">SUM(C87:C100)</f>
        <v>0</v>
      </c>
      <c r="D86" s="49">
        <f t="shared" si="104"/>
        <v>0</v>
      </c>
      <c r="E86" s="49">
        <f t="shared" si="104"/>
        <v>0</v>
      </c>
      <c r="F86" s="49">
        <f t="shared" si="104"/>
        <v>0</v>
      </c>
      <c r="G86" s="49">
        <f t="shared" si="104"/>
        <v>0</v>
      </c>
      <c r="H86" s="49">
        <f t="shared" si="104"/>
        <v>0</v>
      </c>
      <c r="I86" s="49">
        <f t="shared" si="104"/>
        <v>0</v>
      </c>
      <c r="J86" s="49">
        <f t="shared" si="104"/>
        <v>0</v>
      </c>
      <c r="K86" s="49">
        <f t="shared" si="104"/>
        <v>200</v>
      </c>
      <c r="L86" s="49">
        <f t="shared" si="104"/>
        <v>0</v>
      </c>
      <c r="M86" s="49">
        <f t="shared" si="104"/>
        <v>120</v>
      </c>
      <c r="N86" s="2"/>
      <c r="O86" s="2" t="str">
        <f t="shared" ref="O86:AA86" si="105">A86</f>
        <v>新增变电容量合计</v>
      </c>
      <c r="P86" s="2">
        <f t="shared" si="105"/>
        <v>0</v>
      </c>
      <c r="Q86" s="2">
        <f t="shared" si="105"/>
        <v>0</v>
      </c>
      <c r="R86" s="2">
        <f t="shared" si="105"/>
        <v>0</v>
      </c>
      <c r="S86" s="2">
        <f t="shared" si="105"/>
        <v>0</v>
      </c>
      <c r="T86" s="2">
        <f t="shared" si="105"/>
        <v>0</v>
      </c>
      <c r="U86" s="2">
        <f t="shared" si="105"/>
        <v>0</v>
      </c>
      <c r="V86" s="2">
        <f t="shared" si="105"/>
        <v>0</v>
      </c>
      <c r="W86" s="2">
        <f t="shared" si="105"/>
        <v>0</v>
      </c>
      <c r="X86" s="2">
        <f t="shared" si="105"/>
        <v>0</v>
      </c>
      <c r="Y86" s="2">
        <f t="shared" si="105"/>
        <v>200</v>
      </c>
      <c r="Z86" s="2">
        <f t="shared" si="105"/>
        <v>0</v>
      </c>
      <c r="AA86" s="2">
        <f t="shared" si="105"/>
        <v>120</v>
      </c>
    </row>
    <row r="87" spans="1:27" x14ac:dyDescent="0.3">
      <c r="A87" s="63"/>
      <c r="B87" s="49"/>
      <c r="C87" s="49">
        <f t="shared" ref="C87:M87" si="106">C71-B71</f>
        <v>0</v>
      </c>
      <c r="D87" s="49">
        <f t="shared" si="106"/>
        <v>0</v>
      </c>
      <c r="E87" s="49">
        <f t="shared" si="106"/>
        <v>0</v>
      </c>
      <c r="F87" s="49">
        <f t="shared" si="106"/>
        <v>0</v>
      </c>
      <c r="G87" s="49">
        <f t="shared" si="106"/>
        <v>0</v>
      </c>
      <c r="H87" s="49">
        <f t="shared" si="106"/>
        <v>0</v>
      </c>
      <c r="I87" s="49">
        <f t="shared" si="106"/>
        <v>0</v>
      </c>
      <c r="J87" s="49">
        <f t="shared" si="106"/>
        <v>0</v>
      </c>
      <c r="K87" s="49">
        <f t="shared" si="106"/>
        <v>0</v>
      </c>
      <c r="L87" s="49">
        <f t="shared" si="106"/>
        <v>0</v>
      </c>
      <c r="M87" s="49">
        <f t="shared" si="106"/>
        <v>0</v>
      </c>
      <c r="N87" s="2"/>
      <c r="O87" s="2"/>
      <c r="P87" s="2">
        <f t="shared" ref="P87:AA87" si="107">B87</f>
        <v>0</v>
      </c>
      <c r="Q87" s="2">
        <f t="shared" si="107"/>
        <v>0</v>
      </c>
      <c r="R87" s="2">
        <f t="shared" si="107"/>
        <v>0</v>
      </c>
      <c r="S87" s="2">
        <f t="shared" si="107"/>
        <v>0</v>
      </c>
      <c r="T87" s="2">
        <f t="shared" si="107"/>
        <v>0</v>
      </c>
      <c r="U87" s="2">
        <f t="shared" si="107"/>
        <v>0</v>
      </c>
      <c r="V87" s="2">
        <f t="shared" si="107"/>
        <v>0</v>
      </c>
      <c r="W87" s="2">
        <f t="shared" si="107"/>
        <v>0</v>
      </c>
      <c r="X87" s="2">
        <f t="shared" si="107"/>
        <v>0</v>
      </c>
      <c r="Y87" s="2">
        <f t="shared" si="107"/>
        <v>0</v>
      </c>
      <c r="Z87" s="2">
        <f t="shared" si="107"/>
        <v>0</v>
      </c>
      <c r="AA87" s="2">
        <f t="shared" si="107"/>
        <v>0</v>
      </c>
    </row>
    <row r="88" spans="1:27" x14ac:dyDescent="0.3">
      <c r="A88" s="63"/>
      <c r="B88" s="49"/>
      <c r="C88" s="49">
        <f t="shared" ref="C88:M88" si="108">C72-B72</f>
        <v>0</v>
      </c>
      <c r="D88" s="49">
        <f t="shared" si="108"/>
        <v>0</v>
      </c>
      <c r="E88" s="49">
        <f t="shared" si="108"/>
        <v>0</v>
      </c>
      <c r="F88" s="49">
        <f t="shared" si="108"/>
        <v>0</v>
      </c>
      <c r="G88" s="49">
        <f t="shared" si="108"/>
        <v>0</v>
      </c>
      <c r="H88" s="49">
        <f t="shared" si="108"/>
        <v>0</v>
      </c>
      <c r="I88" s="49">
        <f t="shared" si="108"/>
        <v>0</v>
      </c>
      <c r="J88" s="49">
        <f t="shared" si="108"/>
        <v>0</v>
      </c>
      <c r="K88" s="49">
        <f t="shared" si="108"/>
        <v>0</v>
      </c>
      <c r="L88" s="49">
        <f t="shared" si="108"/>
        <v>0</v>
      </c>
      <c r="M88" s="49">
        <f t="shared" si="108"/>
        <v>0</v>
      </c>
      <c r="N88" s="2"/>
      <c r="O88" s="2"/>
      <c r="P88" s="2">
        <f t="shared" ref="P88:AA88" si="109">B88</f>
        <v>0</v>
      </c>
      <c r="Q88" s="2">
        <f t="shared" si="109"/>
        <v>0</v>
      </c>
      <c r="R88" s="2">
        <f t="shared" si="109"/>
        <v>0</v>
      </c>
      <c r="S88" s="2">
        <f t="shared" si="109"/>
        <v>0</v>
      </c>
      <c r="T88" s="2">
        <f t="shared" si="109"/>
        <v>0</v>
      </c>
      <c r="U88" s="2">
        <f t="shared" si="109"/>
        <v>0</v>
      </c>
      <c r="V88" s="2">
        <f t="shared" si="109"/>
        <v>0</v>
      </c>
      <c r="W88" s="2">
        <f t="shared" si="109"/>
        <v>0</v>
      </c>
      <c r="X88" s="2">
        <f t="shared" si="109"/>
        <v>0</v>
      </c>
      <c r="Y88" s="2">
        <f t="shared" si="109"/>
        <v>0</v>
      </c>
      <c r="Z88" s="2">
        <f t="shared" si="109"/>
        <v>0</v>
      </c>
      <c r="AA88" s="2">
        <f t="shared" si="109"/>
        <v>0</v>
      </c>
    </row>
    <row r="89" spans="1:27" x14ac:dyDescent="0.3">
      <c r="A89" s="67"/>
      <c r="B89" s="49"/>
      <c r="C89" s="49">
        <f t="shared" ref="C89:M89" si="110">C73-B73</f>
        <v>0</v>
      </c>
      <c r="D89" s="49">
        <f t="shared" si="110"/>
        <v>0</v>
      </c>
      <c r="E89" s="49">
        <f t="shared" si="110"/>
        <v>0</v>
      </c>
      <c r="F89" s="49">
        <f t="shared" si="110"/>
        <v>0</v>
      </c>
      <c r="G89" s="49">
        <f t="shared" si="110"/>
        <v>0</v>
      </c>
      <c r="H89" s="49">
        <f t="shared" si="110"/>
        <v>0</v>
      </c>
      <c r="I89" s="49">
        <f t="shared" si="110"/>
        <v>0</v>
      </c>
      <c r="J89" s="49">
        <f t="shared" si="110"/>
        <v>0</v>
      </c>
      <c r="K89" s="49">
        <f t="shared" si="110"/>
        <v>0</v>
      </c>
      <c r="L89" s="49">
        <f t="shared" si="110"/>
        <v>0</v>
      </c>
      <c r="M89" s="49">
        <f t="shared" si="110"/>
        <v>0</v>
      </c>
      <c r="N89" s="2"/>
      <c r="O89" s="2">
        <f t="shared" ref="O89:AA89" si="111">A89</f>
        <v>0</v>
      </c>
      <c r="P89" s="2">
        <f t="shared" si="111"/>
        <v>0</v>
      </c>
      <c r="Q89" s="2">
        <f t="shared" si="111"/>
        <v>0</v>
      </c>
      <c r="R89" s="2">
        <f t="shared" si="111"/>
        <v>0</v>
      </c>
      <c r="S89" s="2">
        <f t="shared" si="111"/>
        <v>0</v>
      </c>
      <c r="T89" s="2">
        <f t="shared" si="111"/>
        <v>0</v>
      </c>
      <c r="U89" s="2">
        <f t="shared" si="111"/>
        <v>0</v>
      </c>
      <c r="V89" s="2">
        <f t="shared" si="111"/>
        <v>0</v>
      </c>
      <c r="W89" s="2">
        <f t="shared" si="111"/>
        <v>0</v>
      </c>
      <c r="X89" s="2">
        <f t="shared" si="111"/>
        <v>0</v>
      </c>
      <c r="Y89" s="2">
        <f t="shared" si="111"/>
        <v>0</v>
      </c>
      <c r="Z89" s="2">
        <f t="shared" si="111"/>
        <v>0</v>
      </c>
      <c r="AA89" s="2">
        <f t="shared" si="111"/>
        <v>0</v>
      </c>
    </row>
    <row r="90" spans="1:27" x14ac:dyDescent="0.3">
      <c r="A90" s="63"/>
      <c r="B90" s="49"/>
      <c r="C90" s="49">
        <f t="shared" ref="C90:M90" si="112">C74-B74</f>
        <v>0</v>
      </c>
      <c r="D90" s="49">
        <f t="shared" si="112"/>
        <v>0</v>
      </c>
      <c r="E90" s="49">
        <f t="shared" si="112"/>
        <v>0</v>
      </c>
      <c r="F90" s="49">
        <f t="shared" si="112"/>
        <v>0</v>
      </c>
      <c r="G90" s="49">
        <f t="shared" si="112"/>
        <v>0</v>
      </c>
      <c r="H90" s="49">
        <f t="shared" si="112"/>
        <v>0</v>
      </c>
      <c r="I90" s="49">
        <f t="shared" si="112"/>
        <v>0</v>
      </c>
      <c r="J90" s="49">
        <f t="shared" si="112"/>
        <v>0</v>
      </c>
      <c r="K90" s="49">
        <f t="shared" si="112"/>
        <v>0</v>
      </c>
      <c r="L90" s="49">
        <f t="shared" si="112"/>
        <v>0</v>
      </c>
      <c r="M90" s="49">
        <f t="shared" si="112"/>
        <v>0</v>
      </c>
      <c r="N90" s="2"/>
      <c r="O90" s="2">
        <f t="shared" ref="O90:AA90" si="113">A90</f>
        <v>0</v>
      </c>
      <c r="P90" s="2">
        <f t="shared" si="113"/>
        <v>0</v>
      </c>
      <c r="Q90" s="2">
        <f t="shared" si="113"/>
        <v>0</v>
      </c>
      <c r="R90" s="2">
        <f t="shared" si="113"/>
        <v>0</v>
      </c>
      <c r="S90" s="2">
        <f t="shared" si="113"/>
        <v>0</v>
      </c>
      <c r="T90" s="2">
        <f t="shared" si="113"/>
        <v>0</v>
      </c>
      <c r="U90" s="2">
        <f t="shared" si="113"/>
        <v>0</v>
      </c>
      <c r="V90" s="2">
        <f t="shared" si="113"/>
        <v>0</v>
      </c>
      <c r="W90" s="2">
        <f t="shared" si="113"/>
        <v>0</v>
      </c>
      <c r="X90" s="2">
        <f t="shared" si="113"/>
        <v>0</v>
      </c>
      <c r="Y90" s="2">
        <f t="shared" si="113"/>
        <v>0</v>
      </c>
      <c r="Z90" s="2">
        <f t="shared" si="113"/>
        <v>0</v>
      </c>
      <c r="AA90" s="2">
        <f t="shared" si="113"/>
        <v>0</v>
      </c>
    </row>
    <row r="91" spans="1:27" x14ac:dyDescent="0.3">
      <c r="A91" s="63"/>
      <c r="B91" s="49"/>
      <c r="C91" s="49">
        <f t="shared" ref="C91:M91" si="114">C75-B75</f>
        <v>0</v>
      </c>
      <c r="D91" s="49">
        <f t="shared" si="114"/>
        <v>0</v>
      </c>
      <c r="E91" s="49">
        <f t="shared" si="114"/>
        <v>0</v>
      </c>
      <c r="F91" s="49">
        <f t="shared" si="114"/>
        <v>0</v>
      </c>
      <c r="G91" s="49">
        <f t="shared" si="114"/>
        <v>0</v>
      </c>
      <c r="H91" s="49">
        <f t="shared" si="114"/>
        <v>0</v>
      </c>
      <c r="I91" s="49">
        <f t="shared" si="114"/>
        <v>0</v>
      </c>
      <c r="J91" s="49">
        <f t="shared" si="114"/>
        <v>0</v>
      </c>
      <c r="K91" s="49">
        <f t="shared" si="114"/>
        <v>0</v>
      </c>
      <c r="L91" s="49">
        <f t="shared" si="114"/>
        <v>0</v>
      </c>
      <c r="M91" s="49">
        <f t="shared" si="114"/>
        <v>0</v>
      </c>
      <c r="N91" s="2"/>
      <c r="O91" s="2"/>
      <c r="P91" s="2">
        <f t="shared" ref="P91:AA91" si="115">B91</f>
        <v>0</v>
      </c>
      <c r="Q91" s="2">
        <f t="shared" si="115"/>
        <v>0</v>
      </c>
      <c r="R91" s="2">
        <f t="shared" si="115"/>
        <v>0</v>
      </c>
      <c r="S91" s="2">
        <f t="shared" si="115"/>
        <v>0</v>
      </c>
      <c r="T91" s="2">
        <f t="shared" si="115"/>
        <v>0</v>
      </c>
      <c r="U91" s="2">
        <f t="shared" si="115"/>
        <v>0</v>
      </c>
      <c r="V91" s="2">
        <f t="shared" si="115"/>
        <v>0</v>
      </c>
      <c r="W91" s="2">
        <f t="shared" si="115"/>
        <v>0</v>
      </c>
      <c r="X91" s="2">
        <f t="shared" si="115"/>
        <v>0</v>
      </c>
      <c r="Y91" s="2">
        <f t="shared" si="115"/>
        <v>0</v>
      </c>
      <c r="Z91" s="2">
        <f t="shared" si="115"/>
        <v>0</v>
      </c>
      <c r="AA91" s="2">
        <f t="shared" si="115"/>
        <v>0</v>
      </c>
    </row>
    <row r="92" spans="1:27" x14ac:dyDescent="0.3">
      <c r="A92" s="63"/>
      <c r="B92" s="49"/>
      <c r="C92" s="49">
        <f t="shared" ref="C92:M92" si="116">C76-B76</f>
        <v>0</v>
      </c>
      <c r="D92" s="49">
        <f t="shared" si="116"/>
        <v>0</v>
      </c>
      <c r="E92" s="49">
        <f t="shared" si="116"/>
        <v>0</v>
      </c>
      <c r="F92" s="49">
        <f t="shared" si="116"/>
        <v>0</v>
      </c>
      <c r="G92" s="49">
        <f t="shared" si="116"/>
        <v>0</v>
      </c>
      <c r="H92" s="49">
        <f t="shared" si="116"/>
        <v>0</v>
      </c>
      <c r="I92" s="49">
        <f t="shared" si="116"/>
        <v>0</v>
      </c>
      <c r="J92" s="49">
        <f t="shared" si="116"/>
        <v>0</v>
      </c>
      <c r="K92" s="49">
        <f t="shared" si="116"/>
        <v>0</v>
      </c>
      <c r="L92" s="49">
        <f t="shared" si="116"/>
        <v>0</v>
      </c>
      <c r="M92" s="49">
        <f t="shared" si="116"/>
        <v>0</v>
      </c>
      <c r="N92" s="2"/>
      <c r="O92" s="2"/>
      <c r="P92" s="2">
        <f t="shared" ref="P92:AA92" si="117">B92</f>
        <v>0</v>
      </c>
      <c r="Q92" s="2">
        <f t="shared" si="117"/>
        <v>0</v>
      </c>
      <c r="R92" s="2">
        <f t="shared" si="117"/>
        <v>0</v>
      </c>
      <c r="S92" s="2">
        <f t="shared" si="117"/>
        <v>0</v>
      </c>
      <c r="T92" s="2">
        <f t="shared" si="117"/>
        <v>0</v>
      </c>
      <c r="U92" s="2">
        <f t="shared" si="117"/>
        <v>0</v>
      </c>
      <c r="V92" s="2">
        <f t="shared" si="117"/>
        <v>0</v>
      </c>
      <c r="W92" s="2">
        <f t="shared" si="117"/>
        <v>0</v>
      </c>
      <c r="X92" s="2">
        <f t="shared" si="117"/>
        <v>0</v>
      </c>
      <c r="Y92" s="2">
        <f t="shared" si="117"/>
        <v>0</v>
      </c>
      <c r="Z92" s="2">
        <f t="shared" si="117"/>
        <v>0</v>
      </c>
      <c r="AA92" s="2">
        <f t="shared" si="117"/>
        <v>0</v>
      </c>
    </row>
    <row r="93" spans="1:27" x14ac:dyDescent="0.3">
      <c r="A93" s="63"/>
      <c r="B93" s="49"/>
      <c r="C93" s="49">
        <f t="shared" ref="C93:M93" si="118">C77-B77</f>
        <v>0</v>
      </c>
      <c r="D93" s="49">
        <f t="shared" si="118"/>
        <v>0</v>
      </c>
      <c r="E93" s="49">
        <f t="shared" si="118"/>
        <v>0</v>
      </c>
      <c r="F93" s="49">
        <f t="shared" si="118"/>
        <v>0</v>
      </c>
      <c r="G93" s="49">
        <f t="shared" si="118"/>
        <v>0</v>
      </c>
      <c r="H93" s="49">
        <f t="shared" si="118"/>
        <v>0</v>
      </c>
      <c r="I93" s="49">
        <f t="shared" si="118"/>
        <v>0</v>
      </c>
      <c r="J93" s="49">
        <f t="shared" si="118"/>
        <v>0</v>
      </c>
      <c r="K93" s="49">
        <f t="shared" si="118"/>
        <v>0</v>
      </c>
      <c r="L93" s="49">
        <f t="shared" si="118"/>
        <v>0</v>
      </c>
      <c r="M93" s="49">
        <f t="shared" si="118"/>
        <v>0</v>
      </c>
      <c r="N93" s="2"/>
      <c r="O93" s="2"/>
      <c r="P93" s="2">
        <f t="shared" ref="P93:AA93" si="119">B93</f>
        <v>0</v>
      </c>
      <c r="Q93" s="2">
        <f t="shared" si="119"/>
        <v>0</v>
      </c>
      <c r="R93" s="2">
        <f t="shared" si="119"/>
        <v>0</v>
      </c>
      <c r="S93" s="2">
        <f t="shared" si="119"/>
        <v>0</v>
      </c>
      <c r="T93" s="2">
        <f t="shared" si="119"/>
        <v>0</v>
      </c>
      <c r="U93" s="2">
        <f t="shared" si="119"/>
        <v>0</v>
      </c>
      <c r="V93" s="2">
        <f t="shared" si="119"/>
        <v>0</v>
      </c>
      <c r="W93" s="2">
        <f t="shared" si="119"/>
        <v>0</v>
      </c>
      <c r="X93" s="2">
        <f t="shared" si="119"/>
        <v>0</v>
      </c>
      <c r="Y93" s="2">
        <f t="shared" si="119"/>
        <v>0</v>
      </c>
      <c r="Z93" s="2">
        <f t="shared" si="119"/>
        <v>0</v>
      </c>
      <c r="AA93" s="2">
        <f t="shared" si="119"/>
        <v>0</v>
      </c>
    </row>
    <row r="94" spans="1:27" x14ac:dyDescent="0.3">
      <c r="A94" s="63"/>
      <c r="B94" s="49"/>
      <c r="C94" s="49">
        <f t="shared" ref="C94:M94" si="120">C78-B78</f>
        <v>0</v>
      </c>
      <c r="D94" s="49">
        <f t="shared" si="120"/>
        <v>0</v>
      </c>
      <c r="E94" s="49">
        <f t="shared" si="120"/>
        <v>0</v>
      </c>
      <c r="F94" s="49">
        <f t="shared" si="120"/>
        <v>0</v>
      </c>
      <c r="G94" s="49">
        <f t="shared" si="120"/>
        <v>0</v>
      </c>
      <c r="H94" s="49">
        <f t="shared" si="120"/>
        <v>0</v>
      </c>
      <c r="I94" s="49">
        <f t="shared" si="120"/>
        <v>0</v>
      </c>
      <c r="J94" s="49">
        <f t="shared" si="120"/>
        <v>0</v>
      </c>
      <c r="K94" s="49">
        <f t="shared" si="120"/>
        <v>0</v>
      </c>
      <c r="L94" s="49">
        <f t="shared" si="120"/>
        <v>0</v>
      </c>
      <c r="M94" s="49">
        <f t="shared" si="120"/>
        <v>120</v>
      </c>
      <c r="N94" s="2"/>
      <c r="O94" s="2"/>
      <c r="P94" s="2">
        <f t="shared" ref="P94:AA94" si="121">B94</f>
        <v>0</v>
      </c>
      <c r="Q94" s="2">
        <f t="shared" si="121"/>
        <v>0</v>
      </c>
      <c r="R94" s="2">
        <f t="shared" si="121"/>
        <v>0</v>
      </c>
      <c r="S94" s="2">
        <f t="shared" si="121"/>
        <v>0</v>
      </c>
      <c r="T94" s="2">
        <f t="shared" si="121"/>
        <v>0</v>
      </c>
      <c r="U94" s="2">
        <f t="shared" si="121"/>
        <v>0</v>
      </c>
      <c r="V94" s="2">
        <f t="shared" si="121"/>
        <v>0</v>
      </c>
      <c r="W94" s="2">
        <f t="shared" si="121"/>
        <v>0</v>
      </c>
      <c r="X94" s="2">
        <f t="shared" si="121"/>
        <v>0</v>
      </c>
      <c r="Y94" s="2">
        <f t="shared" si="121"/>
        <v>0</v>
      </c>
      <c r="Z94" s="2">
        <f t="shared" si="121"/>
        <v>0</v>
      </c>
      <c r="AA94" s="2">
        <f t="shared" si="121"/>
        <v>120</v>
      </c>
    </row>
    <row r="95" spans="1:27" x14ac:dyDescent="0.3">
      <c r="A95" s="63"/>
      <c r="B95" s="49"/>
      <c r="C95" s="49">
        <f t="shared" ref="C95:M95" si="122">C79-B79</f>
        <v>0</v>
      </c>
      <c r="D95" s="49">
        <f t="shared" si="122"/>
        <v>0</v>
      </c>
      <c r="E95" s="49">
        <f t="shared" si="122"/>
        <v>0</v>
      </c>
      <c r="F95" s="49">
        <f t="shared" si="122"/>
        <v>0</v>
      </c>
      <c r="G95" s="49">
        <f t="shared" si="122"/>
        <v>0</v>
      </c>
      <c r="H95" s="49">
        <f t="shared" si="122"/>
        <v>0</v>
      </c>
      <c r="I95" s="49">
        <f t="shared" si="122"/>
        <v>0</v>
      </c>
      <c r="J95" s="49">
        <f t="shared" si="122"/>
        <v>0</v>
      </c>
      <c r="K95" s="49">
        <f t="shared" si="122"/>
        <v>0</v>
      </c>
      <c r="L95" s="49">
        <f t="shared" si="122"/>
        <v>0</v>
      </c>
      <c r="M95" s="49">
        <f t="shared" si="122"/>
        <v>0</v>
      </c>
      <c r="N95" s="2"/>
      <c r="O95" s="2"/>
      <c r="P95" s="2">
        <f t="shared" ref="P95:AA95" si="123">B95</f>
        <v>0</v>
      </c>
      <c r="Q95" s="2">
        <f t="shared" si="123"/>
        <v>0</v>
      </c>
      <c r="R95" s="2">
        <f t="shared" si="123"/>
        <v>0</v>
      </c>
      <c r="S95" s="2">
        <f t="shared" si="123"/>
        <v>0</v>
      </c>
      <c r="T95" s="2">
        <f t="shared" si="123"/>
        <v>0</v>
      </c>
      <c r="U95" s="2">
        <f t="shared" si="123"/>
        <v>0</v>
      </c>
      <c r="V95" s="2">
        <f t="shared" si="123"/>
        <v>0</v>
      </c>
      <c r="W95" s="2">
        <f t="shared" si="123"/>
        <v>0</v>
      </c>
      <c r="X95" s="2">
        <f t="shared" si="123"/>
        <v>0</v>
      </c>
      <c r="Y95" s="2">
        <f t="shared" si="123"/>
        <v>0</v>
      </c>
      <c r="Z95" s="2">
        <f t="shared" si="123"/>
        <v>0</v>
      </c>
      <c r="AA95" s="2">
        <f t="shared" si="123"/>
        <v>0</v>
      </c>
    </row>
    <row r="96" spans="1:27" x14ac:dyDescent="0.3">
      <c r="A96" s="63"/>
      <c r="B96" s="49"/>
      <c r="C96" s="49">
        <f t="shared" ref="C96:M96" si="124">C80-B80</f>
        <v>0</v>
      </c>
      <c r="D96" s="49">
        <f t="shared" si="124"/>
        <v>0</v>
      </c>
      <c r="E96" s="49">
        <f t="shared" si="124"/>
        <v>0</v>
      </c>
      <c r="F96" s="49">
        <f t="shared" si="124"/>
        <v>0</v>
      </c>
      <c r="G96" s="49">
        <f t="shared" si="124"/>
        <v>0</v>
      </c>
      <c r="H96" s="49">
        <f t="shared" si="124"/>
        <v>0</v>
      </c>
      <c r="I96" s="49">
        <f t="shared" si="124"/>
        <v>0</v>
      </c>
      <c r="J96" s="49">
        <f t="shared" si="124"/>
        <v>0</v>
      </c>
      <c r="K96" s="49">
        <f t="shared" si="124"/>
        <v>200</v>
      </c>
      <c r="L96" s="49">
        <f t="shared" si="124"/>
        <v>0</v>
      </c>
      <c r="M96" s="49">
        <f t="shared" si="124"/>
        <v>0</v>
      </c>
      <c r="N96" s="2"/>
      <c r="O96" s="2"/>
      <c r="P96" s="2">
        <f t="shared" ref="P96:AA96" si="125">B96</f>
        <v>0</v>
      </c>
      <c r="Q96" s="2">
        <f t="shared" si="125"/>
        <v>0</v>
      </c>
      <c r="R96" s="2">
        <f t="shared" si="125"/>
        <v>0</v>
      </c>
      <c r="S96" s="2">
        <f t="shared" si="125"/>
        <v>0</v>
      </c>
      <c r="T96" s="2">
        <f t="shared" si="125"/>
        <v>0</v>
      </c>
      <c r="U96" s="2">
        <f t="shared" si="125"/>
        <v>0</v>
      </c>
      <c r="V96" s="2">
        <f t="shared" si="125"/>
        <v>0</v>
      </c>
      <c r="W96" s="2">
        <f t="shared" si="125"/>
        <v>0</v>
      </c>
      <c r="X96" s="2">
        <f t="shared" si="125"/>
        <v>0</v>
      </c>
      <c r="Y96" s="2">
        <f t="shared" si="125"/>
        <v>200</v>
      </c>
      <c r="Z96" s="2">
        <f t="shared" si="125"/>
        <v>0</v>
      </c>
      <c r="AA96" s="2">
        <f t="shared" si="125"/>
        <v>0</v>
      </c>
    </row>
    <row r="97" spans="1:27" x14ac:dyDescent="0.3">
      <c r="A97" s="63"/>
      <c r="B97" s="49"/>
      <c r="C97" s="49">
        <f t="shared" ref="C97:M97" si="126">C81-B81</f>
        <v>0</v>
      </c>
      <c r="D97" s="49">
        <f t="shared" si="126"/>
        <v>0</v>
      </c>
      <c r="E97" s="49">
        <f t="shared" si="126"/>
        <v>0</v>
      </c>
      <c r="F97" s="49">
        <f t="shared" si="126"/>
        <v>0</v>
      </c>
      <c r="G97" s="49">
        <f t="shared" si="126"/>
        <v>0</v>
      </c>
      <c r="H97" s="49">
        <f t="shared" si="126"/>
        <v>0</v>
      </c>
      <c r="I97" s="49">
        <f t="shared" si="126"/>
        <v>0</v>
      </c>
      <c r="J97" s="49">
        <f t="shared" si="126"/>
        <v>0</v>
      </c>
      <c r="K97" s="49">
        <f t="shared" si="126"/>
        <v>0</v>
      </c>
      <c r="L97" s="49">
        <f t="shared" si="126"/>
        <v>0</v>
      </c>
      <c r="M97" s="49">
        <f t="shared" si="126"/>
        <v>0</v>
      </c>
      <c r="N97" s="2"/>
      <c r="O97" s="2"/>
      <c r="P97" s="2">
        <f t="shared" ref="P97:AA97" si="127">B97</f>
        <v>0</v>
      </c>
      <c r="Q97" s="2">
        <f t="shared" si="127"/>
        <v>0</v>
      </c>
      <c r="R97" s="2">
        <f t="shared" si="127"/>
        <v>0</v>
      </c>
      <c r="S97" s="2">
        <f t="shared" si="127"/>
        <v>0</v>
      </c>
      <c r="T97" s="2">
        <f t="shared" si="127"/>
        <v>0</v>
      </c>
      <c r="U97" s="2">
        <f t="shared" si="127"/>
        <v>0</v>
      </c>
      <c r="V97" s="2">
        <f t="shared" si="127"/>
        <v>0</v>
      </c>
      <c r="W97" s="2">
        <f t="shared" si="127"/>
        <v>0</v>
      </c>
      <c r="X97" s="2">
        <f t="shared" si="127"/>
        <v>0</v>
      </c>
      <c r="Y97" s="2">
        <f t="shared" si="127"/>
        <v>0</v>
      </c>
      <c r="Z97" s="2">
        <f t="shared" si="127"/>
        <v>0</v>
      </c>
      <c r="AA97" s="2">
        <f t="shared" si="127"/>
        <v>0</v>
      </c>
    </row>
    <row r="98" spans="1:27" x14ac:dyDescent="0.3">
      <c r="A98" s="63"/>
      <c r="B98" s="49"/>
      <c r="C98" s="49">
        <f t="shared" ref="C98:M98" si="128">C82-B82</f>
        <v>0</v>
      </c>
      <c r="D98" s="49">
        <f t="shared" si="128"/>
        <v>0</v>
      </c>
      <c r="E98" s="49">
        <f t="shared" si="128"/>
        <v>0</v>
      </c>
      <c r="F98" s="49">
        <f t="shared" si="128"/>
        <v>0</v>
      </c>
      <c r="G98" s="49">
        <f t="shared" si="128"/>
        <v>0</v>
      </c>
      <c r="H98" s="49">
        <f t="shared" si="128"/>
        <v>0</v>
      </c>
      <c r="I98" s="49">
        <f t="shared" si="128"/>
        <v>0</v>
      </c>
      <c r="J98" s="49">
        <f t="shared" si="128"/>
        <v>0</v>
      </c>
      <c r="K98" s="49">
        <f t="shared" si="128"/>
        <v>0</v>
      </c>
      <c r="L98" s="49">
        <f t="shared" si="128"/>
        <v>0</v>
      </c>
      <c r="M98" s="49">
        <f t="shared" si="128"/>
        <v>0</v>
      </c>
      <c r="N98" s="2"/>
      <c r="O98" s="2"/>
      <c r="P98" s="2">
        <f t="shared" ref="P98:AA98" si="129">B98</f>
        <v>0</v>
      </c>
      <c r="Q98" s="2">
        <f t="shared" si="129"/>
        <v>0</v>
      </c>
      <c r="R98" s="2">
        <f t="shared" si="129"/>
        <v>0</v>
      </c>
      <c r="S98" s="2">
        <f t="shared" si="129"/>
        <v>0</v>
      </c>
      <c r="T98" s="2">
        <f t="shared" si="129"/>
        <v>0</v>
      </c>
      <c r="U98" s="2">
        <f t="shared" si="129"/>
        <v>0</v>
      </c>
      <c r="V98" s="2">
        <f t="shared" si="129"/>
        <v>0</v>
      </c>
      <c r="W98" s="2">
        <f t="shared" si="129"/>
        <v>0</v>
      </c>
      <c r="X98" s="2">
        <f t="shared" si="129"/>
        <v>0</v>
      </c>
      <c r="Y98" s="2">
        <f t="shared" si="129"/>
        <v>0</v>
      </c>
      <c r="Z98" s="2">
        <f t="shared" si="129"/>
        <v>0</v>
      </c>
      <c r="AA98" s="2">
        <f t="shared" si="129"/>
        <v>0</v>
      </c>
    </row>
    <row r="99" spans="1:27" x14ac:dyDescent="0.3">
      <c r="A99" s="63"/>
      <c r="B99" s="49"/>
      <c r="C99" s="49">
        <f t="shared" ref="C99:M99" si="130">C83-B83</f>
        <v>0</v>
      </c>
      <c r="D99" s="49">
        <f t="shared" si="130"/>
        <v>0</v>
      </c>
      <c r="E99" s="49">
        <f t="shared" si="130"/>
        <v>0</v>
      </c>
      <c r="F99" s="49">
        <f t="shared" si="130"/>
        <v>0</v>
      </c>
      <c r="G99" s="49">
        <f t="shared" si="130"/>
        <v>0</v>
      </c>
      <c r="H99" s="49">
        <f t="shared" si="130"/>
        <v>0</v>
      </c>
      <c r="I99" s="49">
        <f t="shared" si="130"/>
        <v>0</v>
      </c>
      <c r="J99" s="49">
        <f t="shared" si="130"/>
        <v>0</v>
      </c>
      <c r="K99" s="49">
        <f t="shared" si="130"/>
        <v>0</v>
      </c>
      <c r="L99" s="49">
        <f t="shared" si="130"/>
        <v>0</v>
      </c>
      <c r="M99" s="49">
        <f t="shared" si="130"/>
        <v>0</v>
      </c>
      <c r="N99" s="2"/>
      <c r="O99" s="2"/>
      <c r="P99" s="2">
        <f t="shared" ref="P99:AA99" si="131">B99</f>
        <v>0</v>
      </c>
      <c r="Q99" s="2">
        <f t="shared" si="131"/>
        <v>0</v>
      </c>
      <c r="R99" s="2">
        <f t="shared" si="131"/>
        <v>0</v>
      </c>
      <c r="S99" s="2">
        <f t="shared" si="131"/>
        <v>0</v>
      </c>
      <c r="T99" s="2">
        <f t="shared" si="131"/>
        <v>0</v>
      </c>
      <c r="U99" s="2">
        <f t="shared" si="131"/>
        <v>0</v>
      </c>
      <c r="V99" s="2">
        <f t="shared" si="131"/>
        <v>0</v>
      </c>
      <c r="W99" s="2">
        <f t="shared" si="131"/>
        <v>0</v>
      </c>
      <c r="X99" s="2">
        <f t="shared" si="131"/>
        <v>0</v>
      </c>
      <c r="Y99" s="2">
        <f t="shared" si="131"/>
        <v>0</v>
      </c>
      <c r="Z99" s="2">
        <f t="shared" si="131"/>
        <v>0</v>
      </c>
      <c r="AA99" s="2">
        <f t="shared" si="131"/>
        <v>0</v>
      </c>
    </row>
    <row r="100" spans="1:27" x14ac:dyDescent="0.3">
      <c r="A100" s="63"/>
      <c r="B100" s="49"/>
      <c r="C100" s="49">
        <f t="shared" ref="C100:M100" si="132">C84-B84</f>
        <v>0</v>
      </c>
      <c r="D100" s="49">
        <f t="shared" si="132"/>
        <v>0</v>
      </c>
      <c r="E100" s="49">
        <f t="shared" si="132"/>
        <v>0</v>
      </c>
      <c r="F100" s="49">
        <f t="shared" si="132"/>
        <v>0</v>
      </c>
      <c r="G100" s="49">
        <f t="shared" si="132"/>
        <v>0</v>
      </c>
      <c r="H100" s="49">
        <f t="shared" si="132"/>
        <v>0</v>
      </c>
      <c r="I100" s="49">
        <f t="shared" si="132"/>
        <v>0</v>
      </c>
      <c r="J100" s="49">
        <f t="shared" si="132"/>
        <v>0</v>
      </c>
      <c r="K100" s="49">
        <f t="shared" si="132"/>
        <v>0</v>
      </c>
      <c r="L100" s="49">
        <f t="shared" si="132"/>
        <v>0</v>
      </c>
      <c r="M100" s="49">
        <f t="shared" si="132"/>
        <v>0</v>
      </c>
      <c r="N100" s="2"/>
      <c r="O100" s="2"/>
      <c r="P100" s="2">
        <f t="shared" ref="P100:AA100" si="133">B100</f>
        <v>0</v>
      </c>
      <c r="Q100" s="2">
        <f t="shared" si="133"/>
        <v>0</v>
      </c>
      <c r="R100" s="2">
        <f t="shared" si="133"/>
        <v>0</v>
      </c>
      <c r="S100" s="2">
        <f t="shared" si="133"/>
        <v>0</v>
      </c>
      <c r="T100" s="2">
        <f t="shared" si="133"/>
        <v>0</v>
      </c>
      <c r="U100" s="2">
        <f t="shared" si="133"/>
        <v>0</v>
      </c>
      <c r="V100" s="2">
        <f t="shared" si="133"/>
        <v>0</v>
      </c>
      <c r="W100" s="2">
        <f t="shared" si="133"/>
        <v>0</v>
      </c>
      <c r="X100" s="2">
        <f t="shared" si="133"/>
        <v>0</v>
      </c>
      <c r="Y100" s="2">
        <f t="shared" si="133"/>
        <v>0</v>
      </c>
      <c r="Z100" s="2">
        <f t="shared" si="133"/>
        <v>0</v>
      </c>
      <c r="AA100" s="2">
        <f t="shared" si="133"/>
        <v>0</v>
      </c>
    </row>
  </sheetData>
  <phoneticPr fontId="24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00"/>
  <sheetViews>
    <sheetView workbookViewId="0">
      <selection activeCell="G11" sqref="G11"/>
    </sheetView>
  </sheetViews>
  <sheetFormatPr defaultColWidth="9" defaultRowHeight="14" x14ac:dyDescent="0.3"/>
  <cols>
    <col min="1" max="2" width="21.1640625" customWidth="1"/>
    <col min="3" max="13" width="9.58203125"/>
    <col min="16" max="16" width="23.4140625" customWidth="1"/>
  </cols>
  <sheetData>
    <row r="1" spans="1:27" x14ac:dyDescent="0.3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3">
      <c r="A2" s="5" t="s">
        <v>50</v>
      </c>
      <c r="B2" s="5"/>
      <c r="C2" s="27">
        <f t="shared" ref="C2:M2" si="0">SUM(C3:C10)*C11</f>
        <v>282.17128870885165</v>
      </c>
      <c r="D2" s="27">
        <f t="shared" si="0"/>
        <v>286.37737289863412</v>
      </c>
      <c r="E2" s="27">
        <f t="shared" si="0"/>
        <v>304.79333831095431</v>
      </c>
      <c r="F2" s="27">
        <f t="shared" si="0"/>
        <v>227.1765373919703</v>
      </c>
      <c r="G2" s="27">
        <f t="shared" si="0"/>
        <v>237.27981352227866</v>
      </c>
      <c r="H2" s="6">
        <f t="shared" si="0"/>
        <v>248.69204394788173</v>
      </c>
      <c r="I2" s="6">
        <f t="shared" si="0"/>
        <v>257.93889544573142</v>
      </c>
      <c r="J2" s="6">
        <f t="shared" si="0"/>
        <v>267.23870686213849</v>
      </c>
      <c r="K2" s="6">
        <f t="shared" si="0"/>
        <v>277.95022969159726</v>
      </c>
      <c r="L2" s="6">
        <f t="shared" si="0"/>
        <v>289.41413013842134</v>
      </c>
      <c r="M2" s="27">
        <f t="shared" si="0"/>
        <v>336.95212775656972</v>
      </c>
      <c r="N2">
        <f>(L2/G2)^0.2-1</f>
        <v>4.052324750391012E-2</v>
      </c>
      <c r="P2" s="5" t="s">
        <v>51</v>
      </c>
      <c r="Q2" s="27">
        <f t="shared" ref="Q2:AA2" si="1">SUM(Q3:Q10)*Q11</f>
        <v>253.95415983796659</v>
      </c>
      <c r="R2" s="27">
        <f t="shared" si="1"/>
        <v>257.7396356087707</v>
      </c>
      <c r="S2" s="27">
        <f t="shared" si="1"/>
        <v>274.31400447985885</v>
      </c>
      <c r="T2" s="27">
        <f t="shared" si="1"/>
        <v>204.45888365277327</v>
      </c>
      <c r="U2" s="27">
        <f t="shared" si="1"/>
        <v>213.5518321700508</v>
      </c>
      <c r="V2" s="27">
        <f t="shared" si="1"/>
        <v>223.82283955309353</v>
      </c>
      <c r="W2" s="27">
        <f t="shared" si="1"/>
        <v>232.14500590115827</v>
      </c>
      <c r="X2" s="27">
        <f t="shared" si="1"/>
        <v>240.51483617592464</v>
      </c>
      <c r="Y2" s="27">
        <f t="shared" si="1"/>
        <v>250.15520672243755</v>
      </c>
      <c r="Z2" s="27">
        <f t="shared" si="1"/>
        <v>260.47271712457922</v>
      </c>
      <c r="AA2" s="27">
        <f t="shared" si="1"/>
        <v>303.25691498091271</v>
      </c>
    </row>
    <row r="3" spans="1:27" x14ac:dyDescent="0.3">
      <c r="A3" s="73" t="s">
        <v>112</v>
      </c>
      <c r="B3" s="73"/>
      <c r="C3" s="6">
        <f>负荷!H3*负荷!H30</f>
        <v>221.292</v>
      </c>
      <c r="D3" s="6">
        <f>负荷!I3*负荷!I30</f>
        <v>229.40540841102444</v>
      </c>
      <c r="E3" s="6">
        <f>负荷!J3*负荷!J30</f>
        <v>245.11060549958111</v>
      </c>
      <c r="F3" s="6">
        <f>负荷!K3*负荷!K30</f>
        <v>173.88470392819661</v>
      </c>
      <c r="G3" s="6">
        <f>负荷!L3*负荷!L30</f>
        <v>182.58407360406096</v>
      </c>
      <c r="H3" s="6">
        <f>负荷!M3*负荷!M30</f>
        <v>189.34502501012554</v>
      </c>
      <c r="I3" s="6">
        <f>负荷!N3*负荷!N30</f>
        <v>196.73604076861466</v>
      </c>
      <c r="J3" s="6">
        <f>负荷!O3*负荷!O30</f>
        <v>203.7551968668665</v>
      </c>
      <c r="K3" s="6">
        <f>负荷!P3*负荷!P30</f>
        <v>212.10586630604692</v>
      </c>
      <c r="L3" s="6">
        <f>负荷!Q3*负荷!Q30</f>
        <v>221.01501252816735</v>
      </c>
      <c r="M3" s="6">
        <f>负荷!R3*负荷!R30</f>
        <v>258.71419663148987</v>
      </c>
      <c r="P3" s="5" t="str">
        <f t="shared" ref="P3:P34" si="2">A3</f>
        <v>市区负荷</v>
      </c>
      <c r="Q3" s="5">
        <f t="shared" ref="Q3:AA3" si="3">C3*0.9</f>
        <v>199.1628</v>
      </c>
      <c r="R3" s="5">
        <f t="shared" si="3"/>
        <v>206.46486756992201</v>
      </c>
      <c r="S3" s="5">
        <f t="shared" si="3"/>
        <v>220.59954494962301</v>
      </c>
      <c r="T3" s="5">
        <f t="shared" si="3"/>
        <v>156.49623353537694</v>
      </c>
      <c r="U3" s="5">
        <f t="shared" si="3"/>
        <v>164.32566624365487</v>
      </c>
      <c r="V3" s="5">
        <f t="shared" si="3"/>
        <v>170.41052250911298</v>
      </c>
      <c r="W3" s="5">
        <f t="shared" si="3"/>
        <v>177.06243669175319</v>
      </c>
      <c r="X3" s="5">
        <f t="shared" si="3"/>
        <v>183.37967718017984</v>
      </c>
      <c r="Y3" s="5">
        <f t="shared" si="3"/>
        <v>190.89527967544223</v>
      </c>
      <c r="Z3" s="5">
        <f t="shared" si="3"/>
        <v>198.91351127535063</v>
      </c>
      <c r="AA3" s="5">
        <f t="shared" si="3"/>
        <v>232.8427769683409</v>
      </c>
    </row>
    <row r="4" spans="1:27" x14ac:dyDescent="0.3">
      <c r="A4" s="74" t="s">
        <v>114</v>
      </c>
      <c r="B4" s="8"/>
      <c r="C4" s="6">
        <f>负荷!H13*负荷!H49</f>
        <v>44.651985148223218</v>
      </c>
      <c r="D4" s="6">
        <f>负荷!I13*负荷!I49</f>
        <v>45.187704524720196</v>
      </c>
      <c r="E4" s="6">
        <f>负荷!J13*负荷!J49</f>
        <v>49.238621304542583</v>
      </c>
      <c r="F4" s="6">
        <f>负荷!K13*负荷!K49</f>
        <v>34.002131450552071</v>
      </c>
      <c r="G4" s="6">
        <f>负荷!L13*负荷!L49</f>
        <v>36.127326565143875</v>
      </c>
      <c r="H4" s="6">
        <f>负荷!M13*负荷!M49</f>
        <v>37.81</v>
      </c>
      <c r="I4" s="6">
        <f>负荷!N13*负荷!N49</f>
        <v>39.520000000000003</v>
      </c>
      <c r="J4" s="6">
        <f>负荷!O13*负荷!O49</f>
        <v>41.230000000000004</v>
      </c>
      <c r="K4" s="6">
        <f>负荷!P13*负荷!P49</f>
        <v>42.94</v>
      </c>
      <c r="L4" s="6">
        <f>负荷!Q13*负荷!Q49</f>
        <v>44.65</v>
      </c>
      <c r="M4" s="6">
        <f>负荷!R13*负荷!R49</f>
        <v>50.160000000000004</v>
      </c>
      <c r="P4" s="5" t="str">
        <f t="shared" si="2"/>
        <v>临平负荷</v>
      </c>
      <c r="Q4" s="5">
        <f t="shared" ref="Q4:AA4" si="4">C4*0.9</f>
        <v>40.186786633400899</v>
      </c>
      <c r="R4" s="5">
        <f t="shared" si="4"/>
        <v>40.668934072248177</v>
      </c>
      <c r="S4" s="5">
        <f t="shared" si="4"/>
        <v>44.314759174088323</v>
      </c>
      <c r="T4" s="5">
        <f t="shared" si="4"/>
        <v>30.601918305496863</v>
      </c>
      <c r="U4" s="5">
        <f t="shared" si="4"/>
        <v>32.514593908629486</v>
      </c>
      <c r="V4" s="5">
        <f t="shared" si="4"/>
        <v>34.029000000000003</v>
      </c>
      <c r="W4" s="5">
        <f t="shared" si="4"/>
        <v>35.568000000000005</v>
      </c>
      <c r="X4" s="5">
        <f t="shared" si="4"/>
        <v>37.107000000000006</v>
      </c>
      <c r="Y4" s="5">
        <f t="shared" si="4"/>
        <v>38.646000000000001</v>
      </c>
      <c r="Z4" s="5">
        <f t="shared" si="4"/>
        <v>40.185000000000002</v>
      </c>
      <c r="AA4" s="5">
        <f t="shared" si="4"/>
        <v>45.144000000000005</v>
      </c>
    </row>
    <row r="5" spans="1:27" x14ac:dyDescent="0.3">
      <c r="A5" s="74" t="s">
        <v>170</v>
      </c>
      <c r="B5" s="8"/>
      <c r="C5" s="9">
        <f>负荷!H12*负荷!H44</f>
        <v>21.985901289380561</v>
      </c>
      <c r="D5" s="9">
        <f>负荷!I12*负荷!I44</f>
        <v>23.71665050033258</v>
      </c>
      <c r="E5" s="9">
        <f>负荷!J12*负荷!J44</f>
        <v>26.485866154775582</v>
      </c>
      <c r="F5" s="9">
        <f>负荷!K12*负荷!K44</f>
        <v>28.755391071220384</v>
      </c>
      <c r="G5" s="9">
        <f>负荷!L12*负荷!L44</f>
        <v>31.056824591088525</v>
      </c>
      <c r="H5" s="9">
        <f>负荷!M12*负荷!M44</f>
        <v>33.174868367760283</v>
      </c>
      <c r="I5" s="9">
        <f>负荷!N12*负荷!N44</f>
        <v>35.027749655416422</v>
      </c>
      <c r="J5" s="9">
        <f>负荷!O12*负荷!O44</f>
        <v>37.011698569059625</v>
      </c>
      <c r="K5" s="9">
        <f>负荷!P12*负荷!P44</f>
        <v>39.01838664052994</v>
      </c>
      <c r="L5" s="9">
        <f>负荷!Q12*负荷!Q44</f>
        <v>41.0817759541399</v>
      </c>
      <c r="M5" s="9">
        <f>负荷!R12*负荷!R44</f>
        <v>48.089215934214565</v>
      </c>
      <c r="P5" s="5" t="str">
        <f t="shared" si="2"/>
        <v>余杭负荷</v>
      </c>
      <c r="Q5" s="5">
        <f t="shared" ref="Q5:AA5" si="5">C5*0.9</f>
        <v>19.787311160442506</v>
      </c>
      <c r="R5" s="5">
        <f t="shared" si="5"/>
        <v>21.344985450299323</v>
      </c>
      <c r="S5" s="5">
        <f t="shared" si="5"/>
        <v>23.837279539298024</v>
      </c>
      <c r="T5" s="5">
        <f t="shared" si="5"/>
        <v>25.879851964098346</v>
      </c>
      <c r="U5" s="5">
        <f t="shared" si="5"/>
        <v>27.951142131979672</v>
      </c>
      <c r="V5" s="5">
        <f t="shared" si="5"/>
        <v>29.857381530984256</v>
      </c>
      <c r="W5" s="5">
        <f t="shared" si="5"/>
        <v>31.524974689874782</v>
      </c>
      <c r="X5" s="5">
        <f t="shared" si="5"/>
        <v>33.310528712153662</v>
      </c>
      <c r="Y5" s="5">
        <f t="shared" si="5"/>
        <v>35.116547976476944</v>
      </c>
      <c r="Z5" s="5">
        <f t="shared" si="5"/>
        <v>36.973598358725908</v>
      </c>
      <c r="AA5" s="5">
        <f t="shared" si="5"/>
        <v>43.280294340793112</v>
      </c>
    </row>
    <row r="6" spans="1:27" x14ac:dyDescent="0.3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2"/>
        <v>0</v>
      </c>
      <c r="Q6" s="5">
        <f t="shared" ref="Q6:AA6" si="6">C6*0.9</f>
        <v>0</v>
      </c>
      <c r="R6" s="5">
        <f t="shared" si="6"/>
        <v>0</v>
      </c>
      <c r="S6" s="5">
        <f t="shared" si="6"/>
        <v>0</v>
      </c>
      <c r="T6" s="5">
        <f t="shared" si="6"/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3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3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3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3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3">
      <c r="A11" s="5" t="s">
        <v>35</v>
      </c>
      <c r="B11" s="13"/>
      <c r="C11" s="14">
        <v>0.98</v>
      </c>
      <c r="D11" s="15">
        <v>0.96</v>
      </c>
      <c r="E11" s="15">
        <v>0.95</v>
      </c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1">C11</f>
        <v>0.98</v>
      </c>
      <c r="R11" s="5">
        <f t="shared" si="11"/>
        <v>0.96</v>
      </c>
      <c r="S11" s="5">
        <f t="shared" si="11"/>
        <v>0.95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3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转供XX</v>
      </c>
      <c r="Q12" s="17">
        <f t="shared" ref="Q12:Q17" si="12">C12*0.9</f>
        <v>0</v>
      </c>
      <c r="R12" s="17">
        <f t="shared" ref="R12:R17" si="13">D12*0.9</f>
        <v>0</v>
      </c>
      <c r="S12" s="17">
        <f t="shared" ref="S12:S17" si="14">E12*0.9</f>
        <v>0</v>
      </c>
      <c r="T12" s="17">
        <f t="shared" ref="T12:T17" si="15">F12*0.9</f>
        <v>0</v>
      </c>
      <c r="U12" s="17">
        <f t="shared" ref="U12:U17" si="16">G12*0.9</f>
        <v>0</v>
      </c>
      <c r="V12" s="17"/>
      <c r="W12" s="17"/>
      <c r="X12" s="17"/>
      <c r="Y12" s="17"/>
      <c r="Z12" s="17">
        <f t="shared" ref="Z12:Z17" si="17">L12*0.9</f>
        <v>0</v>
      </c>
      <c r="AA12" s="17">
        <f t="shared" ref="AA12:AA17" si="18">M12*0.9</f>
        <v>0</v>
      </c>
    </row>
    <row r="13" spans="1:27" x14ac:dyDescent="0.3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si="12"/>
        <v>0</v>
      </c>
      <c r="R13" s="17">
        <f t="shared" si="13"/>
        <v>0</v>
      </c>
      <c r="S13" s="17">
        <f t="shared" si="14"/>
        <v>0</v>
      </c>
      <c r="T13" s="17">
        <f t="shared" si="15"/>
        <v>0</v>
      </c>
      <c r="U13" s="17">
        <f t="shared" si="16"/>
        <v>0</v>
      </c>
      <c r="V13" s="17"/>
      <c r="W13" s="17"/>
      <c r="X13" s="17"/>
      <c r="Y13" s="17"/>
      <c r="Z13" s="17">
        <f t="shared" si="17"/>
        <v>0</v>
      </c>
      <c r="AA13" s="17">
        <f t="shared" si="18"/>
        <v>0</v>
      </c>
    </row>
    <row r="14" spans="1:27" x14ac:dyDescent="0.3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si="12"/>
        <v>0</v>
      </c>
      <c r="R14" s="17">
        <f t="shared" si="13"/>
        <v>0</v>
      </c>
      <c r="S14" s="17">
        <f t="shared" si="14"/>
        <v>0</v>
      </c>
      <c r="T14" s="17">
        <f t="shared" si="15"/>
        <v>0</v>
      </c>
      <c r="U14" s="17">
        <f t="shared" si="16"/>
        <v>0</v>
      </c>
      <c r="V14" s="17"/>
      <c r="W14" s="17"/>
      <c r="X14" s="17"/>
      <c r="Y14" s="17"/>
      <c r="Z14" s="17">
        <f t="shared" si="17"/>
        <v>0</v>
      </c>
      <c r="AA14" s="17">
        <f t="shared" si="18"/>
        <v>0</v>
      </c>
    </row>
    <row r="15" spans="1:27" x14ac:dyDescent="0.3">
      <c r="A15" s="22" t="s">
        <v>57</v>
      </c>
      <c r="B15" s="23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P15" s="22" t="str">
        <f t="shared" si="2"/>
        <v>由XX转供</v>
      </c>
      <c r="Q15" s="22">
        <f t="shared" si="12"/>
        <v>0</v>
      </c>
      <c r="R15" s="22">
        <f t="shared" si="13"/>
        <v>0</v>
      </c>
      <c r="S15" s="22">
        <f t="shared" si="14"/>
        <v>0</v>
      </c>
      <c r="T15" s="22">
        <f t="shared" si="15"/>
        <v>0</v>
      </c>
      <c r="U15" s="22">
        <f t="shared" si="16"/>
        <v>0</v>
      </c>
      <c r="V15" s="22"/>
      <c r="W15" s="22"/>
      <c r="X15" s="22"/>
      <c r="Y15" s="22"/>
      <c r="Z15" s="22">
        <f t="shared" si="17"/>
        <v>0</v>
      </c>
      <c r="AA15" s="22">
        <f t="shared" si="18"/>
        <v>0</v>
      </c>
    </row>
    <row r="16" spans="1:27" x14ac:dyDescent="0.3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si="12"/>
        <v>0</v>
      </c>
      <c r="R16" s="22">
        <f t="shared" si="13"/>
        <v>0</v>
      </c>
      <c r="S16" s="22">
        <f t="shared" si="14"/>
        <v>0</v>
      </c>
      <c r="T16" s="22">
        <f t="shared" si="15"/>
        <v>0</v>
      </c>
      <c r="U16" s="22">
        <f t="shared" si="16"/>
        <v>0</v>
      </c>
      <c r="V16" s="22"/>
      <c r="W16" s="22"/>
      <c r="X16" s="22"/>
      <c r="Y16" s="22"/>
      <c r="Z16" s="22">
        <f t="shared" si="17"/>
        <v>0</v>
      </c>
      <c r="AA16" s="22">
        <f t="shared" si="18"/>
        <v>0</v>
      </c>
    </row>
    <row r="17" spans="1:27" x14ac:dyDescent="0.3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si="12"/>
        <v>0</v>
      </c>
      <c r="R17" s="22">
        <f t="shared" si="13"/>
        <v>0</v>
      </c>
      <c r="S17" s="22">
        <f t="shared" si="14"/>
        <v>0</v>
      </c>
      <c r="T17" s="22">
        <f t="shared" si="15"/>
        <v>0</v>
      </c>
      <c r="U17" s="22">
        <f t="shared" si="16"/>
        <v>0</v>
      </c>
      <c r="V17" s="22"/>
      <c r="W17" s="22"/>
      <c r="X17" s="22"/>
      <c r="Y17" s="22"/>
      <c r="Z17" s="22">
        <f t="shared" si="17"/>
        <v>0</v>
      </c>
      <c r="AA17" s="22">
        <f t="shared" si="18"/>
        <v>0</v>
      </c>
    </row>
    <row r="18" spans="1:27" x14ac:dyDescent="0.3">
      <c r="A18" s="3" t="s">
        <v>58</v>
      </c>
      <c r="B18" s="3"/>
      <c r="C18" s="27">
        <f t="shared" ref="C18:M18" si="19">SUM(C3:C10)*C11+SUM(C12:C14)-SUM(C15:C17)</f>
        <v>282.17128870885165</v>
      </c>
      <c r="D18" s="27">
        <f t="shared" si="19"/>
        <v>286.37737289863412</v>
      </c>
      <c r="E18" s="27">
        <f t="shared" si="19"/>
        <v>304.79333831095431</v>
      </c>
      <c r="F18" s="27">
        <f t="shared" si="19"/>
        <v>227.1765373919703</v>
      </c>
      <c r="G18" s="27">
        <f t="shared" si="19"/>
        <v>237.27981352227866</v>
      </c>
      <c r="H18" s="27">
        <f t="shared" si="19"/>
        <v>248.69204394788173</v>
      </c>
      <c r="I18" s="27">
        <f t="shared" si="19"/>
        <v>257.93889544573142</v>
      </c>
      <c r="J18" s="27">
        <f t="shared" si="19"/>
        <v>267.23870686213849</v>
      </c>
      <c r="K18" s="27">
        <f t="shared" si="19"/>
        <v>277.95022969159726</v>
      </c>
      <c r="L18" s="27">
        <f t="shared" si="19"/>
        <v>289.41413013842134</v>
      </c>
      <c r="M18" s="27">
        <f t="shared" si="19"/>
        <v>336.95212775656972</v>
      </c>
      <c r="P18" s="5" t="str">
        <f t="shared" si="2"/>
        <v>负荷小计</v>
      </c>
      <c r="Q18" s="27">
        <f t="shared" ref="Q18:AA18" si="20">SUM(Q3:Q10)*Q11+SUM(Q12:Q14)-SUM(Q15:Q17)</f>
        <v>253.95415983796659</v>
      </c>
      <c r="R18" s="27">
        <f t="shared" si="20"/>
        <v>257.7396356087707</v>
      </c>
      <c r="S18" s="27">
        <f t="shared" si="20"/>
        <v>274.31400447985885</v>
      </c>
      <c r="T18" s="27">
        <f t="shared" si="20"/>
        <v>204.45888365277327</v>
      </c>
      <c r="U18" s="27">
        <f t="shared" si="20"/>
        <v>213.5518321700508</v>
      </c>
      <c r="V18" s="27">
        <f t="shared" si="20"/>
        <v>223.82283955309353</v>
      </c>
      <c r="W18" s="27">
        <f t="shared" si="20"/>
        <v>232.14500590115827</v>
      </c>
      <c r="X18" s="27">
        <f t="shared" si="20"/>
        <v>240.51483617592464</v>
      </c>
      <c r="Y18" s="27">
        <f t="shared" si="20"/>
        <v>250.15520672243755</v>
      </c>
      <c r="Z18" s="27">
        <f t="shared" si="20"/>
        <v>260.47271712457922</v>
      </c>
      <c r="AA18" s="27">
        <f t="shared" si="20"/>
        <v>303.25691498091271</v>
      </c>
    </row>
    <row r="19" spans="1:27" ht="24" x14ac:dyDescent="0.3">
      <c r="A19" s="28" t="s">
        <v>59</v>
      </c>
      <c r="B19" s="28"/>
      <c r="C19" s="27">
        <f t="shared" ref="C19:M19" si="21">SUM(C20:C34)</f>
        <v>94.2</v>
      </c>
      <c r="D19" s="27">
        <f t="shared" si="21"/>
        <v>94.2</v>
      </c>
      <c r="E19" s="27">
        <f t="shared" si="21"/>
        <v>94.2</v>
      </c>
      <c r="F19" s="27">
        <f t="shared" si="21"/>
        <v>94.2</v>
      </c>
      <c r="G19" s="27">
        <f t="shared" si="21"/>
        <v>94.2</v>
      </c>
      <c r="H19" s="27">
        <f t="shared" si="21"/>
        <v>94.2</v>
      </c>
      <c r="I19" s="27">
        <f t="shared" si="21"/>
        <v>94.2</v>
      </c>
      <c r="J19" s="27">
        <f t="shared" si="21"/>
        <v>94.2</v>
      </c>
      <c r="K19" s="27">
        <f t="shared" si="21"/>
        <v>94.2</v>
      </c>
      <c r="L19" s="27">
        <f t="shared" si="21"/>
        <v>94.2</v>
      </c>
      <c r="M19" s="27">
        <f t="shared" si="21"/>
        <v>94.2</v>
      </c>
      <c r="P19" s="5" t="str">
        <f t="shared" si="2"/>
        <v>220kV及以下统调电厂装机容量</v>
      </c>
      <c r="Q19" s="5">
        <f t="shared" ref="Q19:AA19" si="22">SUM(Q20:Q34)</f>
        <v>94.2</v>
      </c>
      <c r="R19" s="5">
        <f t="shared" si="22"/>
        <v>94.2</v>
      </c>
      <c r="S19" s="5">
        <f t="shared" si="22"/>
        <v>94.2</v>
      </c>
      <c r="T19" s="5">
        <f t="shared" si="22"/>
        <v>94.2</v>
      </c>
      <c r="U19" s="5">
        <f t="shared" si="22"/>
        <v>94.2</v>
      </c>
      <c r="V19" s="5">
        <f t="shared" si="22"/>
        <v>94.2</v>
      </c>
      <c r="W19" s="5">
        <f t="shared" si="22"/>
        <v>94.2</v>
      </c>
      <c r="X19" s="5">
        <f t="shared" si="22"/>
        <v>94.2</v>
      </c>
      <c r="Y19" s="5">
        <f t="shared" si="22"/>
        <v>94.2</v>
      </c>
      <c r="Z19" s="5">
        <f t="shared" si="22"/>
        <v>94.2</v>
      </c>
      <c r="AA19" s="5">
        <f t="shared" si="22"/>
        <v>94.2</v>
      </c>
    </row>
    <row r="20" spans="1:27" x14ac:dyDescent="0.3">
      <c r="A20" s="29" t="s">
        <v>60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半山煤电厂</v>
      </c>
      <c r="Q20" s="57">
        <f t="shared" ref="Q20:AA20" si="23">C20</f>
        <v>0</v>
      </c>
      <c r="R20" s="57">
        <f t="shared" si="23"/>
        <v>0</v>
      </c>
      <c r="S20" s="57">
        <f t="shared" si="23"/>
        <v>0</v>
      </c>
      <c r="T20" s="57">
        <f t="shared" si="23"/>
        <v>0</v>
      </c>
      <c r="U20" s="57">
        <f t="shared" si="23"/>
        <v>0</v>
      </c>
      <c r="V20" s="57">
        <f t="shared" si="23"/>
        <v>0</v>
      </c>
      <c r="W20" s="57">
        <f t="shared" si="23"/>
        <v>0</v>
      </c>
      <c r="X20" s="57">
        <f t="shared" si="23"/>
        <v>0</v>
      </c>
      <c r="Y20" s="57">
        <f t="shared" si="23"/>
        <v>0</v>
      </c>
      <c r="Z20" s="57">
        <f t="shared" si="23"/>
        <v>0</v>
      </c>
      <c r="AA20" s="57">
        <f t="shared" si="23"/>
        <v>0</v>
      </c>
    </row>
    <row r="21" spans="1:27" x14ac:dyDescent="0.3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4">C21</f>
        <v>0</v>
      </c>
      <c r="R21" s="57">
        <f t="shared" si="24"/>
        <v>0</v>
      </c>
      <c r="S21" s="57">
        <f t="shared" si="24"/>
        <v>0</v>
      </c>
      <c r="T21" s="57">
        <f t="shared" si="24"/>
        <v>0</v>
      </c>
      <c r="U21" s="57">
        <f t="shared" si="24"/>
        <v>0</v>
      </c>
      <c r="V21" s="57">
        <f t="shared" si="24"/>
        <v>0</v>
      </c>
      <c r="W21" s="57">
        <f t="shared" si="24"/>
        <v>0</v>
      </c>
      <c r="X21" s="57">
        <f t="shared" si="24"/>
        <v>0</v>
      </c>
      <c r="Y21" s="57">
        <f t="shared" si="24"/>
        <v>0</v>
      </c>
      <c r="Z21" s="57">
        <f t="shared" si="24"/>
        <v>0</v>
      </c>
      <c r="AA21" s="57">
        <f t="shared" si="24"/>
        <v>0</v>
      </c>
    </row>
    <row r="22" spans="1:27" x14ac:dyDescent="0.3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5">C22</f>
        <v>0</v>
      </c>
      <c r="R22" s="57">
        <f t="shared" si="25"/>
        <v>0</v>
      </c>
      <c r="S22" s="57">
        <f t="shared" si="25"/>
        <v>0</v>
      </c>
      <c r="T22" s="57">
        <f t="shared" si="25"/>
        <v>0</v>
      </c>
      <c r="U22" s="57">
        <f t="shared" si="25"/>
        <v>0</v>
      </c>
      <c r="V22" s="57">
        <f t="shared" si="25"/>
        <v>0</v>
      </c>
      <c r="W22" s="57">
        <f t="shared" si="25"/>
        <v>0</v>
      </c>
      <c r="X22" s="57">
        <f t="shared" si="25"/>
        <v>0</v>
      </c>
      <c r="Y22" s="57">
        <f t="shared" si="25"/>
        <v>0</v>
      </c>
      <c r="Z22" s="57">
        <f t="shared" si="25"/>
        <v>0</v>
      </c>
      <c r="AA22" s="57">
        <f t="shared" si="25"/>
        <v>0</v>
      </c>
    </row>
    <row r="23" spans="1:27" x14ac:dyDescent="0.3">
      <c r="A23" s="76" t="s">
        <v>171</v>
      </c>
      <c r="B23" s="76"/>
      <c r="C23" s="77">
        <v>83</v>
      </c>
      <c r="D23" s="78">
        <v>83</v>
      </c>
      <c r="E23" s="77">
        <v>83</v>
      </c>
      <c r="F23" s="78">
        <v>83</v>
      </c>
      <c r="G23" s="77">
        <v>83</v>
      </c>
      <c r="H23" s="78">
        <v>83</v>
      </c>
      <c r="I23" s="77">
        <v>83</v>
      </c>
      <c r="J23" s="78">
        <v>83</v>
      </c>
      <c r="K23" s="77">
        <v>83</v>
      </c>
      <c r="L23" s="78">
        <v>83</v>
      </c>
      <c r="M23" s="77">
        <v>83</v>
      </c>
      <c r="P23" s="58" t="str">
        <f t="shared" si="2"/>
        <v>半山天然气热电联产(#7#9)</v>
      </c>
      <c r="Q23" s="58">
        <f t="shared" ref="Q23:AA23" si="26">C23</f>
        <v>83</v>
      </c>
      <c r="R23" s="58">
        <f t="shared" si="26"/>
        <v>83</v>
      </c>
      <c r="S23" s="58">
        <f t="shared" si="26"/>
        <v>83</v>
      </c>
      <c r="T23" s="58">
        <f t="shared" si="26"/>
        <v>83</v>
      </c>
      <c r="U23" s="58">
        <f t="shared" si="26"/>
        <v>83</v>
      </c>
      <c r="V23" s="58">
        <f t="shared" si="26"/>
        <v>83</v>
      </c>
      <c r="W23" s="58">
        <f t="shared" si="26"/>
        <v>83</v>
      </c>
      <c r="X23" s="58">
        <f t="shared" si="26"/>
        <v>83</v>
      </c>
      <c r="Y23" s="58">
        <f t="shared" si="26"/>
        <v>83</v>
      </c>
      <c r="Z23" s="58">
        <f t="shared" si="26"/>
        <v>83</v>
      </c>
      <c r="AA23" s="58">
        <f t="shared" si="26"/>
        <v>83</v>
      </c>
    </row>
    <row r="24" spans="1:27" x14ac:dyDescent="0.3">
      <c r="A24" s="76" t="s">
        <v>65</v>
      </c>
      <c r="B24" s="76"/>
      <c r="C24" s="77">
        <v>11.2</v>
      </c>
      <c r="D24" s="78">
        <f>C24</f>
        <v>11.2</v>
      </c>
      <c r="E24" s="78">
        <f t="shared" ref="E24:M24" si="27">D24</f>
        <v>11.2</v>
      </c>
      <c r="F24" s="78">
        <f t="shared" si="27"/>
        <v>11.2</v>
      </c>
      <c r="G24" s="78">
        <f t="shared" si="27"/>
        <v>11.2</v>
      </c>
      <c r="H24" s="78">
        <f t="shared" si="27"/>
        <v>11.2</v>
      </c>
      <c r="I24" s="78">
        <f t="shared" si="27"/>
        <v>11.2</v>
      </c>
      <c r="J24" s="78">
        <f t="shared" si="27"/>
        <v>11.2</v>
      </c>
      <c r="K24" s="78">
        <f t="shared" si="27"/>
        <v>11.2</v>
      </c>
      <c r="L24" s="78">
        <f t="shared" si="27"/>
        <v>11.2</v>
      </c>
      <c r="M24" s="78">
        <f t="shared" si="27"/>
        <v>11.2</v>
      </c>
      <c r="P24" s="58" t="str">
        <f t="shared" si="2"/>
        <v>蓝天天然气电厂</v>
      </c>
      <c r="Q24" s="58">
        <f t="shared" ref="Q24:AA24" si="28">C24</f>
        <v>11.2</v>
      </c>
      <c r="R24" s="58">
        <f t="shared" si="28"/>
        <v>11.2</v>
      </c>
      <c r="S24" s="58">
        <f t="shared" si="28"/>
        <v>11.2</v>
      </c>
      <c r="T24" s="58">
        <f t="shared" si="28"/>
        <v>11.2</v>
      </c>
      <c r="U24" s="58">
        <f t="shared" si="28"/>
        <v>11.2</v>
      </c>
      <c r="V24" s="58">
        <f t="shared" si="28"/>
        <v>11.2</v>
      </c>
      <c r="W24" s="58">
        <f t="shared" si="28"/>
        <v>11.2</v>
      </c>
      <c r="X24" s="58">
        <f t="shared" si="28"/>
        <v>11.2</v>
      </c>
      <c r="Y24" s="58">
        <f t="shared" si="28"/>
        <v>11.2</v>
      </c>
      <c r="Z24" s="58">
        <f t="shared" si="28"/>
        <v>11.2</v>
      </c>
      <c r="AA24" s="58">
        <f t="shared" si="28"/>
        <v>11.2</v>
      </c>
    </row>
    <row r="25" spans="1:27" x14ac:dyDescent="0.3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29">C25</f>
        <v>0</v>
      </c>
      <c r="R25" s="58">
        <f t="shared" si="29"/>
        <v>0</v>
      </c>
      <c r="S25" s="58">
        <f t="shared" si="29"/>
        <v>0</v>
      </c>
      <c r="T25" s="58">
        <f t="shared" si="29"/>
        <v>0</v>
      </c>
      <c r="U25" s="58">
        <f t="shared" si="29"/>
        <v>0</v>
      </c>
      <c r="V25" s="58">
        <f t="shared" si="29"/>
        <v>0</v>
      </c>
      <c r="W25" s="58">
        <f t="shared" si="29"/>
        <v>0</v>
      </c>
      <c r="X25" s="58">
        <f t="shared" si="29"/>
        <v>0</v>
      </c>
      <c r="Y25" s="58">
        <f t="shared" si="29"/>
        <v>0</v>
      </c>
      <c r="Z25" s="58">
        <f t="shared" si="29"/>
        <v>0</v>
      </c>
      <c r="AA25" s="58">
        <f t="shared" si="29"/>
        <v>0</v>
      </c>
    </row>
    <row r="26" spans="1:27" x14ac:dyDescent="0.3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30">C26</f>
        <v>0</v>
      </c>
      <c r="R26" s="58">
        <f t="shared" si="30"/>
        <v>0</v>
      </c>
      <c r="S26" s="58">
        <f t="shared" si="30"/>
        <v>0</v>
      </c>
      <c r="T26" s="58">
        <f t="shared" si="30"/>
        <v>0</v>
      </c>
      <c r="U26" s="58">
        <f t="shared" si="30"/>
        <v>0</v>
      </c>
      <c r="V26" s="58">
        <f t="shared" si="30"/>
        <v>0</v>
      </c>
      <c r="W26" s="58">
        <f t="shared" si="30"/>
        <v>0</v>
      </c>
      <c r="X26" s="58">
        <f t="shared" si="30"/>
        <v>0</v>
      </c>
      <c r="Y26" s="58">
        <f t="shared" si="30"/>
        <v>0</v>
      </c>
      <c r="Z26" s="58">
        <f t="shared" si="30"/>
        <v>0</v>
      </c>
      <c r="AA26" s="58">
        <f t="shared" si="30"/>
        <v>0</v>
      </c>
    </row>
    <row r="27" spans="1:27" x14ac:dyDescent="0.3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31">C27</f>
        <v>0</v>
      </c>
      <c r="R27" s="58">
        <f t="shared" si="31"/>
        <v>0</v>
      </c>
      <c r="S27" s="58">
        <f t="shared" si="31"/>
        <v>0</v>
      </c>
      <c r="T27" s="58">
        <f t="shared" si="31"/>
        <v>0</v>
      </c>
      <c r="U27" s="58">
        <f t="shared" si="31"/>
        <v>0</v>
      </c>
      <c r="V27" s="58">
        <f t="shared" si="31"/>
        <v>0</v>
      </c>
      <c r="W27" s="58">
        <f t="shared" si="31"/>
        <v>0</v>
      </c>
      <c r="X27" s="58">
        <f t="shared" si="31"/>
        <v>0</v>
      </c>
      <c r="Y27" s="58">
        <f t="shared" si="31"/>
        <v>0</v>
      </c>
      <c r="Z27" s="58">
        <f t="shared" si="31"/>
        <v>0</v>
      </c>
      <c r="AA27" s="58">
        <f t="shared" si="31"/>
        <v>0</v>
      </c>
    </row>
    <row r="28" spans="1:27" x14ac:dyDescent="0.3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2">C28</f>
        <v>0</v>
      </c>
      <c r="R28" s="59">
        <f t="shared" si="32"/>
        <v>0</v>
      </c>
      <c r="S28" s="59">
        <f t="shared" si="32"/>
        <v>0</v>
      </c>
      <c r="T28" s="59">
        <f t="shared" si="32"/>
        <v>0</v>
      </c>
      <c r="U28" s="59">
        <f t="shared" si="32"/>
        <v>0</v>
      </c>
      <c r="V28" s="59">
        <f t="shared" si="32"/>
        <v>0</v>
      </c>
      <c r="W28" s="59">
        <f t="shared" si="32"/>
        <v>0</v>
      </c>
      <c r="X28" s="59">
        <f t="shared" si="32"/>
        <v>0</v>
      </c>
      <c r="Y28" s="59">
        <f t="shared" si="32"/>
        <v>0</v>
      </c>
      <c r="Z28" s="59">
        <f t="shared" si="32"/>
        <v>0</v>
      </c>
      <c r="AA28" s="59">
        <f t="shared" si="32"/>
        <v>0</v>
      </c>
    </row>
    <row r="29" spans="1:27" x14ac:dyDescent="0.3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3">C29</f>
        <v>0</v>
      </c>
      <c r="R29" s="59">
        <f t="shared" si="33"/>
        <v>0</v>
      </c>
      <c r="S29" s="59">
        <f t="shared" si="33"/>
        <v>0</v>
      </c>
      <c r="T29" s="59">
        <f t="shared" si="33"/>
        <v>0</v>
      </c>
      <c r="U29" s="59">
        <f t="shared" si="33"/>
        <v>0</v>
      </c>
      <c r="V29" s="59">
        <f t="shared" si="33"/>
        <v>0</v>
      </c>
      <c r="W29" s="59">
        <f t="shared" si="33"/>
        <v>0</v>
      </c>
      <c r="X29" s="59">
        <f t="shared" si="33"/>
        <v>0</v>
      </c>
      <c r="Y29" s="59">
        <f t="shared" si="33"/>
        <v>0</v>
      </c>
      <c r="Z29" s="59">
        <f t="shared" si="33"/>
        <v>0</v>
      </c>
      <c r="AA29" s="59">
        <f t="shared" si="33"/>
        <v>0</v>
      </c>
    </row>
    <row r="30" spans="1:27" x14ac:dyDescent="0.3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4">C30</f>
        <v>0</v>
      </c>
      <c r="R30" s="59">
        <f t="shared" si="34"/>
        <v>0</v>
      </c>
      <c r="S30" s="59">
        <f t="shared" si="34"/>
        <v>0</v>
      </c>
      <c r="T30" s="59">
        <f t="shared" si="34"/>
        <v>0</v>
      </c>
      <c r="U30" s="59">
        <f t="shared" si="34"/>
        <v>0</v>
      </c>
      <c r="V30" s="59">
        <f t="shared" si="34"/>
        <v>0</v>
      </c>
      <c r="W30" s="59">
        <f t="shared" si="34"/>
        <v>0</v>
      </c>
      <c r="X30" s="59">
        <f t="shared" si="34"/>
        <v>0</v>
      </c>
      <c r="Y30" s="59">
        <f t="shared" si="34"/>
        <v>0</v>
      </c>
      <c r="Z30" s="59">
        <f t="shared" si="34"/>
        <v>0</v>
      </c>
      <c r="AA30" s="59">
        <f t="shared" si="34"/>
        <v>0</v>
      </c>
    </row>
    <row r="31" spans="1:27" x14ac:dyDescent="0.3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5">C31</f>
        <v>0</v>
      </c>
      <c r="R31" s="59">
        <f t="shared" si="35"/>
        <v>0</v>
      </c>
      <c r="S31" s="59">
        <f t="shared" si="35"/>
        <v>0</v>
      </c>
      <c r="T31" s="59">
        <f t="shared" si="35"/>
        <v>0</v>
      </c>
      <c r="U31" s="59">
        <f t="shared" si="35"/>
        <v>0</v>
      </c>
      <c r="V31" s="59">
        <f t="shared" si="35"/>
        <v>0</v>
      </c>
      <c r="W31" s="59">
        <f t="shared" si="35"/>
        <v>0</v>
      </c>
      <c r="X31" s="59">
        <f t="shared" si="35"/>
        <v>0</v>
      </c>
      <c r="Y31" s="59">
        <f t="shared" si="35"/>
        <v>0</v>
      </c>
      <c r="Z31" s="59">
        <f t="shared" si="35"/>
        <v>0</v>
      </c>
      <c r="AA31" s="59">
        <f t="shared" si="35"/>
        <v>0</v>
      </c>
    </row>
    <row r="32" spans="1:27" x14ac:dyDescent="0.3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2"/>
        <v>XX单独计入电厂</v>
      </c>
      <c r="Q32" s="60">
        <f t="shared" ref="Q32:AA32" si="36">C32</f>
        <v>0</v>
      </c>
      <c r="R32" s="60">
        <f t="shared" si="36"/>
        <v>0</v>
      </c>
      <c r="S32" s="60">
        <f t="shared" si="36"/>
        <v>0</v>
      </c>
      <c r="T32" s="60">
        <f t="shared" si="36"/>
        <v>0</v>
      </c>
      <c r="U32" s="60">
        <f t="shared" si="36"/>
        <v>0</v>
      </c>
      <c r="V32" s="60">
        <f t="shared" si="36"/>
        <v>0</v>
      </c>
      <c r="W32" s="60">
        <f t="shared" si="36"/>
        <v>0</v>
      </c>
      <c r="X32" s="60">
        <f t="shared" si="36"/>
        <v>0</v>
      </c>
      <c r="Y32" s="60">
        <f t="shared" si="36"/>
        <v>0</v>
      </c>
      <c r="Z32" s="60">
        <f t="shared" si="36"/>
        <v>0</v>
      </c>
      <c r="AA32" s="60">
        <f t="shared" si="36"/>
        <v>0</v>
      </c>
    </row>
    <row r="33" spans="1:27" x14ac:dyDescent="0.3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ref="Q33:AA33" si="37">C33</f>
        <v>0</v>
      </c>
      <c r="R33" s="60">
        <f t="shared" si="37"/>
        <v>0</v>
      </c>
      <c r="S33" s="60">
        <f t="shared" si="37"/>
        <v>0</v>
      </c>
      <c r="T33" s="60">
        <f t="shared" si="37"/>
        <v>0</v>
      </c>
      <c r="U33" s="60">
        <f t="shared" si="37"/>
        <v>0</v>
      </c>
      <c r="V33" s="60">
        <f t="shared" si="37"/>
        <v>0</v>
      </c>
      <c r="W33" s="60">
        <f t="shared" si="37"/>
        <v>0</v>
      </c>
      <c r="X33" s="60">
        <f t="shared" si="37"/>
        <v>0</v>
      </c>
      <c r="Y33" s="60">
        <f t="shared" si="37"/>
        <v>0</v>
      </c>
      <c r="Z33" s="60">
        <f t="shared" si="37"/>
        <v>0</v>
      </c>
      <c r="AA33" s="60">
        <f t="shared" si="37"/>
        <v>0</v>
      </c>
    </row>
    <row r="34" spans="1:27" x14ac:dyDescent="0.3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8">C34</f>
        <v>0</v>
      </c>
      <c r="R34" s="60">
        <f t="shared" si="38"/>
        <v>0</v>
      </c>
      <c r="S34" s="60">
        <f t="shared" si="38"/>
        <v>0</v>
      </c>
      <c r="T34" s="60">
        <f t="shared" si="38"/>
        <v>0</v>
      </c>
      <c r="U34" s="60">
        <f t="shared" si="38"/>
        <v>0</v>
      </c>
      <c r="V34" s="60">
        <f t="shared" si="38"/>
        <v>0</v>
      </c>
      <c r="W34" s="60">
        <f t="shared" si="38"/>
        <v>0</v>
      </c>
      <c r="X34" s="60">
        <f t="shared" si="38"/>
        <v>0</v>
      </c>
      <c r="Y34" s="60">
        <f t="shared" si="38"/>
        <v>0</v>
      </c>
      <c r="Z34" s="60">
        <f t="shared" si="38"/>
        <v>0</v>
      </c>
      <c r="AA34" s="60">
        <f t="shared" si="38"/>
        <v>0</v>
      </c>
    </row>
    <row r="35" spans="1:27" ht="25" x14ac:dyDescent="0.3">
      <c r="A35" s="43" t="s">
        <v>72</v>
      </c>
      <c r="B35" s="43"/>
      <c r="C35" s="44">
        <f t="shared" ref="C35:M35" si="39">SUM(C20:C22)*0.5+SUM(C23:C27)*0+SUM(C28:C31)*0.3+C32*0.7+C33*0.7</f>
        <v>0</v>
      </c>
      <c r="D35" s="44">
        <f t="shared" si="39"/>
        <v>0</v>
      </c>
      <c r="E35" s="44">
        <f t="shared" si="39"/>
        <v>0</v>
      </c>
      <c r="F35" s="44">
        <f t="shared" si="39"/>
        <v>0</v>
      </c>
      <c r="G35" s="44">
        <f t="shared" si="39"/>
        <v>0</v>
      </c>
      <c r="H35" s="44">
        <f t="shared" si="39"/>
        <v>0</v>
      </c>
      <c r="I35" s="44">
        <f t="shared" si="39"/>
        <v>0</v>
      </c>
      <c r="J35" s="44">
        <f t="shared" si="39"/>
        <v>0</v>
      </c>
      <c r="K35" s="44">
        <f t="shared" si="39"/>
        <v>0</v>
      </c>
      <c r="L35" s="44">
        <f t="shared" si="39"/>
        <v>0</v>
      </c>
      <c r="M35" s="44">
        <f t="shared" si="39"/>
        <v>0</v>
      </c>
      <c r="P35" s="43" t="s">
        <v>72</v>
      </c>
      <c r="Q35" s="44">
        <f t="shared" ref="Q35:AA35" si="40">SUM(Q20:Q22)*0.5+SUM(Q23:Q27)*0+SUM(Q28:Q31)*0.3+Q32*0.5+Q33*0.5</f>
        <v>0</v>
      </c>
      <c r="R35" s="44">
        <f t="shared" si="40"/>
        <v>0</v>
      </c>
      <c r="S35" s="44">
        <f t="shared" si="40"/>
        <v>0</v>
      </c>
      <c r="T35" s="44">
        <f t="shared" si="40"/>
        <v>0</v>
      </c>
      <c r="U35" s="44">
        <f t="shared" si="40"/>
        <v>0</v>
      </c>
      <c r="V35" s="44">
        <f t="shared" si="40"/>
        <v>0</v>
      </c>
      <c r="W35" s="44">
        <f t="shared" si="40"/>
        <v>0</v>
      </c>
      <c r="X35" s="44">
        <f t="shared" si="40"/>
        <v>0</v>
      </c>
      <c r="Y35" s="44">
        <f t="shared" si="40"/>
        <v>0</v>
      </c>
      <c r="Z35" s="44">
        <f t="shared" si="40"/>
        <v>0</v>
      </c>
      <c r="AA35" s="44">
        <f t="shared" si="40"/>
        <v>0</v>
      </c>
    </row>
    <row r="36" spans="1:27" ht="25" x14ac:dyDescent="0.3">
      <c r="A36" s="43" t="s">
        <v>73</v>
      </c>
      <c r="B36" s="43"/>
      <c r="C36" s="44">
        <f t="shared" ref="C36:M36" si="41">SUM(C20:C22)*0.5+SUM(C23:C27)*0.4+SUM(C28:C31)*0.3+C32*0.7+C33*0.7</f>
        <v>37.68</v>
      </c>
      <c r="D36" s="44">
        <f t="shared" si="41"/>
        <v>37.68</v>
      </c>
      <c r="E36" s="44">
        <f t="shared" si="41"/>
        <v>37.68</v>
      </c>
      <c r="F36" s="44">
        <f t="shared" si="41"/>
        <v>37.68</v>
      </c>
      <c r="G36" s="44">
        <f t="shared" si="41"/>
        <v>37.68</v>
      </c>
      <c r="H36" s="44">
        <f t="shared" si="41"/>
        <v>37.68</v>
      </c>
      <c r="I36" s="44">
        <f t="shared" si="41"/>
        <v>37.68</v>
      </c>
      <c r="J36" s="44">
        <f t="shared" si="41"/>
        <v>37.68</v>
      </c>
      <c r="K36" s="44">
        <f t="shared" si="41"/>
        <v>37.68</v>
      </c>
      <c r="L36" s="44">
        <f t="shared" si="41"/>
        <v>37.68</v>
      </c>
      <c r="M36" s="44">
        <f t="shared" si="41"/>
        <v>37.68</v>
      </c>
      <c r="P36" s="43" t="s">
        <v>74</v>
      </c>
      <c r="Q36" s="44">
        <f t="shared" ref="Q36:AA36" si="42">SUM(Q20:Q22)*0.5+SUM(Q23:Q27)*0.2+SUM(Q28:Q31)*0.3+Q32*0.5+Q33*0.5</f>
        <v>18.84</v>
      </c>
      <c r="R36" s="44">
        <f t="shared" si="42"/>
        <v>18.84</v>
      </c>
      <c r="S36" s="44">
        <f t="shared" si="42"/>
        <v>18.84</v>
      </c>
      <c r="T36" s="44">
        <f t="shared" si="42"/>
        <v>18.84</v>
      </c>
      <c r="U36" s="44">
        <f t="shared" si="42"/>
        <v>18.84</v>
      </c>
      <c r="V36" s="44">
        <f t="shared" si="42"/>
        <v>18.84</v>
      </c>
      <c r="W36" s="44">
        <f t="shared" si="42"/>
        <v>18.84</v>
      </c>
      <c r="X36" s="44">
        <f t="shared" si="42"/>
        <v>18.84</v>
      </c>
      <c r="Y36" s="44">
        <f t="shared" si="42"/>
        <v>18.84</v>
      </c>
      <c r="Z36" s="44">
        <f t="shared" si="42"/>
        <v>18.84</v>
      </c>
      <c r="AA36" s="44">
        <f t="shared" si="42"/>
        <v>18.84</v>
      </c>
    </row>
    <row r="37" spans="1:27" ht="25" x14ac:dyDescent="0.3">
      <c r="A37" s="43" t="s">
        <v>75</v>
      </c>
      <c r="B37" s="43"/>
      <c r="C37" s="44">
        <f t="shared" ref="C37:M37" si="43">SUM(C20:C22)*0.5+SUM(C23:C27)*0.8+SUM(C28:C31)*0.3+C32*0.7+C33*0.7</f>
        <v>75.36</v>
      </c>
      <c r="D37" s="44">
        <f t="shared" si="43"/>
        <v>75.36</v>
      </c>
      <c r="E37" s="44">
        <f t="shared" si="43"/>
        <v>75.36</v>
      </c>
      <c r="F37" s="44">
        <f t="shared" si="43"/>
        <v>75.36</v>
      </c>
      <c r="G37" s="44">
        <f t="shared" si="43"/>
        <v>75.36</v>
      </c>
      <c r="H37" s="44">
        <f t="shared" si="43"/>
        <v>75.36</v>
      </c>
      <c r="I37" s="44">
        <f t="shared" si="43"/>
        <v>75.36</v>
      </c>
      <c r="J37" s="44">
        <f t="shared" si="43"/>
        <v>75.36</v>
      </c>
      <c r="K37" s="44">
        <f t="shared" si="43"/>
        <v>75.36</v>
      </c>
      <c r="L37" s="44">
        <f t="shared" si="43"/>
        <v>75.36</v>
      </c>
      <c r="M37" s="44">
        <f t="shared" si="43"/>
        <v>75.36</v>
      </c>
      <c r="P37" s="43" t="s">
        <v>73</v>
      </c>
      <c r="Q37" s="44">
        <f t="shared" ref="Q37:AA37" si="44">SUM(Q20:Q22)*0.5+SUM(Q23:Q27)*0.4+SUM(Q28:Q31)*0.3+Q32*0.5+Q33*0.5</f>
        <v>37.68</v>
      </c>
      <c r="R37" s="44">
        <f t="shared" si="44"/>
        <v>37.68</v>
      </c>
      <c r="S37" s="44">
        <f t="shared" si="44"/>
        <v>37.68</v>
      </c>
      <c r="T37" s="44">
        <f t="shared" si="44"/>
        <v>37.68</v>
      </c>
      <c r="U37" s="44">
        <f t="shared" si="44"/>
        <v>37.68</v>
      </c>
      <c r="V37" s="44">
        <f t="shared" si="44"/>
        <v>37.68</v>
      </c>
      <c r="W37" s="44">
        <f t="shared" si="44"/>
        <v>37.68</v>
      </c>
      <c r="X37" s="44">
        <f t="shared" si="44"/>
        <v>37.68</v>
      </c>
      <c r="Y37" s="44">
        <f t="shared" si="44"/>
        <v>37.68</v>
      </c>
      <c r="Z37" s="44">
        <f t="shared" si="44"/>
        <v>37.68</v>
      </c>
      <c r="AA37" s="44">
        <f t="shared" si="44"/>
        <v>37.68</v>
      </c>
    </row>
    <row r="38" spans="1:27" x14ac:dyDescent="0.3">
      <c r="A38" s="3" t="s">
        <v>76</v>
      </c>
      <c r="B38" s="3"/>
      <c r="C38" s="27">
        <f t="shared" ref="C38:M38" si="45">SUM(C39:C42)</f>
        <v>1.7000000000000002</v>
      </c>
      <c r="D38" s="27">
        <f t="shared" si="45"/>
        <v>1.7000000000000002</v>
      </c>
      <c r="E38" s="27">
        <f t="shared" si="45"/>
        <v>1.6</v>
      </c>
      <c r="F38" s="27">
        <f t="shared" si="45"/>
        <v>1.6</v>
      </c>
      <c r="G38" s="27">
        <f t="shared" si="45"/>
        <v>1.6</v>
      </c>
      <c r="H38" s="27">
        <f t="shared" si="45"/>
        <v>1.6</v>
      </c>
      <c r="I38" s="27">
        <f t="shared" si="45"/>
        <v>1.6</v>
      </c>
      <c r="J38" s="27">
        <f t="shared" si="45"/>
        <v>1.6</v>
      </c>
      <c r="K38" s="27">
        <f t="shared" si="45"/>
        <v>1.6</v>
      </c>
      <c r="L38" s="27">
        <f t="shared" si="45"/>
        <v>1.6</v>
      </c>
      <c r="M38" s="27">
        <f t="shared" si="45"/>
        <v>1.6</v>
      </c>
      <c r="P38" s="3" t="s">
        <v>76</v>
      </c>
      <c r="Q38" s="27">
        <f t="shared" ref="Q38:AA38" si="46">SUM(Q39:Q42)</f>
        <v>1.7000000000000002</v>
      </c>
      <c r="R38" s="27">
        <f t="shared" si="46"/>
        <v>1.7000000000000002</v>
      </c>
      <c r="S38" s="27">
        <f t="shared" si="46"/>
        <v>1.6</v>
      </c>
      <c r="T38" s="27">
        <f t="shared" si="46"/>
        <v>1.6</v>
      </c>
      <c r="U38" s="27">
        <f t="shared" si="46"/>
        <v>1.6</v>
      </c>
      <c r="V38" s="27">
        <f t="shared" si="46"/>
        <v>1.6</v>
      </c>
      <c r="W38" s="27">
        <f t="shared" si="46"/>
        <v>1.6</v>
      </c>
      <c r="X38" s="27">
        <f t="shared" si="46"/>
        <v>1.6</v>
      </c>
      <c r="Y38" s="27">
        <f t="shared" si="46"/>
        <v>1.6</v>
      </c>
      <c r="Z38" s="27">
        <f t="shared" si="46"/>
        <v>1.6</v>
      </c>
      <c r="AA38" s="27">
        <f t="shared" si="46"/>
        <v>1.6</v>
      </c>
    </row>
    <row r="39" spans="1:27" x14ac:dyDescent="0.3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7">C39</f>
        <v>0</v>
      </c>
      <c r="R39" s="43">
        <f t="shared" si="47"/>
        <v>0</v>
      </c>
      <c r="S39" s="43">
        <f t="shared" si="47"/>
        <v>0</v>
      </c>
      <c r="T39" s="43">
        <f t="shared" si="47"/>
        <v>0</v>
      </c>
      <c r="U39" s="43">
        <f t="shared" si="47"/>
        <v>0</v>
      </c>
      <c r="V39" s="43">
        <f t="shared" si="47"/>
        <v>0</v>
      </c>
      <c r="W39" s="43">
        <f t="shared" si="47"/>
        <v>0</v>
      </c>
      <c r="X39" s="43">
        <f t="shared" si="47"/>
        <v>0</v>
      </c>
      <c r="Y39" s="43">
        <f t="shared" si="47"/>
        <v>0</v>
      </c>
      <c r="Z39" s="43">
        <f t="shared" si="47"/>
        <v>0</v>
      </c>
      <c r="AA39" s="43">
        <f t="shared" si="47"/>
        <v>0</v>
      </c>
    </row>
    <row r="40" spans="1:27" x14ac:dyDescent="0.3">
      <c r="A40" s="43" t="s">
        <v>78</v>
      </c>
      <c r="B40" s="45"/>
      <c r="C40" s="9">
        <v>1.6</v>
      </c>
      <c r="D40" s="10">
        <v>1.6</v>
      </c>
      <c r="E40" s="10">
        <v>1.6</v>
      </c>
      <c r="F40" s="10">
        <v>1.6</v>
      </c>
      <c r="G40" s="10">
        <v>1.6</v>
      </c>
      <c r="H40" s="10">
        <v>1.6</v>
      </c>
      <c r="I40" s="10">
        <v>1.6</v>
      </c>
      <c r="J40" s="10">
        <v>1.6</v>
      </c>
      <c r="K40" s="10">
        <v>1.6</v>
      </c>
      <c r="L40" s="10">
        <v>1.6</v>
      </c>
      <c r="M40" s="10">
        <v>1.6</v>
      </c>
      <c r="P40" s="43" t="str">
        <f>A40</f>
        <v>6MW及以上小火电装机</v>
      </c>
      <c r="Q40" s="43">
        <f t="shared" ref="Q40:AA40" si="48">C40</f>
        <v>1.6</v>
      </c>
      <c r="R40" s="43">
        <f t="shared" si="48"/>
        <v>1.6</v>
      </c>
      <c r="S40" s="43">
        <f t="shared" si="48"/>
        <v>1.6</v>
      </c>
      <c r="T40" s="43">
        <f t="shared" si="48"/>
        <v>1.6</v>
      </c>
      <c r="U40" s="43">
        <f t="shared" si="48"/>
        <v>1.6</v>
      </c>
      <c r="V40" s="43">
        <f t="shared" si="48"/>
        <v>1.6</v>
      </c>
      <c r="W40" s="43">
        <f t="shared" si="48"/>
        <v>1.6</v>
      </c>
      <c r="X40" s="43">
        <f t="shared" si="48"/>
        <v>1.6</v>
      </c>
      <c r="Y40" s="43">
        <f t="shared" si="48"/>
        <v>1.6</v>
      </c>
      <c r="Z40" s="43">
        <f t="shared" si="48"/>
        <v>1.6</v>
      </c>
      <c r="AA40" s="43">
        <f t="shared" si="48"/>
        <v>1.6</v>
      </c>
    </row>
    <row r="41" spans="1:27" x14ac:dyDescent="0.3">
      <c r="A41" s="43" t="s">
        <v>79</v>
      </c>
      <c r="B41" s="45"/>
      <c r="C41" s="9">
        <v>0.1</v>
      </c>
      <c r="D41" s="10">
        <v>0.1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P41" s="43" t="str">
        <f>A41</f>
        <v>6MW以下小水电装机</v>
      </c>
      <c r="Q41" s="43">
        <f t="shared" ref="Q41:AA41" si="49">C41</f>
        <v>0.1</v>
      </c>
      <c r="R41" s="43">
        <f t="shared" si="49"/>
        <v>0.1</v>
      </c>
      <c r="S41" s="43">
        <f t="shared" si="49"/>
        <v>0</v>
      </c>
      <c r="T41" s="43">
        <f t="shared" si="49"/>
        <v>0</v>
      </c>
      <c r="U41" s="43">
        <f t="shared" si="49"/>
        <v>0</v>
      </c>
      <c r="V41" s="43">
        <f t="shared" si="49"/>
        <v>0</v>
      </c>
      <c r="W41" s="43">
        <f t="shared" si="49"/>
        <v>0</v>
      </c>
      <c r="X41" s="43">
        <f t="shared" si="49"/>
        <v>0</v>
      </c>
      <c r="Y41" s="43">
        <f t="shared" si="49"/>
        <v>0</v>
      </c>
      <c r="Z41" s="43">
        <f t="shared" si="49"/>
        <v>0</v>
      </c>
      <c r="AA41" s="43">
        <f t="shared" si="49"/>
        <v>0</v>
      </c>
    </row>
    <row r="42" spans="1:27" x14ac:dyDescent="0.3">
      <c r="A42" s="43" t="s">
        <v>80</v>
      </c>
      <c r="B42" s="45"/>
      <c r="C42" s="9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50">C42</f>
        <v>0</v>
      </c>
      <c r="R42" s="43">
        <f t="shared" si="50"/>
        <v>0</v>
      </c>
      <c r="S42" s="43">
        <f t="shared" si="50"/>
        <v>0</v>
      </c>
      <c r="T42" s="43">
        <f t="shared" si="50"/>
        <v>0</v>
      </c>
      <c r="U42" s="43">
        <f t="shared" si="50"/>
        <v>0</v>
      </c>
      <c r="V42" s="43">
        <f t="shared" si="50"/>
        <v>0</v>
      </c>
      <c r="W42" s="43">
        <f t="shared" si="50"/>
        <v>0</v>
      </c>
      <c r="X42" s="43">
        <f t="shared" si="50"/>
        <v>0</v>
      </c>
      <c r="Y42" s="43">
        <f t="shared" si="50"/>
        <v>0</v>
      </c>
      <c r="Z42" s="43">
        <f t="shared" si="50"/>
        <v>0</v>
      </c>
      <c r="AA42" s="43">
        <f t="shared" si="50"/>
        <v>0</v>
      </c>
    </row>
    <row r="43" spans="1:27" x14ac:dyDescent="0.3">
      <c r="A43" s="5" t="s">
        <v>81</v>
      </c>
      <c r="B43" s="5"/>
      <c r="C43" s="27">
        <f t="shared" ref="C43:M43" si="51">C39*0.3+C40*0.5+C41*0.2+C42*0</f>
        <v>0.82000000000000006</v>
      </c>
      <c r="D43" s="27">
        <f t="shared" si="51"/>
        <v>0.82000000000000006</v>
      </c>
      <c r="E43" s="27">
        <f t="shared" si="51"/>
        <v>0.8</v>
      </c>
      <c r="F43" s="27">
        <f t="shared" si="51"/>
        <v>0.8</v>
      </c>
      <c r="G43" s="27">
        <f t="shared" si="51"/>
        <v>0.8</v>
      </c>
      <c r="H43" s="27">
        <f t="shared" si="51"/>
        <v>0.8</v>
      </c>
      <c r="I43" s="27">
        <f t="shared" si="51"/>
        <v>0.8</v>
      </c>
      <c r="J43" s="27">
        <f t="shared" si="51"/>
        <v>0.8</v>
      </c>
      <c r="K43" s="27">
        <f t="shared" si="51"/>
        <v>0.8</v>
      </c>
      <c r="L43" s="27">
        <f t="shared" si="51"/>
        <v>0.8</v>
      </c>
      <c r="M43" s="27">
        <f t="shared" si="51"/>
        <v>0.8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3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2">C44</f>
        <v>0</v>
      </c>
      <c r="R44" s="27">
        <f t="shared" si="52"/>
        <v>0</v>
      </c>
      <c r="S44" s="27">
        <f t="shared" si="52"/>
        <v>0</v>
      </c>
      <c r="T44" s="27">
        <f t="shared" si="52"/>
        <v>0</v>
      </c>
      <c r="U44" s="27">
        <f t="shared" si="52"/>
        <v>0</v>
      </c>
      <c r="V44" s="27">
        <f t="shared" si="52"/>
        <v>0</v>
      </c>
      <c r="W44" s="27">
        <f t="shared" si="52"/>
        <v>0</v>
      </c>
      <c r="X44" s="27">
        <f t="shared" si="52"/>
        <v>0</v>
      </c>
      <c r="Y44" s="27">
        <f t="shared" si="52"/>
        <v>0</v>
      </c>
      <c r="Z44" s="27">
        <f t="shared" si="52"/>
        <v>0</v>
      </c>
      <c r="AA44" s="27">
        <f t="shared" si="52"/>
        <v>0</v>
      </c>
    </row>
    <row r="45" spans="1:27" x14ac:dyDescent="0.3">
      <c r="A45" s="5" t="s">
        <v>83</v>
      </c>
      <c r="B45" s="5"/>
      <c r="C45" s="27">
        <f t="shared" ref="C45:M45" si="53">C44*0.1</f>
        <v>0</v>
      </c>
      <c r="D45" s="27">
        <f t="shared" si="53"/>
        <v>0</v>
      </c>
      <c r="E45" s="27">
        <f t="shared" si="53"/>
        <v>0</v>
      </c>
      <c r="F45" s="27">
        <f t="shared" si="53"/>
        <v>0</v>
      </c>
      <c r="G45" s="27">
        <f t="shared" si="53"/>
        <v>0</v>
      </c>
      <c r="H45" s="27">
        <f t="shared" si="53"/>
        <v>0</v>
      </c>
      <c r="I45" s="27">
        <f t="shared" si="53"/>
        <v>0</v>
      </c>
      <c r="J45" s="27">
        <f t="shared" si="53"/>
        <v>0</v>
      </c>
      <c r="K45" s="27">
        <f t="shared" si="53"/>
        <v>0</v>
      </c>
      <c r="L45" s="27">
        <f t="shared" si="53"/>
        <v>0</v>
      </c>
      <c r="M45" s="27">
        <f t="shared" si="53"/>
        <v>0</v>
      </c>
      <c r="P45" s="5" t="s">
        <v>83</v>
      </c>
      <c r="Q45" s="27">
        <f t="shared" ref="Q45:AA45" si="54">Q44*0</f>
        <v>0</v>
      </c>
      <c r="R45" s="27">
        <f t="shared" si="54"/>
        <v>0</v>
      </c>
      <c r="S45" s="27">
        <f t="shared" si="54"/>
        <v>0</v>
      </c>
      <c r="T45" s="27">
        <f t="shared" si="54"/>
        <v>0</v>
      </c>
      <c r="U45" s="27">
        <f t="shared" si="54"/>
        <v>0</v>
      </c>
      <c r="V45" s="27">
        <f t="shared" si="54"/>
        <v>0</v>
      </c>
      <c r="W45" s="27">
        <f t="shared" si="54"/>
        <v>0</v>
      </c>
      <c r="X45" s="27">
        <f t="shared" si="54"/>
        <v>0</v>
      </c>
      <c r="Y45" s="27">
        <f t="shared" si="54"/>
        <v>0</v>
      </c>
      <c r="Z45" s="27">
        <f t="shared" si="54"/>
        <v>0</v>
      </c>
      <c r="AA45" s="27">
        <f t="shared" si="54"/>
        <v>0</v>
      </c>
    </row>
    <row r="46" spans="1:27" x14ac:dyDescent="0.3">
      <c r="A46" s="3" t="s">
        <v>84</v>
      </c>
      <c r="B46" s="48"/>
      <c r="C46" s="46">
        <v>13</v>
      </c>
      <c r="D46" s="47">
        <v>13</v>
      </c>
      <c r="E46" s="47">
        <v>13</v>
      </c>
      <c r="F46" s="47">
        <v>13</v>
      </c>
      <c r="G46" s="47">
        <v>13</v>
      </c>
      <c r="H46" s="47">
        <v>14</v>
      </c>
      <c r="I46" s="47">
        <v>15</v>
      </c>
      <c r="J46" s="47">
        <v>16</v>
      </c>
      <c r="K46" s="47">
        <v>17</v>
      </c>
      <c r="L46" s="47">
        <v>17.899999999999999</v>
      </c>
      <c r="M46" s="47">
        <v>19.600000000000001</v>
      </c>
      <c r="P46" s="3" t="s">
        <v>84</v>
      </c>
      <c r="Q46" s="27">
        <f t="shared" ref="Q46:AA46" si="55">C46</f>
        <v>13</v>
      </c>
      <c r="R46" s="27">
        <f t="shared" si="55"/>
        <v>13</v>
      </c>
      <c r="S46" s="27">
        <f t="shared" si="55"/>
        <v>13</v>
      </c>
      <c r="T46" s="27">
        <f t="shared" si="55"/>
        <v>13</v>
      </c>
      <c r="U46" s="27">
        <f t="shared" si="55"/>
        <v>13</v>
      </c>
      <c r="V46" s="27">
        <f t="shared" si="55"/>
        <v>14</v>
      </c>
      <c r="W46" s="27">
        <f t="shared" si="55"/>
        <v>15</v>
      </c>
      <c r="X46" s="27">
        <f t="shared" si="55"/>
        <v>16</v>
      </c>
      <c r="Y46" s="27">
        <f t="shared" si="55"/>
        <v>17</v>
      </c>
      <c r="Z46" s="27">
        <f t="shared" si="55"/>
        <v>17.899999999999999</v>
      </c>
      <c r="AA46" s="27">
        <f t="shared" si="55"/>
        <v>19.600000000000001</v>
      </c>
    </row>
    <row r="47" spans="1:27" x14ac:dyDescent="0.3">
      <c r="A47" s="5" t="s">
        <v>85</v>
      </c>
      <c r="B47" s="5"/>
      <c r="C47" s="27">
        <f t="shared" ref="C47:M47" si="56">C46*0.2</f>
        <v>2.6</v>
      </c>
      <c r="D47" s="27">
        <f t="shared" si="56"/>
        <v>2.6</v>
      </c>
      <c r="E47" s="27">
        <f t="shared" si="56"/>
        <v>2.6</v>
      </c>
      <c r="F47" s="27">
        <f t="shared" si="56"/>
        <v>2.6</v>
      </c>
      <c r="G47" s="27">
        <f t="shared" si="56"/>
        <v>2.6</v>
      </c>
      <c r="H47" s="27">
        <f t="shared" si="56"/>
        <v>2.8000000000000003</v>
      </c>
      <c r="I47" s="27">
        <f t="shared" si="56"/>
        <v>3</v>
      </c>
      <c r="J47" s="27">
        <f t="shared" si="56"/>
        <v>3.2</v>
      </c>
      <c r="K47" s="27">
        <f t="shared" si="56"/>
        <v>3.4000000000000004</v>
      </c>
      <c r="L47" s="27">
        <f t="shared" si="56"/>
        <v>3.58</v>
      </c>
      <c r="M47" s="27">
        <f t="shared" si="56"/>
        <v>3.9200000000000004</v>
      </c>
      <c r="P47" s="5" t="s">
        <v>85</v>
      </c>
      <c r="Q47" s="27">
        <f t="shared" ref="Q47:AA47" si="57">Q46*0</f>
        <v>0</v>
      </c>
      <c r="R47" s="27">
        <f t="shared" si="57"/>
        <v>0</v>
      </c>
      <c r="S47" s="27">
        <f t="shared" si="57"/>
        <v>0</v>
      </c>
      <c r="T47" s="27">
        <f t="shared" si="57"/>
        <v>0</v>
      </c>
      <c r="U47" s="27">
        <f t="shared" si="57"/>
        <v>0</v>
      </c>
      <c r="V47" s="27">
        <f t="shared" si="57"/>
        <v>0</v>
      </c>
      <c r="W47" s="27">
        <f t="shared" si="57"/>
        <v>0</v>
      </c>
      <c r="X47" s="27">
        <f t="shared" si="57"/>
        <v>0</v>
      </c>
      <c r="Y47" s="27">
        <f t="shared" si="57"/>
        <v>0</v>
      </c>
      <c r="Z47" s="27">
        <f t="shared" si="57"/>
        <v>0</v>
      </c>
      <c r="AA47" s="27">
        <f t="shared" si="57"/>
        <v>0</v>
      </c>
    </row>
    <row r="48" spans="1:27" ht="24" x14ac:dyDescent="0.3">
      <c r="A48" s="3" t="s">
        <v>86</v>
      </c>
      <c r="B48" s="3"/>
      <c r="C48" s="27">
        <f t="shared" ref="C48:M48" si="58">C35+C43+C45+C47</f>
        <v>3.42</v>
      </c>
      <c r="D48" s="27">
        <f t="shared" si="58"/>
        <v>3.42</v>
      </c>
      <c r="E48" s="27">
        <f t="shared" si="58"/>
        <v>3.4000000000000004</v>
      </c>
      <c r="F48" s="27">
        <f t="shared" si="58"/>
        <v>3.4000000000000004</v>
      </c>
      <c r="G48" s="27">
        <f t="shared" si="58"/>
        <v>3.4000000000000004</v>
      </c>
      <c r="H48" s="27">
        <f t="shared" si="58"/>
        <v>3.6000000000000005</v>
      </c>
      <c r="I48" s="27">
        <f t="shared" si="58"/>
        <v>3.8</v>
      </c>
      <c r="J48" s="27">
        <f t="shared" si="58"/>
        <v>4</v>
      </c>
      <c r="K48" s="27">
        <f t="shared" si="58"/>
        <v>4.2</v>
      </c>
      <c r="L48" s="27">
        <f t="shared" si="58"/>
        <v>4.38</v>
      </c>
      <c r="M48" s="27">
        <f t="shared" si="58"/>
        <v>4.7200000000000006</v>
      </c>
      <c r="P48" s="3" t="s">
        <v>86</v>
      </c>
      <c r="Q48" s="27">
        <f t="shared" ref="Q48:AA48" si="59">Q35+Q43+Q45+Q47</f>
        <v>0</v>
      </c>
      <c r="R48" s="27">
        <f t="shared" si="59"/>
        <v>0</v>
      </c>
      <c r="S48" s="27">
        <f t="shared" si="59"/>
        <v>0</v>
      </c>
      <c r="T48" s="27">
        <f t="shared" si="59"/>
        <v>0</v>
      </c>
      <c r="U48" s="27">
        <f t="shared" si="59"/>
        <v>0</v>
      </c>
      <c r="V48" s="27">
        <f t="shared" si="59"/>
        <v>0</v>
      </c>
      <c r="W48" s="27">
        <f t="shared" si="59"/>
        <v>0</v>
      </c>
      <c r="X48" s="27">
        <f t="shared" si="59"/>
        <v>0</v>
      </c>
      <c r="Y48" s="27">
        <f t="shared" si="59"/>
        <v>0</v>
      </c>
      <c r="Z48" s="27">
        <f t="shared" si="59"/>
        <v>0</v>
      </c>
      <c r="AA48" s="27">
        <f t="shared" si="59"/>
        <v>0</v>
      </c>
    </row>
    <row r="49" spans="1:27" x14ac:dyDescent="0.3">
      <c r="A49" s="5" t="s">
        <v>87</v>
      </c>
      <c r="B49" s="5"/>
      <c r="C49" s="27">
        <f t="shared" ref="C49:M49" si="60">C18-C48</f>
        <v>278.75128870885163</v>
      </c>
      <c r="D49" s="27">
        <f t="shared" si="60"/>
        <v>282.95737289863411</v>
      </c>
      <c r="E49" s="27">
        <f t="shared" si="60"/>
        <v>301.39333831095433</v>
      </c>
      <c r="F49" s="27">
        <f t="shared" si="60"/>
        <v>223.77653739197029</v>
      </c>
      <c r="G49" s="27">
        <f t="shared" si="60"/>
        <v>233.87981352227865</v>
      </c>
      <c r="H49" s="27">
        <f t="shared" si="60"/>
        <v>245.09204394788173</v>
      </c>
      <c r="I49" s="27">
        <f t="shared" si="60"/>
        <v>254.13889544573141</v>
      </c>
      <c r="J49" s="27">
        <f t="shared" si="60"/>
        <v>263.23870686213849</v>
      </c>
      <c r="K49" s="27">
        <f t="shared" si="60"/>
        <v>273.75022969159727</v>
      </c>
      <c r="L49" s="27">
        <f t="shared" si="60"/>
        <v>285.03413013842135</v>
      </c>
      <c r="M49" s="27">
        <f t="shared" si="60"/>
        <v>332.2321277565697</v>
      </c>
      <c r="P49" s="5" t="s">
        <v>87</v>
      </c>
      <c r="Q49" s="27">
        <f t="shared" ref="Q49:AA49" si="61">Q18-Q48</f>
        <v>253.95415983796659</v>
      </c>
      <c r="R49" s="27">
        <f t="shared" si="61"/>
        <v>257.7396356087707</v>
      </c>
      <c r="S49" s="27">
        <f t="shared" si="61"/>
        <v>274.31400447985885</v>
      </c>
      <c r="T49" s="27">
        <f t="shared" si="61"/>
        <v>204.45888365277327</v>
      </c>
      <c r="U49" s="27">
        <f t="shared" si="61"/>
        <v>213.5518321700508</v>
      </c>
      <c r="V49" s="27">
        <f t="shared" si="61"/>
        <v>223.82283955309353</v>
      </c>
      <c r="W49" s="27">
        <f t="shared" si="61"/>
        <v>232.14500590115827</v>
      </c>
      <c r="X49" s="27">
        <f t="shared" si="61"/>
        <v>240.51483617592464</v>
      </c>
      <c r="Y49" s="27">
        <f t="shared" si="61"/>
        <v>250.15520672243755</v>
      </c>
      <c r="Z49" s="27">
        <f t="shared" si="61"/>
        <v>260.47271712457922</v>
      </c>
      <c r="AA49" s="27">
        <f t="shared" si="61"/>
        <v>303.25691498091271</v>
      </c>
    </row>
    <row r="50" spans="1:27" ht="24" x14ac:dyDescent="0.3">
      <c r="A50" s="3" t="s">
        <v>88</v>
      </c>
      <c r="B50" s="3"/>
      <c r="C50" s="27">
        <f t="shared" ref="C50:M50" si="62">C36+C43+C45+C47</f>
        <v>41.1</v>
      </c>
      <c r="D50" s="27">
        <f t="shared" si="62"/>
        <v>41.1</v>
      </c>
      <c r="E50" s="27">
        <f t="shared" si="62"/>
        <v>41.08</v>
      </c>
      <c r="F50" s="27">
        <f t="shared" si="62"/>
        <v>41.08</v>
      </c>
      <c r="G50" s="27">
        <f t="shared" si="62"/>
        <v>41.08</v>
      </c>
      <c r="H50" s="27">
        <f t="shared" si="62"/>
        <v>41.279999999999994</v>
      </c>
      <c r="I50" s="27">
        <f t="shared" si="62"/>
        <v>41.48</v>
      </c>
      <c r="J50" s="27">
        <f t="shared" si="62"/>
        <v>41.68</v>
      </c>
      <c r="K50" s="27">
        <f t="shared" si="62"/>
        <v>41.879999999999995</v>
      </c>
      <c r="L50" s="27">
        <f t="shared" si="62"/>
        <v>42.059999999999995</v>
      </c>
      <c r="M50" s="27">
        <f t="shared" si="62"/>
        <v>42.4</v>
      </c>
      <c r="P50" s="3" t="s">
        <v>89</v>
      </c>
      <c r="Q50" s="27">
        <f t="shared" ref="Q50:AA50" si="63">Q36+Q43+Q45+Q47</f>
        <v>18.84</v>
      </c>
      <c r="R50" s="27">
        <f t="shared" si="63"/>
        <v>18.84</v>
      </c>
      <c r="S50" s="27">
        <f t="shared" si="63"/>
        <v>18.84</v>
      </c>
      <c r="T50" s="27">
        <f t="shared" si="63"/>
        <v>18.84</v>
      </c>
      <c r="U50" s="27">
        <f t="shared" si="63"/>
        <v>18.84</v>
      </c>
      <c r="V50" s="27">
        <f t="shared" si="63"/>
        <v>18.84</v>
      </c>
      <c r="W50" s="27">
        <f t="shared" si="63"/>
        <v>18.84</v>
      </c>
      <c r="X50" s="27">
        <f t="shared" si="63"/>
        <v>18.84</v>
      </c>
      <c r="Y50" s="27">
        <f t="shared" si="63"/>
        <v>18.84</v>
      </c>
      <c r="Z50" s="27">
        <f t="shared" si="63"/>
        <v>18.84</v>
      </c>
      <c r="AA50" s="27">
        <f t="shared" si="63"/>
        <v>18.84</v>
      </c>
    </row>
    <row r="51" spans="1:27" x14ac:dyDescent="0.3">
      <c r="A51" s="5" t="s">
        <v>87</v>
      </c>
      <c r="B51" s="5"/>
      <c r="C51" s="27">
        <f t="shared" ref="C51:M51" si="64">C18-C50</f>
        <v>241.07128870885165</v>
      </c>
      <c r="D51" s="27">
        <f t="shared" si="64"/>
        <v>245.27737289863413</v>
      </c>
      <c r="E51" s="27">
        <f t="shared" si="64"/>
        <v>263.71333831095433</v>
      </c>
      <c r="F51" s="27">
        <f t="shared" si="64"/>
        <v>186.09653739197029</v>
      </c>
      <c r="G51" s="27">
        <f t="shared" si="64"/>
        <v>196.19981352227865</v>
      </c>
      <c r="H51" s="27">
        <f t="shared" si="64"/>
        <v>207.41204394788173</v>
      </c>
      <c r="I51" s="27">
        <f t="shared" si="64"/>
        <v>216.45889544573143</v>
      </c>
      <c r="J51" s="27">
        <f t="shared" si="64"/>
        <v>225.55870686213848</v>
      </c>
      <c r="K51" s="27">
        <f t="shared" si="64"/>
        <v>236.07022969159726</v>
      </c>
      <c r="L51" s="27">
        <f t="shared" si="64"/>
        <v>247.35413013842134</v>
      </c>
      <c r="M51" s="27">
        <f t="shared" si="64"/>
        <v>294.55212775656975</v>
      </c>
      <c r="P51" s="5" t="s">
        <v>87</v>
      </c>
      <c r="Q51" s="27">
        <f t="shared" ref="Q51:AA51" si="65">Q18-Q50</f>
        <v>235.11415983796658</v>
      </c>
      <c r="R51" s="27">
        <f t="shared" si="65"/>
        <v>238.89963560877069</v>
      </c>
      <c r="S51" s="27">
        <f t="shared" si="65"/>
        <v>255.47400447985885</v>
      </c>
      <c r="T51" s="27">
        <f t="shared" si="65"/>
        <v>185.61888365277326</v>
      </c>
      <c r="U51" s="27">
        <f t="shared" si="65"/>
        <v>194.7118321700508</v>
      </c>
      <c r="V51" s="27">
        <f t="shared" si="65"/>
        <v>204.98283955309353</v>
      </c>
      <c r="W51" s="27">
        <f t="shared" si="65"/>
        <v>213.30500590115827</v>
      </c>
      <c r="X51" s="27">
        <f t="shared" si="65"/>
        <v>221.67483617592464</v>
      </c>
      <c r="Y51" s="27">
        <f t="shared" si="65"/>
        <v>231.31520672243755</v>
      </c>
      <c r="Z51" s="27">
        <f t="shared" si="65"/>
        <v>241.63271712457922</v>
      </c>
      <c r="AA51" s="27">
        <f t="shared" si="65"/>
        <v>284.41691498091274</v>
      </c>
    </row>
    <row r="52" spans="1:27" ht="24" x14ac:dyDescent="0.3">
      <c r="A52" s="3" t="s">
        <v>90</v>
      </c>
      <c r="B52" s="3"/>
      <c r="C52" s="27">
        <f t="shared" ref="C52:M52" si="66">C37+C43+C45+C47</f>
        <v>78.779999999999987</v>
      </c>
      <c r="D52" s="27">
        <f t="shared" si="66"/>
        <v>78.779999999999987</v>
      </c>
      <c r="E52" s="27">
        <f t="shared" si="66"/>
        <v>78.759999999999991</v>
      </c>
      <c r="F52" s="27">
        <f t="shared" si="66"/>
        <v>78.759999999999991</v>
      </c>
      <c r="G52" s="27">
        <f t="shared" si="66"/>
        <v>78.759999999999991</v>
      </c>
      <c r="H52" s="27">
        <f t="shared" si="66"/>
        <v>78.959999999999994</v>
      </c>
      <c r="I52" s="27">
        <f t="shared" si="66"/>
        <v>79.16</v>
      </c>
      <c r="J52" s="27">
        <f t="shared" si="66"/>
        <v>79.36</v>
      </c>
      <c r="K52" s="27">
        <f t="shared" si="66"/>
        <v>79.56</v>
      </c>
      <c r="L52" s="27">
        <f t="shared" si="66"/>
        <v>79.739999999999995</v>
      </c>
      <c r="M52" s="27">
        <f t="shared" si="66"/>
        <v>80.08</v>
      </c>
      <c r="P52" s="3" t="s">
        <v>88</v>
      </c>
      <c r="Q52" s="27">
        <f t="shared" ref="Q52:AA52" si="67">Q37+Q43+Q45+Q47</f>
        <v>37.68</v>
      </c>
      <c r="R52" s="27">
        <f t="shared" si="67"/>
        <v>37.68</v>
      </c>
      <c r="S52" s="27">
        <f t="shared" si="67"/>
        <v>37.68</v>
      </c>
      <c r="T52" s="27">
        <f t="shared" si="67"/>
        <v>37.68</v>
      </c>
      <c r="U52" s="27">
        <f t="shared" si="67"/>
        <v>37.68</v>
      </c>
      <c r="V52" s="27">
        <f t="shared" si="67"/>
        <v>37.68</v>
      </c>
      <c r="W52" s="27">
        <f t="shared" si="67"/>
        <v>37.68</v>
      </c>
      <c r="X52" s="27">
        <f t="shared" si="67"/>
        <v>37.68</v>
      </c>
      <c r="Y52" s="27">
        <f t="shared" si="67"/>
        <v>37.68</v>
      </c>
      <c r="Z52" s="27">
        <f t="shared" si="67"/>
        <v>37.68</v>
      </c>
      <c r="AA52" s="27">
        <f t="shared" si="67"/>
        <v>37.68</v>
      </c>
    </row>
    <row r="53" spans="1:27" x14ac:dyDescent="0.3">
      <c r="A53" s="5" t="s">
        <v>87</v>
      </c>
      <c r="B53" s="5"/>
      <c r="C53" s="27">
        <f t="shared" ref="C53:M53" si="68">C18-C52</f>
        <v>203.39128870885168</v>
      </c>
      <c r="D53" s="27">
        <f t="shared" si="68"/>
        <v>207.59737289863415</v>
      </c>
      <c r="E53" s="27">
        <f t="shared" si="68"/>
        <v>226.03333831095432</v>
      </c>
      <c r="F53" s="27">
        <f t="shared" si="68"/>
        <v>148.41653739197031</v>
      </c>
      <c r="G53" s="27">
        <f t="shared" si="68"/>
        <v>158.51981352227867</v>
      </c>
      <c r="H53" s="27">
        <f t="shared" si="68"/>
        <v>169.73204394788172</v>
      </c>
      <c r="I53" s="27">
        <f t="shared" si="68"/>
        <v>178.77889544573142</v>
      </c>
      <c r="J53" s="27">
        <f t="shared" si="68"/>
        <v>187.87870686213847</v>
      </c>
      <c r="K53" s="27">
        <f t="shared" si="68"/>
        <v>198.39022969159726</v>
      </c>
      <c r="L53" s="27">
        <f t="shared" si="68"/>
        <v>209.67413013842133</v>
      </c>
      <c r="M53" s="27">
        <f t="shared" si="68"/>
        <v>256.87212775656974</v>
      </c>
      <c r="P53" s="5" t="s">
        <v>87</v>
      </c>
      <c r="Q53" s="27">
        <f t="shared" ref="Q53:AA53" si="69">Q18-Q52</f>
        <v>216.27415983796658</v>
      </c>
      <c r="R53" s="27">
        <f t="shared" si="69"/>
        <v>220.05963560877069</v>
      </c>
      <c r="S53" s="27">
        <f t="shared" si="69"/>
        <v>236.63400447985885</v>
      </c>
      <c r="T53" s="27">
        <f t="shared" si="69"/>
        <v>166.77888365277326</v>
      </c>
      <c r="U53" s="27">
        <f t="shared" si="69"/>
        <v>175.87183217005079</v>
      </c>
      <c r="V53" s="27">
        <f t="shared" si="69"/>
        <v>186.14283955309352</v>
      </c>
      <c r="W53" s="27">
        <f t="shared" si="69"/>
        <v>194.46500590115826</v>
      </c>
      <c r="X53" s="27">
        <f t="shared" si="69"/>
        <v>202.83483617592464</v>
      </c>
      <c r="Y53" s="27">
        <f t="shared" si="69"/>
        <v>212.47520672243755</v>
      </c>
      <c r="Z53" s="27">
        <f t="shared" si="69"/>
        <v>222.79271712457921</v>
      </c>
      <c r="AA53" s="27">
        <f t="shared" si="69"/>
        <v>265.5769149809127</v>
      </c>
    </row>
    <row r="56" spans="1:27" x14ac:dyDescent="0.3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 t="shared" ref="C57:AA57" si="70">C48</f>
        <v>3.42</v>
      </c>
      <c r="D57" s="53">
        <f t="shared" si="70"/>
        <v>3.42</v>
      </c>
      <c r="E57" s="53">
        <f t="shared" si="70"/>
        <v>3.4000000000000004</v>
      </c>
      <c r="F57" s="53">
        <f t="shared" si="70"/>
        <v>3.4000000000000004</v>
      </c>
      <c r="G57" s="53">
        <f t="shared" si="70"/>
        <v>3.4000000000000004</v>
      </c>
      <c r="H57" s="53">
        <f t="shared" si="70"/>
        <v>3.6000000000000005</v>
      </c>
      <c r="I57" s="53">
        <f t="shared" si="70"/>
        <v>3.8</v>
      </c>
      <c r="J57" s="53">
        <f t="shared" si="70"/>
        <v>4</v>
      </c>
      <c r="K57" s="53">
        <f t="shared" si="70"/>
        <v>4.2</v>
      </c>
      <c r="L57" s="53">
        <f t="shared" si="70"/>
        <v>4.38</v>
      </c>
      <c r="M57" s="53">
        <f t="shared" si="70"/>
        <v>4.7200000000000006</v>
      </c>
      <c r="N57" s="53">
        <f t="shared" si="70"/>
        <v>0</v>
      </c>
      <c r="O57" s="53">
        <f t="shared" si="70"/>
        <v>0</v>
      </c>
      <c r="P57" s="53" t="str">
        <f t="shared" si="70"/>
        <v>地区电源总出力
（气电不出力）</v>
      </c>
      <c r="Q57" s="53">
        <f t="shared" si="70"/>
        <v>0</v>
      </c>
      <c r="R57" s="53">
        <f t="shared" si="70"/>
        <v>0</v>
      </c>
      <c r="S57" s="53">
        <f t="shared" si="70"/>
        <v>0</v>
      </c>
      <c r="T57" s="53">
        <f t="shared" si="70"/>
        <v>0</v>
      </c>
      <c r="U57" s="53">
        <f t="shared" si="70"/>
        <v>0</v>
      </c>
      <c r="V57" s="53">
        <f t="shared" si="70"/>
        <v>0</v>
      </c>
      <c r="W57" s="53">
        <f t="shared" si="70"/>
        <v>0</v>
      </c>
      <c r="X57" s="53">
        <f t="shared" si="70"/>
        <v>0</v>
      </c>
      <c r="Y57" s="53">
        <f t="shared" si="70"/>
        <v>0</v>
      </c>
      <c r="Z57" s="53">
        <f t="shared" si="70"/>
        <v>0</v>
      </c>
      <c r="AA57" s="53">
        <f t="shared" si="70"/>
        <v>0</v>
      </c>
    </row>
    <row r="58" spans="1:27" x14ac:dyDescent="0.3">
      <c r="A58" s="49" t="s">
        <v>87</v>
      </c>
      <c r="B58" s="54"/>
      <c r="C58" s="53">
        <f t="shared" ref="C58:AA58" si="71">C49</f>
        <v>278.75128870885163</v>
      </c>
      <c r="D58" s="53">
        <f t="shared" si="71"/>
        <v>282.95737289863411</v>
      </c>
      <c r="E58" s="53">
        <f t="shared" si="71"/>
        <v>301.39333831095433</v>
      </c>
      <c r="F58" s="53">
        <f t="shared" si="71"/>
        <v>223.77653739197029</v>
      </c>
      <c r="G58" s="53">
        <f t="shared" si="71"/>
        <v>233.87981352227865</v>
      </c>
      <c r="H58" s="53">
        <f t="shared" si="71"/>
        <v>245.09204394788173</v>
      </c>
      <c r="I58" s="53">
        <f t="shared" si="71"/>
        <v>254.13889544573141</v>
      </c>
      <c r="J58" s="53">
        <f t="shared" si="71"/>
        <v>263.23870686213849</v>
      </c>
      <c r="K58" s="53">
        <f t="shared" si="71"/>
        <v>273.75022969159727</v>
      </c>
      <c r="L58" s="53">
        <f t="shared" si="71"/>
        <v>285.03413013842135</v>
      </c>
      <c r="M58" s="53">
        <f t="shared" si="71"/>
        <v>332.2321277565697</v>
      </c>
      <c r="N58" s="53">
        <f t="shared" si="71"/>
        <v>0</v>
      </c>
      <c r="O58" s="53">
        <f t="shared" si="71"/>
        <v>0</v>
      </c>
      <c r="P58" s="53" t="str">
        <f t="shared" si="71"/>
        <v>区域需大网供电负荷</v>
      </c>
      <c r="Q58" s="53">
        <f t="shared" si="71"/>
        <v>253.95415983796659</v>
      </c>
      <c r="R58" s="53">
        <f t="shared" si="71"/>
        <v>257.7396356087707</v>
      </c>
      <c r="S58" s="53">
        <f t="shared" si="71"/>
        <v>274.31400447985885</v>
      </c>
      <c r="T58" s="53">
        <f t="shared" si="71"/>
        <v>204.45888365277327</v>
      </c>
      <c r="U58" s="53">
        <f t="shared" si="71"/>
        <v>213.5518321700508</v>
      </c>
      <c r="V58" s="53">
        <f t="shared" si="71"/>
        <v>223.82283955309353</v>
      </c>
      <c r="W58" s="53">
        <f t="shared" si="71"/>
        <v>232.14500590115827</v>
      </c>
      <c r="X58" s="53">
        <f t="shared" si="71"/>
        <v>240.51483617592464</v>
      </c>
      <c r="Y58" s="53">
        <f t="shared" si="71"/>
        <v>250.15520672243755</v>
      </c>
      <c r="Z58" s="53">
        <f t="shared" si="71"/>
        <v>260.47271712457922</v>
      </c>
      <c r="AA58" s="53">
        <f t="shared" si="71"/>
        <v>303.25691498091271</v>
      </c>
    </row>
    <row r="59" spans="1:27" x14ac:dyDescent="0.3">
      <c r="A59" s="49" t="s">
        <v>93</v>
      </c>
      <c r="B59" s="54"/>
      <c r="C59" s="55">
        <f t="shared" ref="C59:M59" si="72">C69/C58</f>
        <v>1.0762282082697099</v>
      </c>
      <c r="D59" s="55">
        <f t="shared" si="72"/>
        <v>1.0602303694255431</v>
      </c>
      <c r="E59" s="55">
        <f t="shared" si="72"/>
        <v>0.99537701025920888</v>
      </c>
      <c r="F59" s="55">
        <f t="shared" si="72"/>
        <v>1.3406231211564221</v>
      </c>
      <c r="G59" s="55">
        <f t="shared" si="72"/>
        <v>1.2827101043135685</v>
      </c>
      <c r="H59" s="55">
        <f t="shared" si="72"/>
        <v>1.2240299406201627</v>
      </c>
      <c r="I59" s="55">
        <f t="shared" si="72"/>
        <v>1.18045685007733</v>
      </c>
      <c r="J59" s="55">
        <f t="shared" si="72"/>
        <v>1.1396500293443315</v>
      </c>
      <c r="K59" s="55">
        <f t="shared" si="72"/>
        <v>1.4611859885949092</v>
      </c>
      <c r="L59" s="55">
        <f t="shared" si="72"/>
        <v>1.403340715042608</v>
      </c>
      <c r="M59" s="55">
        <f t="shared" si="72"/>
        <v>1.2039774801463048</v>
      </c>
      <c r="N59" s="2"/>
      <c r="O59" s="2"/>
      <c r="P59" s="49" t="s">
        <v>93</v>
      </c>
      <c r="Q59" s="55">
        <f t="shared" ref="Q59:AA59" si="73">Q69/Q58</f>
        <v>1.1813155578605705</v>
      </c>
      <c r="R59" s="55">
        <f t="shared" si="73"/>
        <v>1.1639653299400847</v>
      </c>
      <c r="S59" s="55">
        <f t="shared" si="73"/>
        <v>1.0936372008014892</v>
      </c>
      <c r="T59" s="55">
        <f t="shared" si="73"/>
        <v>1.4672876748631842</v>
      </c>
      <c r="U59" s="55">
        <f t="shared" si="73"/>
        <v>1.404811173715947</v>
      </c>
      <c r="V59" s="55">
        <f t="shared" si="73"/>
        <v>1.3403457868687987</v>
      </c>
      <c r="W59" s="55">
        <f t="shared" si="73"/>
        <v>1.2922957305733846</v>
      </c>
      <c r="X59" s="55">
        <f t="shared" si="73"/>
        <v>1.2473243013606234</v>
      </c>
      <c r="Y59" s="55">
        <f t="shared" si="73"/>
        <v>1.599007293275428</v>
      </c>
      <c r="Z59" s="55">
        <f t="shared" si="73"/>
        <v>1.5356694720878867</v>
      </c>
      <c r="AA59" s="55">
        <f t="shared" si="73"/>
        <v>1.3190136159802865</v>
      </c>
    </row>
    <row r="60" spans="1:27" ht="28" x14ac:dyDescent="0.3">
      <c r="A60" s="56" t="s">
        <v>94</v>
      </c>
      <c r="B60" s="54"/>
      <c r="C60" s="55">
        <f t="shared" ref="C60:M60" si="74">C70/C58</f>
        <v>1.0762282082697099</v>
      </c>
      <c r="D60" s="55">
        <f t="shared" si="74"/>
        <v>1.0602303694255431</v>
      </c>
      <c r="E60" s="55">
        <f t="shared" si="74"/>
        <v>0.99537701025920888</v>
      </c>
      <c r="F60" s="55">
        <f t="shared" si="74"/>
        <v>1.3406231211564221</v>
      </c>
      <c r="G60" s="55">
        <f t="shared" si="74"/>
        <v>1.2827101043135685</v>
      </c>
      <c r="H60" s="55">
        <f t="shared" si="74"/>
        <v>1.2240299406201627</v>
      </c>
      <c r="I60" s="55">
        <f t="shared" si="74"/>
        <v>1.18045685007733</v>
      </c>
      <c r="J60" s="55">
        <f t="shared" si="74"/>
        <v>1.1396500293443315</v>
      </c>
      <c r="K60" s="55">
        <f t="shared" si="74"/>
        <v>1.2785377400205455</v>
      </c>
      <c r="L60" s="55">
        <f t="shared" si="74"/>
        <v>1.403340715042608</v>
      </c>
      <c r="M60" s="55">
        <f t="shared" si="74"/>
        <v>1.2039774801463048</v>
      </c>
      <c r="N60" s="2"/>
      <c r="O60" s="2"/>
      <c r="P60" s="56" t="s">
        <v>94</v>
      </c>
      <c r="Q60" s="55">
        <f t="shared" ref="Q60:AA60" si="75">Q70/Q58</f>
        <v>1.1813155578605705</v>
      </c>
      <c r="R60" s="55">
        <f t="shared" si="75"/>
        <v>1.1639653299400847</v>
      </c>
      <c r="S60" s="55">
        <f t="shared" si="75"/>
        <v>1.0936372008014892</v>
      </c>
      <c r="T60" s="55">
        <f t="shared" si="75"/>
        <v>1.4672876748631842</v>
      </c>
      <c r="U60" s="55">
        <f t="shared" si="75"/>
        <v>1.404811173715947</v>
      </c>
      <c r="V60" s="55">
        <f t="shared" si="75"/>
        <v>1.3403457868687987</v>
      </c>
      <c r="W60" s="55">
        <f t="shared" si="75"/>
        <v>1.2922957305733846</v>
      </c>
      <c r="X60" s="55">
        <f t="shared" si="75"/>
        <v>1.2473243013606234</v>
      </c>
      <c r="Y60" s="55">
        <f t="shared" si="75"/>
        <v>1.3991313816159994</v>
      </c>
      <c r="Z60" s="55">
        <f t="shared" si="75"/>
        <v>1.5356694720878867</v>
      </c>
      <c r="AA60" s="55">
        <f t="shared" si="75"/>
        <v>1.3190136159802865</v>
      </c>
    </row>
    <row r="61" spans="1:27" ht="28" x14ac:dyDescent="0.3">
      <c r="A61" s="51" t="s">
        <v>95</v>
      </c>
      <c r="B61" s="52"/>
      <c r="C61" s="53">
        <f t="shared" ref="C61:AA61" si="76">C50</f>
        <v>41.1</v>
      </c>
      <c r="D61" s="53">
        <f t="shared" si="76"/>
        <v>41.1</v>
      </c>
      <c r="E61" s="53">
        <f t="shared" si="76"/>
        <v>41.08</v>
      </c>
      <c r="F61" s="53">
        <f t="shared" si="76"/>
        <v>41.08</v>
      </c>
      <c r="G61" s="53">
        <f t="shared" si="76"/>
        <v>41.08</v>
      </c>
      <c r="H61" s="53">
        <f t="shared" si="76"/>
        <v>41.279999999999994</v>
      </c>
      <c r="I61" s="53">
        <f t="shared" si="76"/>
        <v>41.48</v>
      </c>
      <c r="J61" s="53">
        <f t="shared" si="76"/>
        <v>41.68</v>
      </c>
      <c r="K61" s="53">
        <f t="shared" si="76"/>
        <v>41.879999999999995</v>
      </c>
      <c r="L61" s="53">
        <f t="shared" si="76"/>
        <v>42.059999999999995</v>
      </c>
      <c r="M61" s="53">
        <f t="shared" si="76"/>
        <v>42.4</v>
      </c>
      <c r="N61" s="53">
        <f t="shared" si="76"/>
        <v>0</v>
      </c>
      <c r="O61" s="53">
        <f t="shared" si="76"/>
        <v>0</v>
      </c>
      <c r="P61" s="53" t="str">
        <f t="shared" si="76"/>
        <v>地区电源总出力
（气电0.2出力）</v>
      </c>
      <c r="Q61" s="53">
        <f t="shared" si="76"/>
        <v>18.84</v>
      </c>
      <c r="R61" s="53">
        <f t="shared" si="76"/>
        <v>18.84</v>
      </c>
      <c r="S61" s="53">
        <f t="shared" si="76"/>
        <v>18.84</v>
      </c>
      <c r="T61" s="53">
        <f t="shared" si="76"/>
        <v>18.84</v>
      </c>
      <c r="U61" s="53">
        <f t="shared" si="76"/>
        <v>18.84</v>
      </c>
      <c r="V61" s="53">
        <f t="shared" si="76"/>
        <v>18.84</v>
      </c>
      <c r="W61" s="53">
        <f t="shared" si="76"/>
        <v>18.84</v>
      </c>
      <c r="X61" s="53">
        <f t="shared" si="76"/>
        <v>18.84</v>
      </c>
      <c r="Y61" s="53">
        <f t="shared" si="76"/>
        <v>18.84</v>
      </c>
      <c r="Z61" s="53">
        <f t="shared" si="76"/>
        <v>18.84</v>
      </c>
      <c r="AA61" s="53">
        <f t="shared" si="76"/>
        <v>18.84</v>
      </c>
    </row>
    <row r="62" spans="1:27" x14ac:dyDescent="0.3">
      <c r="A62" s="49" t="s">
        <v>87</v>
      </c>
      <c r="B62" s="54"/>
      <c r="C62" s="53">
        <f t="shared" ref="C62:AA62" si="77">C51</f>
        <v>241.07128870885165</v>
      </c>
      <c r="D62" s="53">
        <f t="shared" si="77"/>
        <v>245.27737289863413</v>
      </c>
      <c r="E62" s="53">
        <f t="shared" si="77"/>
        <v>263.71333831095433</v>
      </c>
      <c r="F62" s="53">
        <f t="shared" si="77"/>
        <v>186.09653739197029</v>
      </c>
      <c r="G62" s="53">
        <f t="shared" si="77"/>
        <v>196.19981352227865</v>
      </c>
      <c r="H62" s="53">
        <f t="shared" si="77"/>
        <v>207.41204394788173</v>
      </c>
      <c r="I62" s="53">
        <f t="shared" si="77"/>
        <v>216.45889544573143</v>
      </c>
      <c r="J62" s="53">
        <f t="shared" si="77"/>
        <v>225.55870686213848</v>
      </c>
      <c r="K62" s="53">
        <f t="shared" si="77"/>
        <v>236.07022969159726</v>
      </c>
      <c r="L62" s="53">
        <f t="shared" si="77"/>
        <v>247.35413013842134</v>
      </c>
      <c r="M62" s="53">
        <f t="shared" si="77"/>
        <v>294.55212775656975</v>
      </c>
      <c r="N62" s="53">
        <f t="shared" si="77"/>
        <v>0</v>
      </c>
      <c r="O62" s="53">
        <f t="shared" si="77"/>
        <v>0</v>
      </c>
      <c r="P62" s="53" t="str">
        <f t="shared" si="77"/>
        <v>区域需大网供电负荷</v>
      </c>
      <c r="Q62" s="53">
        <f t="shared" si="77"/>
        <v>235.11415983796658</v>
      </c>
      <c r="R62" s="53">
        <f t="shared" si="77"/>
        <v>238.89963560877069</v>
      </c>
      <c r="S62" s="53">
        <f t="shared" si="77"/>
        <v>255.47400447985885</v>
      </c>
      <c r="T62" s="53">
        <f t="shared" si="77"/>
        <v>185.61888365277326</v>
      </c>
      <c r="U62" s="53">
        <f t="shared" si="77"/>
        <v>194.7118321700508</v>
      </c>
      <c r="V62" s="53">
        <f t="shared" si="77"/>
        <v>204.98283955309353</v>
      </c>
      <c r="W62" s="53">
        <f t="shared" si="77"/>
        <v>213.30500590115827</v>
      </c>
      <c r="X62" s="53">
        <f t="shared" si="77"/>
        <v>221.67483617592464</v>
      </c>
      <c r="Y62" s="53">
        <f t="shared" si="77"/>
        <v>231.31520672243755</v>
      </c>
      <c r="Z62" s="53">
        <f t="shared" si="77"/>
        <v>241.63271712457922</v>
      </c>
      <c r="AA62" s="53">
        <f t="shared" si="77"/>
        <v>284.41691498091274</v>
      </c>
    </row>
    <row r="63" spans="1:27" x14ac:dyDescent="0.3">
      <c r="A63" s="49" t="s">
        <v>93</v>
      </c>
      <c r="B63" s="54"/>
      <c r="C63" s="55">
        <f t="shared" ref="C63:M63" si="78">C69/C62</f>
        <v>1.2444451664350547</v>
      </c>
      <c r="D63" s="55">
        <f t="shared" si="78"/>
        <v>1.2231050767327858</v>
      </c>
      <c r="E63" s="55">
        <f t="shared" si="78"/>
        <v>1.1375988864327322</v>
      </c>
      <c r="F63" s="55">
        <f t="shared" si="78"/>
        <v>1.6120665338770803</v>
      </c>
      <c r="G63" s="55">
        <f t="shared" si="78"/>
        <v>1.5290534410519956</v>
      </c>
      <c r="H63" s="55">
        <f t="shared" si="78"/>
        <v>1.4463962376041368</v>
      </c>
      <c r="I63" s="55">
        <f t="shared" si="78"/>
        <v>1.3859444278427135</v>
      </c>
      <c r="J63" s="55">
        <f t="shared" si="78"/>
        <v>1.3300306788128557</v>
      </c>
      <c r="K63" s="55">
        <f t="shared" si="78"/>
        <v>1.6944110255772658</v>
      </c>
      <c r="L63" s="55">
        <f t="shared" si="78"/>
        <v>1.6171147001918134</v>
      </c>
      <c r="M63" s="55">
        <f t="shared" si="78"/>
        <v>1.3579939246970125</v>
      </c>
      <c r="N63" s="61"/>
      <c r="O63" s="61"/>
      <c r="P63" s="49" t="s">
        <v>93</v>
      </c>
      <c r="Q63" s="55">
        <f t="shared" ref="Q63:AA63" si="79">Q69/Q62</f>
        <v>1.2759758927609921</v>
      </c>
      <c r="R63" s="55">
        <f t="shared" si="79"/>
        <v>1.2557574616450613</v>
      </c>
      <c r="S63" s="55">
        <f t="shared" si="79"/>
        <v>1.1742877738609663</v>
      </c>
      <c r="T63" s="55">
        <f t="shared" si="79"/>
        <v>1.6162148704718697</v>
      </c>
      <c r="U63" s="55">
        <f t="shared" si="79"/>
        <v>1.5407384166463813</v>
      </c>
      <c r="V63" s="55">
        <f t="shared" si="79"/>
        <v>1.4635371461048361</v>
      </c>
      <c r="W63" s="55">
        <f t="shared" si="79"/>
        <v>1.4064367534769187</v>
      </c>
      <c r="X63" s="55">
        <f t="shared" si="79"/>
        <v>1.3533335816335748</v>
      </c>
      <c r="Y63" s="55">
        <f t="shared" si="79"/>
        <v>1.7292421266534919</v>
      </c>
      <c r="Z63" s="55">
        <f t="shared" si="79"/>
        <v>1.6554049665127548</v>
      </c>
      <c r="AA63" s="55">
        <f t="shared" si="79"/>
        <v>1.4063861146473797</v>
      </c>
    </row>
    <row r="64" spans="1:27" ht="28" x14ac:dyDescent="0.3">
      <c r="A64" s="56" t="s">
        <v>94</v>
      </c>
      <c r="B64" s="54"/>
      <c r="C64" s="55">
        <f t="shared" ref="C64:M64" si="80">C70/C62</f>
        <v>1.2444451664350547</v>
      </c>
      <c r="D64" s="55">
        <f t="shared" si="80"/>
        <v>1.2231050767327858</v>
      </c>
      <c r="E64" s="55">
        <f t="shared" si="80"/>
        <v>1.1375988864327322</v>
      </c>
      <c r="F64" s="55">
        <f t="shared" si="80"/>
        <v>1.6120665338770803</v>
      </c>
      <c r="G64" s="55">
        <f t="shared" si="80"/>
        <v>1.5290534410519956</v>
      </c>
      <c r="H64" s="55">
        <f t="shared" si="80"/>
        <v>1.4463962376041368</v>
      </c>
      <c r="I64" s="55">
        <f t="shared" si="80"/>
        <v>1.3859444278427135</v>
      </c>
      <c r="J64" s="55">
        <f t="shared" si="80"/>
        <v>1.3300306788128557</v>
      </c>
      <c r="K64" s="55">
        <f t="shared" si="80"/>
        <v>1.4826096473801076</v>
      </c>
      <c r="L64" s="55">
        <f t="shared" si="80"/>
        <v>1.6171147001918134</v>
      </c>
      <c r="M64" s="55">
        <f t="shared" si="80"/>
        <v>1.3579939246970125</v>
      </c>
      <c r="N64" s="2"/>
      <c r="O64" s="2"/>
      <c r="P64" s="56" t="s">
        <v>94</v>
      </c>
      <c r="Q64" s="55">
        <f t="shared" ref="Q64:AA64" si="81">Q70/Q62</f>
        <v>1.2759758927609921</v>
      </c>
      <c r="R64" s="55">
        <f t="shared" si="81"/>
        <v>1.2557574616450613</v>
      </c>
      <c r="S64" s="55">
        <f t="shared" si="81"/>
        <v>1.1742877738609663</v>
      </c>
      <c r="T64" s="55">
        <f t="shared" si="81"/>
        <v>1.6162148704718697</v>
      </c>
      <c r="U64" s="55">
        <f t="shared" si="81"/>
        <v>1.5407384166463813</v>
      </c>
      <c r="V64" s="55">
        <f t="shared" si="81"/>
        <v>1.4635371461048361</v>
      </c>
      <c r="W64" s="55">
        <f t="shared" si="81"/>
        <v>1.4064367534769187</v>
      </c>
      <c r="X64" s="55">
        <f t="shared" si="81"/>
        <v>1.3533335816335748</v>
      </c>
      <c r="Y64" s="55">
        <f t="shared" si="81"/>
        <v>1.5130868608218053</v>
      </c>
      <c r="Z64" s="55">
        <f t="shared" si="81"/>
        <v>1.6554049665127548</v>
      </c>
      <c r="AA64" s="55">
        <f t="shared" si="81"/>
        <v>1.4063861146473797</v>
      </c>
    </row>
    <row r="65" spans="1:27" ht="28" x14ac:dyDescent="0.3">
      <c r="A65" s="51" t="s">
        <v>96</v>
      </c>
      <c r="B65" s="52"/>
      <c r="C65" s="53">
        <f t="shared" ref="C65:AA65" si="82">C52</f>
        <v>78.779999999999987</v>
      </c>
      <c r="D65" s="53">
        <f t="shared" si="82"/>
        <v>78.779999999999987</v>
      </c>
      <c r="E65" s="53">
        <f t="shared" si="82"/>
        <v>78.759999999999991</v>
      </c>
      <c r="F65" s="53">
        <f t="shared" si="82"/>
        <v>78.759999999999991</v>
      </c>
      <c r="G65" s="53">
        <f t="shared" si="82"/>
        <v>78.759999999999991</v>
      </c>
      <c r="H65" s="53">
        <f t="shared" si="82"/>
        <v>78.959999999999994</v>
      </c>
      <c r="I65" s="53">
        <f t="shared" si="82"/>
        <v>79.16</v>
      </c>
      <c r="J65" s="53">
        <f t="shared" si="82"/>
        <v>79.36</v>
      </c>
      <c r="K65" s="53">
        <f t="shared" si="82"/>
        <v>79.56</v>
      </c>
      <c r="L65" s="53">
        <f t="shared" si="82"/>
        <v>79.739999999999995</v>
      </c>
      <c r="M65" s="53">
        <f t="shared" si="82"/>
        <v>80.08</v>
      </c>
      <c r="N65" s="53">
        <f t="shared" si="82"/>
        <v>0</v>
      </c>
      <c r="O65" s="53">
        <f t="shared" si="82"/>
        <v>0</v>
      </c>
      <c r="P65" s="53" t="str">
        <f t="shared" si="82"/>
        <v>地区电源总出力
（气电0.4出力）</v>
      </c>
      <c r="Q65" s="53">
        <f t="shared" si="82"/>
        <v>37.68</v>
      </c>
      <c r="R65" s="53">
        <f t="shared" si="82"/>
        <v>37.68</v>
      </c>
      <c r="S65" s="53">
        <f t="shared" si="82"/>
        <v>37.68</v>
      </c>
      <c r="T65" s="53">
        <f t="shared" si="82"/>
        <v>37.68</v>
      </c>
      <c r="U65" s="53">
        <f t="shared" si="82"/>
        <v>37.68</v>
      </c>
      <c r="V65" s="53">
        <f t="shared" si="82"/>
        <v>37.68</v>
      </c>
      <c r="W65" s="53">
        <f t="shared" si="82"/>
        <v>37.68</v>
      </c>
      <c r="X65" s="53">
        <f t="shared" si="82"/>
        <v>37.68</v>
      </c>
      <c r="Y65" s="53">
        <f t="shared" si="82"/>
        <v>37.68</v>
      </c>
      <c r="Z65" s="53">
        <f t="shared" si="82"/>
        <v>37.68</v>
      </c>
      <c r="AA65" s="53">
        <f t="shared" si="82"/>
        <v>37.68</v>
      </c>
    </row>
    <row r="66" spans="1:27" x14ac:dyDescent="0.3">
      <c r="A66" s="49" t="s">
        <v>87</v>
      </c>
      <c r="B66" s="54"/>
      <c r="C66" s="53">
        <f t="shared" ref="C66:AA66" si="83">C53</f>
        <v>203.39128870885168</v>
      </c>
      <c r="D66" s="53">
        <f t="shared" si="83"/>
        <v>207.59737289863415</v>
      </c>
      <c r="E66" s="53">
        <f t="shared" si="83"/>
        <v>226.03333831095432</v>
      </c>
      <c r="F66" s="53">
        <f t="shared" si="83"/>
        <v>148.41653739197031</v>
      </c>
      <c r="G66" s="53">
        <f t="shared" si="83"/>
        <v>158.51981352227867</v>
      </c>
      <c r="H66" s="53">
        <f t="shared" si="83"/>
        <v>169.73204394788172</v>
      </c>
      <c r="I66" s="53">
        <f t="shared" si="83"/>
        <v>178.77889544573142</v>
      </c>
      <c r="J66" s="53">
        <f t="shared" si="83"/>
        <v>187.87870686213847</v>
      </c>
      <c r="K66" s="53">
        <f t="shared" si="83"/>
        <v>198.39022969159726</v>
      </c>
      <c r="L66" s="53">
        <f t="shared" si="83"/>
        <v>209.67413013842133</v>
      </c>
      <c r="M66" s="53">
        <f t="shared" si="83"/>
        <v>256.87212775656974</v>
      </c>
      <c r="N66" s="53">
        <f t="shared" si="83"/>
        <v>0</v>
      </c>
      <c r="O66" s="53">
        <f t="shared" si="83"/>
        <v>0</v>
      </c>
      <c r="P66" s="53" t="str">
        <f t="shared" si="83"/>
        <v>区域需大网供电负荷</v>
      </c>
      <c r="Q66" s="53">
        <f t="shared" si="83"/>
        <v>216.27415983796658</v>
      </c>
      <c r="R66" s="53">
        <f t="shared" si="83"/>
        <v>220.05963560877069</v>
      </c>
      <c r="S66" s="53">
        <f t="shared" si="83"/>
        <v>236.63400447985885</v>
      </c>
      <c r="T66" s="53">
        <f t="shared" si="83"/>
        <v>166.77888365277326</v>
      </c>
      <c r="U66" s="53">
        <f t="shared" si="83"/>
        <v>175.87183217005079</v>
      </c>
      <c r="V66" s="53">
        <f t="shared" si="83"/>
        <v>186.14283955309352</v>
      </c>
      <c r="W66" s="53">
        <f t="shared" si="83"/>
        <v>194.46500590115826</v>
      </c>
      <c r="X66" s="53">
        <f t="shared" si="83"/>
        <v>202.83483617592464</v>
      </c>
      <c r="Y66" s="53">
        <f t="shared" si="83"/>
        <v>212.47520672243755</v>
      </c>
      <c r="Z66" s="53">
        <f t="shared" si="83"/>
        <v>222.79271712457921</v>
      </c>
      <c r="AA66" s="53">
        <f t="shared" si="83"/>
        <v>265.5769149809127</v>
      </c>
    </row>
    <row r="67" spans="1:27" x14ac:dyDescent="0.3">
      <c r="A67" s="49" t="s">
        <v>93</v>
      </c>
      <c r="B67" s="54"/>
      <c r="C67" s="55">
        <f t="shared" ref="C67:M67" si="84">C69/C66</f>
        <v>1.4749894250851652</v>
      </c>
      <c r="D67" s="55">
        <f t="shared" si="84"/>
        <v>1.445104992472541</v>
      </c>
      <c r="E67" s="55">
        <f t="shared" si="84"/>
        <v>1.32723784129264</v>
      </c>
      <c r="F67" s="55">
        <f t="shared" si="84"/>
        <v>2.0213380885426231</v>
      </c>
      <c r="G67" s="55">
        <f t="shared" si="84"/>
        <v>1.8925079038011703</v>
      </c>
      <c r="H67" s="55">
        <f t="shared" si="84"/>
        <v>1.7674918243023023</v>
      </c>
      <c r="I67" s="55">
        <f t="shared" si="84"/>
        <v>1.6780504167006973</v>
      </c>
      <c r="J67" s="55">
        <f t="shared" si="84"/>
        <v>1.5967748821058994</v>
      </c>
      <c r="K67" s="55">
        <f t="shared" si="84"/>
        <v>2.01622832244214</v>
      </c>
      <c r="L67" s="55">
        <f t="shared" si="84"/>
        <v>1.9077222341923181</v>
      </c>
      <c r="M67" s="55">
        <f t="shared" si="84"/>
        <v>1.5571950273214088</v>
      </c>
      <c r="N67" s="2"/>
      <c r="O67" s="2"/>
      <c r="P67" s="49" t="s">
        <v>93</v>
      </c>
      <c r="Q67" s="55">
        <f t="shared" ref="Q67:AA67" si="85">Q69/Q66</f>
        <v>1.3871282645359073</v>
      </c>
      <c r="R67" s="55">
        <f t="shared" si="85"/>
        <v>1.3632668216053485</v>
      </c>
      <c r="S67" s="55">
        <f t="shared" si="85"/>
        <v>1.2677805992398465</v>
      </c>
      <c r="T67" s="55">
        <f t="shared" si="85"/>
        <v>1.7987888720048493</v>
      </c>
      <c r="U67" s="55">
        <f t="shared" si="85"/>
        <v>1.7057876539884422</v>
      </c>
      <c r="V67" s="55">
        <f t="shared" si="85"/>
        <v>1.6116655398631705</v>
      </c>
      <c r="W67" s="55">
        <f t="shared" si="85"/>
        <v>1.5426940112427352</v>
      </c>
      <c r="X67" s="55">
        <f t="shared" si="85"/>
        <v>1.4790358779386454</v>
      </c>
      <c r="Y67" s="55">
        <f t="shared" si="85"/>
        <v>1.8825725889163694</v>
      </c>
      <c r="Z67" s="55">
        <f t="shared" si="85"/>
        <v>1.7953908240920264</v>
      </c>
      <c r="AA67" s="55">
        <f t="shared" si="85"/>
        <v>1.5061550060883433</v>
      </c>
    </row>
    <row r="68" spans="1:27" ht="28" x14ac:dyDescent="0.3">
      <c r="A68" s="56" t="s">
        <v>94</v>
      </c>
      <c r="B68" s="54"/>
      <c r="C68" s="55">
        <f t="shared" ref="C68:M68" si="86">C70/C66</f>
        <v>1.4749894250851652</v>
      </c>
      <c r="D68" s="55">
        <f t="shared" si="86"/>
        <v>1.445104992472541</v>
      </c>
      <c r="E68" s="55">
        <f t="shared" si="86"/>
        <v>1.32723784129264</v>
      </c>
      <c r="F68" s="55">
        <f t="shared" si="86"/>
        <v>2.0213380885426231</v>
      </c>
      <c r="G68" s="55">
        <f t="shared" si="86"/>
        <v>1.8925079038011703</v>
      </c>
      <c r="H68" s="55">
        <f t="shared" si="86"/>
        <v>1.7674918243023023</v>
      </c>
      <c r="I68" s="55">
        <f t="shared" si="86"/>
        <v>1.6780504167006973</v>
      </c>
      <c r="J68" s="55">
        <f t="shared" si="86"/>
        <v>1.5967748821058994</v>
      </c>
      <c r="K68" s="55">
        <f t="shared" si="86"/>
        <v>1.7641997821368727</v>
      </c>
      <c r="L68" s="55">
        <f t="shared" si="86"/>
        <v>1.9077222341923181</v>
      </c>
      <c r="M68" s="55">
        <f t="shared" si="86"/>
        <v>1.5571950273214088</v>
      </c>
      <c r="N68" s="2"/>
      <c r="O68" s="2"/>
      <c r="P68" s="56" t="s">
        <v>94</v>
      </c>
      <c r="Q68" s="55">
        <f t="shared" ref="Q68:AA68" si="87">Q70/Q66</f>
        <v>1.3871282645359073</v>
      </c>
      <c r="R68" s="55">
        <f t="shared" si="87"/>
        <v>1.3632668216053485</v>
      </c>
      <c r="S68" s="55">
        <f t="shared" si="87"/>
        <v>1.2677805992398465</v>
      </c>
      <c r="T68" s="55">
        <f t="shared" si="87"/>
        <v>1.7987888720048493</v>
      </c>
      <c r="U68" s="55">
        <f t="shared" si="87"/>
        <v>1.7057876539884422</v>
      </c>
      <c r="V68" s="55">
        <f t="shared" si="87"/>
        <v>1.6116655398631705</v>
      </c>
      <c r="W68" s="55">
        <f t="shared" si="87"/>
        <v>1.5426940112427352</v>
      </c>
      <c r="X68" s="55">
        <f t="shared" si="87"/>
        <v>1.4790358779386454</v>
      </c>
      <c r="Y68" s="55">
        <f t="shared" si="87"/>
        <v>1.6472510153018232</v>
      </c>
      <c r="Z68" s="55">
        <f t="shared" si="87"/>
        <v>1.7953908240920264</v>
      </c>
      <c r="AA68" s="55">
        <f t="shared" si="87"/>
        <v>1.5061550060883433</v>
      </c>
    </row>
    <row r="69" spans="1:27" x14ac:dyDescent="0.3">
      <c r="A69" s="62" t="s">
        <v>97</v>
      </c>
      <c r="B69" s="52"/>
      <c r="C69" s="53">
        <f t="shared" ref="C69:K69" si="88">SUM(C71:C84)</f>
        <v>300</v>
      </c>
      <c r="D69" s="53">
        <f t="shared" si="88"/>
        <v>300</v>
      </c>
      <c r="E69" s="53">
        <f t="shared" si="88"/>
        <v>300</v>
      </c>
      <c r="F69" s="53">
        <f t="shared" si="88"/>
        <v>300</v>
      </c>
      <c r="G69" s="53">
        <f t="shared" si="88"/>
        <v>300</v>
      </c>
      <c r="H69" s="53">
        <f t="shared" si="88"/>
        <v>300</v>
      </c>
      <c r="I69" s="53">
        <f t="shared" si="88"/>
        <v>300</v>
      </c>
      <c r="J69" s="53">
        <f t="shared" si="88"/>
        <v>300</v>
      </c>
      <c r="K69" s="53">
        <f t="shared" si="88"/>
        <v>400</v>
      </c>
      <c r="L69" s="53">
        <f t="shared" ref="L69:M69" si="89">SUM(L71:L84)</f>
        <v>400</v>
      </c>
      <c r="M69" s="53">
        <f t="shared" si="89"/>
        <v>400</v>
      </c>
      <c r="N69" s="2"/>
      <c r="O69" s="2"/>
      <c r="P69" s="62" t="s">
        <v>97</v>
      </c>
      <c r="Q69" s="49">
        <f t="shared" ref="Q69:AA69" si="90">C69</f>
        <v>300</v>
      </c>
      <c r="R69" s="49">
        <f t="shared" si="90"/>
        <v>300</v>
      </c>
      <c r="S69" s="49">
        <f t="shared" si="90"/>
        <v>300</v>
      </c>
      <c r="T69" s="49">
        <f t="shared" si="90"/>
        <v>300</v>
      </c>
      <c r="U69" s="49">
        <f t="shared" si="90"/>
        <v>300</v>
      </c>
      <c r="V69" s="49">
        <f t="shared" si="90"/>
        <v>300</v>
      </c>
      <c r="W69" s="49">
        <f t="shared" si="90"/>
        <v>300</v>
      </c>
      <c r="X69" s="49">
        <f t="shared" si="90"/>
        <v>300</v>
      </c>
      <c r="Y69" s="49">
        <f t="shared" si="90"/>
        <v>400</v>
      </c>
      <c r="Z69" s="49">
        <f t="shared" si="90"/>
        <v>400</v>
      </c>
      <c r="AA69" s="49">
        <f t="shared" si="90"/>
        <v>400</v>
      </c>
    </row>
    <row r="70" spans="1:27" ht="28" x14ac:dyDescent="0.3">
      <c r="A70" s="51" t="s">
        <v>98</v>
      </c>
      <c r="B70" s="52"/>
      <c r="C70" s="53">
        <f t="shared" ref="C70:K70" si="91">SUM(B71:B84)+SUM(C87:C100)*0.5</f>
        <v>300</v>
      </c>
      <c r="D70" s="53">
        <f t="shared" si="91"/>
        <v>300</v>
      </c>
      <c r="E70" s="53">
        <f t="shared" si="91"/>
        <v>300</v>
      </c>
      <c r="F70" s="53">
        <f t="shared" si="91"/>
        <v>300</v>
      </c>
      <c r="G70" s="53">
        <f t="shared" si="91"/>
        <v>300</v>
      </c>
      <c r="H70" s="53">
        <f t="shared" si="91"/>
        <v>300</v>
      </c>
      <c r="I70" s="53">
        <f t="shared" si="91"/>
        <v>300</v>
      </c>
      <c r="J70" s="53">
        <f t="shared" si="91"/>
        <v>300</v>
      </c>
      <c r="K70" s="53">
        <f t="shared" si="91"/>
        <v>350</v>
      </c>
      <c r="L70" s="53">
        <f t="shared" ref="L70" si="92">SUM(K71:K84)+SUM(L87:L100)*0.5</f>
        <v>400</v>
      </c>
      <c r="M70" s="53">
        <f t="shared" ref="M70" si="93">SUM(L71:L84)+SUM(M87:M100)*0.5</f>
        <v>400</v>
      </c>
      <c r="N70" s="2"/>
      <c r="O70" s="2"/>
      <c r="P70" s="62" t="s">
        <v>99</v>
      </c>
      <c r="Q70" s="49">
        <f t="shared" ref="Q70:AA70" si="94">C70</f>
        <v>300</v>
      </c>
      <c r="R70" s="49">
        <f t="shared" si="94"/>
        <v>300</v>
      </c>
      <c r="S70" s="49">
        <f t="shared" si="94"/>
        <v>300</v>
      </c>
      <c r="T70" s="49">
        <f t="shared" si="94"/>
        <v>300</v>
      </c>
      <c r="U70" s="49">
        <f t="shared" si="94"/>
        <v>300</v>
      </c>
      <c r="V70" s="49">
        <f t="shared" si="94"/>
        <v>300</v>
      </c>
      <c r="W70" s="49">
        <f t="shared" si="94"/>
        <v>300</v>
      </c>
      <c r="X70" s="49">
        <f t="shared" si="94"/>
        <v>300</v>
      </c>
      <c r="Y70" s="49">
        <f t="shared" si="94"/>
        <v>350</v>
      </c>
      <c r="Z70" s="49">
        <f t="shared" si="94"/>
        <v>400</v>
      </c>
      <c r="AA70" s="49">
        <f t="shared" si="94"/>
        <v>400</v>
      </c>
    </row>
    <row r="71" spans="1:27" x14ac:dyDescent="0.3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s="2" customFormat="1" x14ac:dyDescent="0.25">
      <c r="A73" s="63" t="s">
        <v>101</v>
      </c>
      <c r="B73" s="53">
        <v>300</v>
      </c>
      <c r="C73" s="53">
        <v>300</v>
      </c>
      <c r="D73" s="53">
        <v>300</v>
      </c>
      <c r="E73" s="53">
        <v>300</v>
      </c>
      <c r="F73" s="53">
        <v>300</v>
      </c>
      <c r="G73" s="65">
        <v>300</v>
      </c>
      <c r="H73" s="53">
        <v>300</v>
      </c>
      <c r="I73" s="65">
        <v>300</v>
      </c>
      <c r="J73" s="53">
        <v>300</v>
      </c>
      <c r="K73" s="65">
        <v>400</v>
      </c>
      <c r="L73" s="65">
        <v>400</v>
      </c>
      <c r="M73" s="65">
        <v>400</v>
      </c>
      <c r="O73" s="2" t="str">
        <f t="shared" ref="O73:AA73" si="95">A73</f>
        <v>仁和</v>
      </c>
      <c r="P73" s="2">
        <f t="shared" si="95"/>
        <v>300</v>
      </c>
      <c r="Q73" s="2">
        <f t="shared" si="95"/>
        <v>300</v>
      </c>
      <c r="R73" s="2">
        <f t="shared" si="95"/>
        <v>300</v>
      </c>
      <c r="S73" s="2">
        <f t="shared" si="95"/>
        <v>300</v>
      </c>
      <c r="T73" s="2">
        <f t="shared" si="95"/>
        <v>300</v>
      </c>
      <c r="U73" s="2">
        <f t="shared" si="95"/>
        <v>300</v>
      </c>
      <c r="V73" s="2">
        <f t="shared" si="95"/>
        <v>300</v>
      </c>
      <c r="W73" s="2">
        <f t="shared" si="95"/>
        <v>300</v>
      </c>
      <c r="X73" s="2">
        <f t="shared" si="95"/>
        <v>300</v>
      </c>
      <c r="Y73" s="2">
        <f t="shared" si="95"/>
        <v>400</v>
      </c>
      <c r="Z73" s="2">
        <f t="shared" si="95"/>
        <v>400</v>
      </c>
      <c r="AA73" s="2">
        <f t="shared" si="95"/>
        <v>400</v>
      </c>
    </row>
    <row r="74" spans="1:27" x14ac:dyDescent="0.3">
      <c r="A74" s="67" t="s">
        <v>172</v>
      </c>
      <c r="B74" s="53"/>
      <c r="C74" s="53"/>
      <c r="D74" s="53"/>
      <c r="E74" s="53"/>
      <c r="F74" s="53"/>
      <c r="G74" s="65"/>
      <c r="H74" s="53"/>
      <c r="I74" s="65"/>
      <c r="J74" s="65"/>
      <c r="K74" s="65"/>
      <c r="L74" s="65"/>
      <c r="M74" s="65"/>
      <c r="N74" s="2"/>
      <c r="O74" s="67" t="s">
        <v>172</v>
      </c>
      <c r="P74" s="53"/>
      <c r="Q74" s="53"/>
      <c r="R74" s="53"/>
      <c r="S74" s="53"/>
      <c r="T74" s="53"/>
      <c r="U74" s="65"/>
      <c r="V74" s="53"/>
      <c r="W74" s="65"/>
      <c r="X74" s="53"/>
      <c r="Y74" s="65"/>
      <c r="Z74" s="65">
        <v>200</v>
      </c>
      <c r="AA74" s="65">
        <v>200</v>
      </c>
    </row>
    <row r="75" spans="1:27" x14ac:dyDescent="0.3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3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49" t="s">
        <v>111</v>
      </c>
      <c r="B86" s="49"/>
      <c r="C86" s="49">
        <f t="shared" ref="C86:M86" si="96">SUM(C87:C100)</f>
        <v>0</v>
      </c>
      <c r="D86" s="49">
        <f t="shared" si="96"/>
        <v>0</v>
      </c>
      <c r="E86" s="49">
        <f t="shared" si="96"/>
        <v>0</v>
      </c>
      <c r="F86" s="49">
        <f t="shared" si="96"/>
        <v>0</v>
      </c>
      <c r="G86" s="49">
        <f t="shared" si="96"/>
        <v>0</v>
      </c>
      <c r="H86" s="49">
        <f t="shared" si="96"/>
        <v>0</v>
      </c>
      <c r="I86" s="49">
        <f t="shared" si="96"/>
        <v>0</v>
      </c>
      <c r="J86" s="49">
        <f t="shared" si="96"/>
        <v>0</v>
      </c>
      <c r="K86" s="49">
        <f t="shared" si="96"/>
        <v>100</v>
      </c>
      <c r="L86" s="49">
        <f t="shared" si="96"/>
        <v>0</v>
      </c>
      <c r="M86" s="49">
        <f t="shared" si="96"/>
        <v>0</v>
      </c>
      <c r="N86" s="2"/>
      <c r="O86" s="2" t="str">
        <f t="shared" ref="O86:AA86" si="97">A86</f>
        <v>新增变电容量合计</v>
      </c>
      <c r="P86" s="2">
        <f t="shared" si="97"/>
        <v>0</v>
      </c>
      <c r="Q86" s="2">
        <f t="shared" si="97"/>
        <v>0</v>
      </c>
      <c r="R86" s="2">
        <f t="shared" si="97"/>
        <v>0</v>
      </c>
      <c r="S86" s="2">
        <f t="shared" si="97"/>
        <v>0</v>
      </c>
      <c r="T86" s="2">
        <f t="shared" si="97"/>
        <v>0</v>
      </c>
      <c r="U86" s="2">
        <f t="shared" si="97"/>
        <v>0</v>
      </c>
      <c r="V86" s="2">
        <f t="shared" si="97"/>
        <v>0</v>
      </c>
      <c r="W86" s="2">
        <f t="shared" si="97"/>
        <v>0</v>
      </c>
      <c r="X86" s="2">
        <f t="shared" si="97"/>
        <v>0</v>
      </c>
      <c r="Y86" s="2">
        <f t="shared" si="97"/>
        <v>100</v>
      </c>
      <c r="Z86" s="2">
        <f t="shared" si="97"/>
        <v>0</v>
      </c>
      <c r="AA86" s="2">
        <f t="shared" si="97"/>
        <v>0</v>
      </c>
    </row>
    <row r="87" spans="1:27" x14ac:dyDescent="0.3">
      <c r="A87" s="63"/>
      <c r="B87" s="49"/>
      <c r="C87" s="49">
        <f t="shared" ref="C87:C100" si="98">C71-B71</f>
        <v>0</v>
      </c>
      <c r="D87" s="49">
        <f t="shared" ref="D87:M87" si="99">D71-C71</f>
        <v>0</v>
      </c>
      <c r="E87" s="49">
        <f t="shared" si="99"/>
        <v>0</v>
      </c>
      <c r="F87" s="49">
        <f t="shared" si="99"/>
        <v>0</v>
      </c>
      <c r="G87" s="49">
        <f t="shared" si="99"/>
        <v>0</v>
      </c>
      <c r="H87" s="49">
        <f t="shared" si="99"/>
        <v>0</v>
      </c>
      <c r="I87" s="49">
        <f t="shared" si="99"/>
        <v>0</v>
      </c>
      <c r="J87" s="49">
        <f t="shared" si="99"/>
        <v>0</v>
      </c>
      <c r="K87" s="49">
        <f t="shared" si="99"/>
        <v>0</v>
      </c>
      <c r="L87" s="49">
        <f t="shared" si="99"/>
        <v>0</v>
      </c>
      <c r="M87" s="49">
        <f t="shared" si="99"/>
        <v>0</v>
      </c>
      <c r="N87" s="2"/>
      <c r="O87" s="2"/>
      <c r="P87" s="2">
        <f t="shared" ref="P87:AA87" si="100">B87</f>
        <v>0</v>
      </c>
      <c r="Q87" s="2">
        <f t="shared" si="100"/>
        <v>0</v>
      </c>
      <c r="R87" s="2">
        <f t="shared" si="100"/>
        <v>0</v>
      </c>
      <c r="S87" s="2">
        <f t="shared" si="100"/>
        <v>0</v>
      </c>
      <c r="T87" s="2">
        <f t="shared" si="100"/>
        <v>0</v>
      </c>
      <c r="U87" s="2">
        <f t="shared" si="100"/>
        <v>0</v>
      </c>
      <c r="V87" s="2">
        <f t="shared" si="100"/>
        <v>0</v>
      </c>
      <c r="W87" s="2">
        <f t="shared" si="100"/>
        <v>0</v>
      </c>
      <c r="X87" s="2">
        <f t="shared" si="100"/>
        <v>0</v>
      </c>
      <c r="Y87" s="2">
        <f t="shared" si="100"/>
        <v>0</v>
      </c>
      <c r="Z87" s="2">
        <f t="shared" si="100"/>
        <v>0</v>
      </c>
      <c r="AA87" s="2">
        <f t="shared" si="100"/>
        <v>0</v>
      </c>
    </row>
    <row r="88" spans="1:27" x14ac:dyDescent="0.3">
      <c r="A88" s="63"/>
      <c r="B88" s="49"/>
      <c r="C88" s="49">
        <f t="shared" si="98"/>
        <v>0</v>
      </c>
      <c r="D88" s="49">
        <f t="shared" ref="D88:M88" si="101">D72-C72</f>
        <v>0</v>
      </c>
      <c r="E88" s="49">
        <f t="shared" si="101"/>
        <v>0</v>
      </c>
      <c r="F88" s="49">
        <f t="shared" si="101"/>
        <v>0</v>
      </c>
      <c r="G88" s="49">
        <f t="shared" si="101"/>
        <v>0</v>
      </c>
      <c r="H88" s="49">
        <f t="shared" si="101"/>
        <v>0</v>
      </c>
      <c r="I88" s="49">
        <f t="shared" si="101"/>
        <v>0</v>
      </c>
      <c r="J88" s="49">
        <f t="shared" si="101"/>
        <v>0</v>
      </c>
      <c r="K88" s="49">
        <f t="shared" si="101"/>
        <v>0</v>
      </c>
      <c r="L88" s="49">
        <f t="shared" si="101"/>
        <v>0</v>
      </c>
      <c r="M88" s="49">
        <f t="shared" si="101"/>
        <v>0</v>
      </c>
      <c r="N88" s="2"/>
      <c r="O88" s="2"/>
      <c r="P88" s="2">
        <f t="shared" ref="P88:AA88" si="102">B88</f>
        <v>0</v>
      </c>
      <c r="Q88" s="2">
        <f t="shared" si="102"/>
        <v>0</v>
      </c>
      <c r="R88" s="2">
        <f t="shared" si="102"/>
        <v>0</v>
      </c>
      <c r="S88" s="2">
        <f t="shared" si="102"/>
        <v>0</v>
      </c>
      <c r="T88" s="2">
        <f t="shared" si="102"/>
        <v>0</v>
      </c>
      <c r="U88" s="2">
        <f t="shared" si="102"/>
        <v>0</v>
      </c>
      <c r="V88" s="2">
        <f t="shared" si="102"/>
        <v>0</v>
      </c>
      <c r="W88" s="2">
        <f t="shared" si="102"/>
        <v>0</v>
      </c>
      <c r="X88" s="2">
        <f t="shared" si="102"/>
        <v>0</v>
      </c>
      <c r="Y88" s="2">
        <f t="shared" si="102"/>
        <v>0</v>
      </c>
      <c r="Z88" s="2">
        <f t="shared" si="102"/>
        <v>0</v>
      </c>
      <c r="AA88" s="2">
        <f t="shared" si="102"/>
        <v>0</v>
      </c>
    </row>
    <row r="89" spans="1:27" x14ac:dyDescent="0.3">
      <c r="A89" s="67"/>
      <c r="B89" s="49"/>
      <c r="C89" s="49">
        <f t="shared" si="98"/>
        <v>0</v>
      </c>
      <c r="D89" s="49">
        <f t="shared" ref="D89:M89" si="103">D73-C73</f>
        <v>0</v>
      </c>
      <c r="E89" s="49">
        <f t="shared" si="103"/>
        <v>0</v>
      </c>
      <c r="F89" s="49">
        <f t="shared" si="103"/>
        <v>0</v>
      </c>
      <c r="G89" s="49">
        <f t="shared" si="103"/>
        <v>0</v>
      </c>
      <c r="H89" s="49">
        <f t="shared" si="103"/>
        <v>0</v>
      </c>
      <c r="I89" s="49">
        <f t="shared" si="103"/>
        <v>0</v>
      </c>
      <c r="J89" s="49">
        <f t="shared" si="103"/>
        <v>0</v>
      </c>
      <c r="K89" s="49">
        <f t="shared" si="103"/>
        <v>100</v>
      </c>
      <c r="L89" s="49">
        <f t="shared" si="103"/>
        <v>0</v>
      </c>
      <c r="M89" s="49">
        <f t="shared" si="103"/>
        <v>0</v>
      </c>
      <c r="N89" s="2"/>
      <c r="O89" s="2">
        <f t="shared" ref="O89:AA89" si="104">A89</f>
        <v>0</v>
      </c>
      <c r="P89" s="2">
        <f t="shared" si="104"/>
        <v>0</v>
      </c>
      <c r="Q89" s="2">
        <f t="shared" si="104"/>
        <v>0</v>
      </c>
      <c r="R89" s="2">
        <f t="shared" si="104"/>
        <v>0</v>
      </c>
      <c r="S89" s="2">
        <f t="shared" si="104"/>
        <v>0</v>
      </c>
      <c r="T89" s="2">
        <f t="shared" si="104"/>
        <v>0</v>
      </c>
      <c r="U89" s="2">
        <f t="shared" si="104"/>
        <v>0</v>
      </c>
      <c r="V89" s="2">
        <f t="shared" si="104"/>
        <v>0</v>
      </c>
      <c r="W89" s="2">
        <f t="shared" si="104"/>
        <v>0</v>
      </c>
      <c r="X89" s="2">
        <f t="shared" si="104"/>
        <v>0</v>
      </c>
      <c r="Y89" s="2">
        <f t="shared" si="104"/>
        <v>100</v>
      </c>
      <c r="Z89" s="2">
        <f t="shared" si="104"/>
        <v>0</v>
      </c>
      <c r="AA89" s="2">
        <f t="shared" si="104"/>
        <v>0</v>
      </c>
    </row>
    <row r="90" spans="1:27" x14ac:dyDescent="0.3">
      <c r="A90" s="63"/>
      <c r="B90" s="49"/>
      <c r="C90" s="49">
        <f t="shared" si="98"/>
        <v>0</v>
      </c>
      <c r="D90" s="49">
        <f t="shared" ref="D90:M90" si="105">D74-C74</f>
        <v>0</v>
      </c>
      <c r="E90" s="49">
        <f t="shared" si="105"/>
        <v>0</v>
      </c>
      <c r="F90" s="49">
        <f t="shared" si="105"/>
        <v>0</v>
      </c>
      <c r="G90" s="49">
        <f t="shared" si="105"/>
        <v>0</v>
      </c>
      <c r="H90" s="49">
        <f t="shared" si="105"/>
        <v>0</v>
      </c>
      <c r="I90" s="49">
        <f t="shared" si="105"/>
        <v>0</v>
      </c>
      <c r="J90" s="49">
        <f t="shared" si="105"/>
        <v>0</v>
      </c>
      <c r="K90" s="49">
        <f t="shared" si="105"/>
        <v>0</v>
      </c>
      <c r="L90" s="49">
        <f t="shared" si="105"/>
        <v>0</v>
      </c>
      <c r="M90" s="49">
        <f t="shared" si="105"/>
        <v>0</v>
      </c>
      <c r="N90" s="2"/>
      <c r="O90" s="2">
        <f t="shared" ref="O90:AA90" si="106">A90</f>
        <v>0</v>
      </c>
      <c r="P90" s="2">
        <f t="shared" si="106"/>
        <v>0</v>
      </c>
      <c r="Q90" s="2">
        <f t="shared" si="106"/>
        <v>0</v>
      </c>
      <c r="R90" s="2">
        <f t="shared" si="106"/>
        <v>0</v>
      </c>
      <c r="S90" s="2">
        <f t="shared" si="106"/>
        <v>0</v>
      </c>
      <c r="T90" s="2">
        <f t="shared" si="106"/>
        <v>0</v>
      </c>
      <c r="U90" s="2">
        <f t="shared" si="106"/>
        <v>0</v>
      </c>
      <c r="V90" s="2">
        <f t="shared" si="106"/>
        <v>0</v>
      </c>
      <c r="W90" s="2">
        <f t="shared" si="106"/>
        <v>0</v>
      </c>
      <c r="X90" s="2">
        <f t="shared" si="106"/>
        <v>0</v>
      </c>
      <c r="Y90" s="2">
        <f t="shared" si="106"/>
        <v>0</v>
      </c>
      <c r="Z90" s="2">
        <f t="shared" si="106"/>
        <v>0</v>
      </c>
      <c r="AA90" s="2">
        <f t="shared" si="106"/>
        <v>0</v>
      </c>
    </row>
    <row r="91" spans="1:27" x14ac:dyDescent="0.3">
      <c r="A91" s="63"/>
      <c r="B91" s="49"/>
      <c r="C91" s="49">
        <f t="shared" si="98"/>
        <v>0</v>
      </c>
      <c r="D91" s="49">
        <f t="shared" ref="D91:M91" si="107">D75-C75</f>
        <v>0</v>
      </c>
      <c r="E91" s="49">
        <f t="shared" si="107"/>
        <v>0</v>
      </c>
      <c r="F91" s="49">
        <f t="shared" si="107"/>
        <v>0</v>
      </c>
      <c r="G91" s="49">
        <f t="shared" si="107"/>
        <v>0</v>
      </c>
      <c r="H91" s="49">
        <f t="shared" si="107"/>
        <v>0</v>
      </c>
      <c r="I91" s="49">
        <f t="shared" si="107"/>
        <v>0</v>
      </c>
      <c r="J91" s="49">
        <f t="shared" si="107"/>
        <v>0</v>
      </c>
      <c r="K91" s="49">
        <f t="shared" si="107"/>
        <v>0</v>
      </c>
      <c r="L91" s="49">
        <f t="shared" si="107"/>
        <v>0</v>
      </c>
      <c r="M91" s="49">
        <f t="shared" si="107"/>
        <v>0</v>
      </c>
      <c r="N91" s="2"/>
      <c r="O91" s="2"/>
      <c r="P91" s="2">
        <f t="shared" ref="P91:AA91" si="108">B91</f>
        <v>0</v>
      </c>
      <c r="Q91" s="2">
        <f t="shared" si="108"/>
        <v>0</v>
      </c>
      <c r="R91" s="2">
        <f t="shared" si="108"/>
        <v>0</v>
      </c>
      <c r="S91" s="2">
        <f t="shared" si="108"/>
        <v>0</v>
      </c>
      <c r="T91" s="2">
        <f t="shared" si="108"/>
        <v>0</v>
      </c>
      <c r="U91" s="2">
        <f t="shared" si="108"/>
        <v>0</v>
      </c>
      <c r="V91" s="2">
        <f t="shared" si="108"/>
        <v>0</v>
      </c>
      <c r="W91" s="2">
        <f t="shared" si="108"/>
        <v>0</v>
      </c>
      <c r="X91" s="2">
        <f t="shared" si="108"/>
        <v>0</v>
      </c>
      <c r="Y91" s="2">
        <f t="shared" si="108"/>
        <v>0</v>
      </c>
      <c r="Z91" s="2">
        <f t="shared" si="108"/>
        <v>0</v>
      </c>
      <c r="AA91" s="2">
        <f t="shared" si="108"/>
        <v>0</v>
      </c>
    </row>
    <row r="92" spans="1:27" x14ac:dyDescent="0.3">
      <c r="A92" s="63"/>
      <c r="B92" s="49"/>
      <c r="C92" s="49">
        <f t="shared" si="98"/>
        <v>0</v>
      </c>
      <c r="D92" s="49">
        <f t="shared" ref="D92:M92" si="109">D76-C76</f>
        <v>0</v>
      </c>
      <c r="E92" s="49">
        <f t="shared" si="109"/>
        <v>0</v>
      </c>
      <c r="F92" s="49">
        <f t="shared" si="109"/>
        <v>0</v>
      </c>
      <c r="G92" s="49">
        <f t="shared" si="109"/>
        <v>0</v>
      </c>
      <c r="H92" s="49">
        <f t="shared" si="109"/>
        <v>0</v>
      </c>
      <c r="I92" s="49">
        <f t="shared" si="109"/>
        <v>0</v>
      </c>
      <c r="J92" s="49">
        <f t="shared" si="109"/>
        <v>0</v>
      </c>
      <c r="K92" s="49">
        <f t="shared" si="109"/>
        <v>0</v>
      </c>
      <c r="L92" s="49">
        <f t="shared" si="109"/>
        <v>0</v>
      </c>
      <c r="M92" s="49">
        <f t="shared" si="109"/>
        <v>0</v>
      </c>
      <c r="N92" s="2"/>
      <c r="O92" s="2"/>
      <c r="P92" s="2">
        <f t="shared" ref="P92:AA92" si="110">B92</f>
        <v>0</v>
      </c>
      <c r="Q92" s="2">
        <f t="shared" si="110"/>
        <v>0</v>
      </c>
      <c r="R92" s="2">
        <f t="shared" si="110"/>
        <v>0</v>
      </c>
      <c r="S92" s="2">
        <f t="shared" si="110"/>
        <v>0</v>
      </c>
      <c r="T92" s="2">
        <f t="shared" si="110"/>
        <v>0</v>
      </c>
      <c r="U92" s="2">
        <f t="shared" si="110"/>
        <v>0</v>
      </c>
      <c r="V92" s="2">
        <f t="shared" si="110"/>
        <v>0</v>
      </c>
      <c r="W92" s="2">
        <f t="shared" si="110"/>
        <v>0</v>
      </c>
      <c r="X92" s="2">
        <f t="shared" si="110"/>
        <v>0</v>
      </c>
      <c r="Y92" s="2">
        <f t="shared" si="110"/>
        <v>0</v>
      </c>
      <c r="Z92" s="2">
        <f t="shared" si="110"/>
        <v>0</v>
      </c>
      <c r="AA92" s="2">
        <f t="shared" si="110"/>
        <v>0</v>
      </c>
    </row>
    <row r="93" spans="1:27" x14ac:dyDescent="0.3">
      <c r="A93" s="63"/>
      <c r="B93" s="49"/>
      <c r="C93" s="49">
        <f t="shared" si="98"/>
        <v>0</v>
      </c>
      <c r="D93" s="49">
        <f t="shared" ref="D93:M93" si="111">D77-C77</f>
        <v>0</v>
      </c>
      <c r="E93" s="49">
        <f t="shared" si="111"/>
        <v>0</v>
      </c>
      <c r="F93" s="49">
        <f t="shared" si="111"/>
        <v>0</v>
      </c>
      <c r="G93" s="49">
        <f t="shared" si="111"/>
        <v>0</v>
      </c>
      <c r="H93" s="49">
        <f t="shared" si="111"/>
        <v>0</v>
      </c>
      <c r="I93" s="49">
        <f t="shared" si="111"/>
        <v>0</v>
      </c>
      <c r="J93" s="49">
        <f t="shared" si="111"/>
        <v>0</v>
      </c>
      <c r="K93" s="49">
        <f t="shared" si="111"/>
        <v>0</v>
      </c>
      <c r="L93" s="49">
        <f t="shared" si="111"/>
        <v>0</v>
      </c>
      <c r="M93" s="49">
        <f t="shared" si="111"/>
        <v>0</v>
      </c>
      <c r="N93" s="2"/>
      <c r="O93" s="2"/>
      <c r="P93" s="2">
        <f t="shared" ref="P93:AA93" si="112">B93</f>
        <v>0</v>
      </c>
      <c r="Q93" s="2">
        <f t="shared" si="112"/>
        <v>0</v>
      </c>
      <c r="R93" s="2">
        <f t="shared" si="112"/>
        <v>0</v>
      </c>
      <c r="S93" s="2">
        <f t="shared" si="112"/>
        <v>0</v>
      </c>
      <c r="T93" s="2">
        <f t="shared" si="112"/>
        <v>0</v>
      </c>
      <c r="U93" s="2">
        <f t="shared" si="112"/>
        <v>0</v>
      </c>
      <c r="V93" s="2">
        <f t="shared" si="112"/>
        <v>0</v>
      </c>
      <c r="W93" s="2">
        <f t="shared" si="112"/>
        <v>0</v>
      </c>
      <c r="X93" s="2">
        <f t="shared" si="112"/>
        <v>0</v>
      </c>
      <c r="Y93" s="2">
        <f t="shared" si="112"/>
        <v>0</v>
      </c>
      <c r="Z93" s="2">
        <f t="shared" si="112"/>
        <v>0</v>
      </c>
      <c r="AA93" s="2">
        <f t="shared" si="112"/>
        <v>0</v>
      </c>
    </row>
    <row r="94" spans="1:27" x14ac:dyDescent="0.3">
      <c r="A94" s="63"/>
      <c r="B94" s="49"/>
      <c r="C94" s="49">
        <f t="shared" si="98"/>
        <v>0</v>
      </c>
      <c r="D94" s="49">
        <f t="shared" ref="D94:M94" si="113">D78-C78</f>
        <v>0</v>
      </c>
      <c r="E94" s="49">
        <f t="shared" si="113"/>
        <v>0</v>
      </c>
      <c r="F94" s="49">
        <f t="shared" si="113"/>
        <v>0</v>
      </c>
      <c r="G94" s="49">
        <f t="shared" si="113"/>
        <v>0</v>
      </c>
      <c r="H94" s="49">
        <f t="shared" si="113"/>
        <v>0</v>
      </c>
      <c r="I94" s="49">
        <f t="shared" si="113"/>
        <v>0</v>
      </c>
      <c r="J94" s="49">
        <f t="shared" si="113"/>
        <v>0</v>
      </c>
      <c r="K94" s="49">
        <f t="shared" si="113"/>
        <v>0</v>
      </c>
      <c r="L94" s="49">
        <f t="shared" si="113"/>
        <v>0</v>
      </c>
      <c r="M94" s="49">
        <f t="shared" si="113"/>
        <v>0</v>
      </c>
      <c r="N94" s="2"/>
      <c r="O94" s="2"/>
      <c r="P94" s="2">
        <f t="shared" ref="P94:AA94" si="114">B94</f>
        <v>0</v>
      </c>
      <c r="Q94" s="2">
        <f t="shared" si="114"/>
        <v>0</v>
      </c>
      <c r="R94" s="2">
        <f t="shared" si="114"/>
        <v>0</v>
      </c>
      <c r="S94" s="2">
        <f t="shared" si="114"/>
        <v>0</v>
      </c>
      <c r="T94" s="2">
        <f t="shared" si="114"/>
        <v>0</v>
      </c>
      <c r="U94" s="2">
        <f t="shared" si="114"/>
        <v>0</v>
      </c>
      <c r="V94" s="2">
        <f t="shared" si="114"/>
        <v>0</v>
      </c>
      <c r="W94" s="2">
        <f t="shared" si="114"/>
        <v>0</v>
      </c>
      <c r="X94" s="2">
        <f t="shared" si="114"/>
        <v>0</v>
      </c>
      <c r="Y94" s="2">
        <f t="shared" si="114"/>
        <v>0</v>
      </c>
      <c r="Z94" s="2">
        <f t="shared" si="114"/>
        <v>0</v>
      </c>
      <c r="AA94" s="2">
        <f t="shared" si="114"/>
        <v>0</v>
      </c>
    </row>
    <row r="95" spans="1:27" x14ac:dyDescent="0.3">
      <c r="A95" s="63"/>
      <c r="B95" s="49"/>
      <c r="C95" s="49">
        <f t="shared" si="98"/>
        <v>0</v>
      </c>
      <c r="D95" s="49">
        <f t="shared" ref="D95:M95" si="115">D79-C79</f>
        <v>0</v>
      </c>
      <c r="E95" s="49">
        <f t="shared" si="115"/>
        <v>0</v>
      </c>
      <c r="F95" s="49">
        <f t="shared" si="115"/>
        <v>0</v>
      </c>
      <c r="G95" s="49">
        <f t="shared" si="115"/>
        <v>0</v>
      </c>
      <c r="H95" s="49">
        <f t="shared" si="115"/>
        <v>0</v>
      </c>
      <c r="I95" s="49">
        <f t="shared" si="115"/>
        <v>0</v>
      </c>
      <c r="J95" s="49">
        <f t="shared" si="115"/>
        <v>0</v>
      </c>
      <c r="K95" s="49">
        <f t="shared" si="115"/>
        <v>0</v>
      </c>
      <c r="L95" s="49">
        <f t="shared" si="115"/>
        <v>0</v>
      </c>
      <c r="M95" s="49">
        <f t="shared" si="115"/>
        <v>0</v>
      </c>
      <c r="N95" s="2"/>
      <c r="O95" s="2"/>
      <c r="P95" s="2">
        <f t="shared" ref="P95:AA95" si="116">B95</f>
        <v>0</v>
      </c>
      <c r="Q95" s="2">
        <f t="shared" si="116"/>
        <v>0</v>
      </c>
      <c r="R95" s="2">
        <f t="shared" si="116"/>
        <v>0</v>
      </c>
      <c r="S95" s="2">
        <f t="shared" si="116"/>
        <v>0</v>
      </c>
      <c r="T95" s="2">
        <f t="shared" si="116"/>
        <v>0</v>
      </c>
      <c r="U95" s="2">
        <f t="shared" si="116"/>
        <v>0</v>
      </c>
      <c r="V95" s="2">
        <f t="shared" si="116"/>
        <v>0</v>
      </c>
      <c r="W95" s="2">
        <f t="shared" si="116"/>
        <v>0</v>
      </c>
      <c r="X95" s="2">
        <f t="shared" si="116"/>
        <v>0</v>
      </c>
      <c r="Y95" s="2">
        <f t="shared" si="116"/>
        <v>0</v>
      </c>
      <c r="Z95" s="2">
        <f t="shared" si="116"/>
        <v>0</v>
      </c>
      <c r="AA95" s="2">
        <f t="shared" si="116"/>
        <v>0</v>
      </c>
    </row>
    <row r="96" spans="1:27" x14ac:dyDescent="0.3">
      <c r="A96" s="63"/>
      <c r="B96" s="49"/>
      <c r="C96" s="49">
        <f t="shared" si="98"/>
        <v>0</v>
      </c>
      <c r="D96" s="49">
        <f t="shared" ref="D96:M96" si="117">D80-C80</f>
        <v>0</v>
      </c>
      <c r="E96" s="49">
        <f t="shared" si="117"/>
        <v>0</v>
      </c>
      <c r="F96" s="49">
        <f t="shared" si="117"/>
        <v>0</v>
      </c>
      <c r="G96" s="49">
        <f t="shared" si="117"/>
        <v>0</v>
      </c>
      <c r="H96" s="49">
        <f t="shared" si="117"/>
        <v>0</v>
      </c>
      <c r="I96" s="49">
        <f t="shared" si="117"/>
        <v>0</v>
      </c>
      <c r="J96" s="49">
        <f t="shared" si="117"/>
        <v>0</v>
      </c>
      <c r="K96" s="49">
        <f t="shared" si="117"/>
        <v>0</v>
      </c>
      <c r="L96" s="49">
        <f t="shared" si="117"/>
        <v>0</v>
      </c>
      <c r="M96" s="49">
        <f t="shared" si="117"/>
        <v>0</v>
      </c>
      <c r="N96" s="2"/>
      <c r="O96" s="2"/>
      <c r="P96" s="2">
        <f t="shared" ref="P96:AA96" si="118">B96</f>
        <v>0</v>
      </c>
      <c r="Q96" s="2">
        <f t="shared" si="118"/>
        <v>0</v>
      </c>
      <c r="R96" s="2">
        <f t="shared" si="118"/>
        <v>0</v>
      </c>
      <c r="S96" s="2">
        <f t="shared" si="118"/>
        <v>0</v>
      </c>
      <c r="T96" s="2">
        <f t="shared" si="118"/>
        <v>0</v>
      </c>
      <c r="U96" s="2">
        <f t="shared" si="118"/>
        <v>0</v>
      </c>
      <c r="V96" s="2">
        <f t="shared" si="118"/>
        <v>0</v>
      </c>
      <c r="W96" s="2">
        <f t="shared" si="118"/>
        <v>0</v>
      </c>
      <c r="X96" s="2">
        <f t="shared" si="118"/>
        <v>0</v>
      </c>
      <c r="Y96" s="2">
        <f t="shared" si="118"/>
        <v>0</v>
      </c>
      <c r="Z96" s="2">
        <f t="shared" si="118"/>
        <v>0</v>
      </c>
      <c r="AA96" s="2">
        <f t="shared" si="118"/>
        <v>0</v>
      </c>
    </row>
    <row r="97" spans="1:27" x14ac:dyDescent="0.3">
      <c r="A97" s="63"/>
      <c r="B97" s="49"/>
      <c r="C97" s="49">
        <f t="shared" si="98"/>
        <v>0</v>
      </c>
      <c r="D97" s="49">
        <f t="shared" ref="D97:M97" si="119">D81-C81</f>
        <v>0</v>
      </c>
      <c r="E97" s="49">
        <f t="shared" si="119"/>
        <v>0</v>
      </c>
      <c r="F97" s="49">
        <f t="shared" si="119"/>
        <v>0</v>
      </c>
      <c r="G97" s="49">
        <f t="shared" si="119"/>
        <v>0</v>
      </c>
      <c r="H97" s="49">
        <f t="shared" si="119"/>
        <v>0</v>
      </c>
      <c r="I97" s="49">
        <f t="shared" si="119"/>
        <v>0</v>
      </c>
      <c r="J97" s="49">
        <f t="shared" si="119"/>
        <v>0</v>
      </c>
      <c r="K97" s="49">
        <f t="shared" si="119"/>
        <v>0</v>
      </c>
      <c r="L97" s="49">
        <f t="shared" si="119"/>
        <v>0</v>
      </c>
      <c r="M97" s="49">
        <f t="shared" si="119"/>
        <v>0</v>
      </c>
      <c r="N97" s="2"/>
      <c r="O97" s="2"/>
      <c r="P97" s="2">
        <f t="shared" ref="P97:AA97" si="120">B97</f>
        <v>0</v>
      </c>
      <c r="Q97" s="2">
        <f t="shared" si="120"/>
        <v>0</v>
      </c>
      <c r="R97" s="2">
        <f t="shared" si="120"/>
        <v>0</v>
      </c>
      <c r="S97" s="2">
        <f t="shared" si="120"/>
        <v>0</v>
      </c>
      <c r="T97" s="2">
        <f t="shared" si="120"/>
        <v>0</v>
      </c>
      <c r="U97" s="2">
        <f t="shared" si="120"/>
        <v>0</v>
      </c>
      <c r="V97" s="2">
        <f t="shared" si="120"/>
        <v>0</v>
      </c>
      <c r="W97" s="2">
        <f t="shared" si="120"/>
        <v>0</v>
      </c>
      <c r="X97" s="2">
        <f t="shared" si="120"/>
        <v>0</v>
      </c>
      <c r="Y97" s="2">
        <f t="shared" si="120"/>
        <v>0</v>
      </c>
      <c r="Z97" s="2">
        <f t="shared" si="120"/>
        <v>0</v>
      </c>
      <c r="AA97" s="2">
        <f t="shared" si="120"/>
        <v>0</v>
      </c>
    </row>
    <row r="98" spans="1:27" x14ac:dyDescent="0.3">
      <c r="A98" s="63"/>
      <c r="B98" s="49"/>
      <c r="C98" s="49">
        <f t="shared" si="98"/>
        <v>0</v>
      </c>
      <c r="D98" s="49">
        <f t="shared" ref="D98:M98" si="121">D82-C82</f>
        <v>0</v>
      </c>
      <c r="E98" s="49">
        <f t="shared" si="121"/>
        <v>0</v>
      </c>
      <c r="F98" s="49">
        <f t="shared" si="121"/>
        <v>0</v>
      </c>
      <c r="G98" s="49">
        <f t="shared" si="121"/>
        <v>0</v>
      </c>
      <c r="H98" s="49">
        <f t="shared" si="121"/>
        <v>0</v>
      </c>
      <c r="I98" s="49">
        <f t="shared" si="121"/>
        <v>0</v>
      </c>
      <c r="J98" s="49">
        <f t="shared" si="121"/>
        <v>0</v>
      </c>
      <c r="K98" s="49">
        <f t="shared" si="121"/>
        <v>0</v>
      </c>
      <c r="L98" s="49">
        <f t="shared" si="121"/>
        <v>0</v>
      </c>
      <c r="M98" s="49">
        <f t="shared" si="121"/>
        <v>0</v>
      </c>
      <c r="N98" s="2"/>
      <c r="O98" s="2"/>
      <c r="P98" s="2">
        <f t="shared" ref="P98:AA98" si="122">B98</f>
        <v>0</v>
      </c>
      <c r="Q98" s="2">
        <f t="shared" si="122"/>
        <v>0</v>
      </c>
      <c r="R98" s="2">
        <f t="shared" si="122"/>
        <v>0</v>
      </c>
      <c r="S98" s="2">
        <f t="shared" si="122"/>
        <v>0</v>
      </c>
      <c r="T98" s="2">
        <f t="shared" si="122"/>
        <v>0</v>
      </c>
      <c r="U98" s="2">
        <f t="shared" si="122"/>
        <v>0</v>
      </c>
      <c r="V98" s="2">
        <f t="shared" si="122"/>
        <v>0</v>
      </c>
      <c r="W98" s="2">
        <f t="shared" si="122"/>
        <v>0</v>
      </c>
      <c r="X98" s="2">
        <f t="shared" si="122"/>
        <v>0</v>
      </c>
      <c r="Y98" s="2">
        <f t="shared" si="122"/>
        <v>0</v>
      </c>
      <c r="Z98" s="2">
        <f t="shared" si="122"/>
        <v>0</v>
      </c>
      <c r="AA98" s="2">
        <f t="shared" si="122"/>
        <v>0</v>
      </c>
    </row>
    <row r="99" spans="1:27" x14ac:dyDescent="0.3">
      <c r="A99" s="63"/>
      <c r="B99" s="49"/>
      <c r="C99" s="49">
        <f t="shared" si="98"/>
        <v>0</v>
      </c>
      <c r="D99" s="49">
        <f t="shared" ref="D99:M99" si="123">D83-C83</f>
        <v>0</v>
      </c>
      <c r="E99" s="49">
        <f t="shared" si="123"/>
        <v>0</v>
      </c>
      <c r="F99" s="49">
        <f t="shared" si="123"/>
        <v>0</v>
      </c>
      <c r="G99" s="49">
        <f t="shared" si="123"/>
        <v>0</v>
      </c>
      <c r="H99" s="49">
        <f t="shared" si="123"/>
        <v>0</v>
      </c>
      <c r="I99" s="49">
        <f t="shared" si="123"/>
        <v>0</v>
      </c>
      <c r="J99" s="49">
        <f t="shared" si="123"/>
        <v>0</v>
      </c>
      <c r="K99" s="49">
        <f t="shared" si="123"/>
        <v>0</v>
      </c>
      <c r="L99" s="49">
        <f t="shared" si="123"/>
        <v>0</v>
      </c>
      <c r="M99" s="49">
        <f t="shared" si="123"/>
        <v>0</v>
      </c>
      <c r="N99" s="2"/>
      <c r="O99" s="2"/>
      <c r="P99" s="2">
        <f t="shared" ref="P99:AA99" si="124">B99</f>
        <v>0</v>
      </c>
      <c r="Q99" s="2">
        <f t="shared" si="124"/>
        <v>0</v>
      </c>
      <c r="R99" s="2">
        <f t="shared" si="124"/>
        <v>0</v>
      </c>
      <c r="S99" s="2">
        <f t="shared" si="124"/>
        <v>0</v>
      </c>
      <c r="T99" s="2">
        <f t="shared" si="124"/>
        <v>0</v>
      </c>
      <c r="U99" s="2">
        <f t="shared" si="124"/>
        <v>0</v>
      </c>
      <c r="V99" s="2">
        <f t="shared" si="124"/>
        <v>0</v>
      </c>
      <c r="W99" s="2">
        <f t="shared" si="124"/>
        <v>0</v>
      </c>
      <c r="X99" s="2">
        <f t="shared" si="124"/>
        <v>0</v>
      </c>
      <c r="Y99" s="2">
        <f t="shared" si="124"/>
        <v>0</v>
      </c>
      <c r="Z99" s="2">
        <f t="shared" si="124"/>
        <v>0</v>
      </c>
      <c r="AA99" s="2">
        <f t="shared" si="124"/>
        <v>0</v>
      </c>
    </row>
    <row r="100" spans="1:27" x14ac:dyDescent="0.3">
      <c r="A100" s="63"/>
      <c r="B100" s="49"/>
      <c r="C100" s="49">
        <f t="shared" si="98"/>
        <v>0</v>
      </c>
      <c r="D100" s="49">
        <f t="shared" ref="D100:M100" si="125">D84-C84</f>
        <v>0</v>
      </c>
      <c r="E100" s="49">
        <f t="shared" si="125"/>
        <v>0</v>
      </c>
      <c r="F100" s="49">
        <f t="shared" si="125"/>
        <v>0</v>
      </c>
      <c r="G100" s="49">
        <f t="shared" si="125"/>
        <v>0</v>
      </c>
      <c r="H100" s="49">
        <f t="shared" si="125"/>
        <v>0</v>
      </c>
      <c r="I100" s="49">
        <f t="shared" si="125"/>
        <v>0</v>
      </c>
      <c r="J100" s="49">
        <f t="shared" si="125"/>
        <v>0</v>
      </c>
      <c r="K100" s="49">
        <f t="shared" si="125"/>
        <v>0</v>
      </c>
      <c r="L100" s="49">
        <f t="shared" si="125"/>
        <v>0</v>
      </c>
      <c r="M100" s="49">
        <f t="shared" si="125"/>
        <v>0</v>
      </c>
      <c r="N100" s="2"/>
      <c r="O100" s="2"/>
      <c r="P100" s="2">
        <f t="shared" ref="P100:AA100" si="126">B100</f>
        <v>0</v>
      </c>
      <c r="Q100" s="2">
        <f t="shared" si="126"/>
        <v>0</v>
      </c>
      <c r="R100" s="2">
        <f t="shared" si="126"/>
        <v>0</v>
      </c>
      <c r="S100" s="2">
        <f t="shared" si="126"/>
        <v>0</v>
      </c>
      <c r="T100" s="2">
        <f t="shared" si="126"/>
        <v>0</v>
      </c>
      <c r="U100" s="2">
        <f t="shared" si="126"/>
        <v>0</v>
      </c>
      <c r="V100" s="2">
        <f t="shared" si="126"/>
        <v>0</v>
      </c>
      <c r="W100" s="2">
        <f t="shared" si="126"/>
        <v>0</v>
      </c>
      <c r="X100" s="2">
        <f t="shared" si="126"/>
        <v>0</v>
      </c>
      <c r="Y100" s="2">
        <f t="shared" si="126"/>
        <v>0</v>
      </c>
      <c r="Z100" s="2">
        <f t="shared" si="126"/>
        <v>0</v>
      </c>
      <c r="AA100" s="2">
        <f t="shared" si="126"/>
        <v>0</v>
      </c>
    </row>
  </sheetData>
  <phoneticPr fontId="24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0"/>
  <sheetViews>
    <sheetView workbookViewId="0">
      <selection activeCell="C11" sqref="C11:M11"/>
    </sheetView>
  </sheetViews>
  <sheetFormatPr defaultColWidth="9" defaultRowHeight="14" x14ac:dyDescent="0.3"/>
  <cols>
    <col min="1" max="2" width="20.83203125" customWidth="1"/>
    <col min="6" max="13" width="9.58203125"/>
    <col min="16" max="16" width="21" customWidth="1"/>
  </cols>
  <sheetData>
    <row r="1" spans="1:27" x14ac:dyDescent="0.3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3">
      <c r="A2" s="5" t="s">
        <v>50</v>
      </c>
      <c r="B2" s="5"/>
      <c r="C2" s="27">
        <f t="shared" ref="C2:M2" si="0">SUM(C3:C10)*C11</f>
        <v>0</v>
      </c>
      <c r="D2" s="27">
        <f t="shared" si="0"/>
        <v>0</v>
      </c>
      <c r="E2" s="27">
        <f t="shared" si="0"/>
        <v>0</v>
      </c>
      <c r="F2" s="27">
        <f t="shared" si="0"/>
        <v>200.4791700664415</v>
      </c>
      <c r="G2" s="27">
        <f t="shared" si="0"/>
        <v>210.03378807106617</v>
      </c>
      <c r="H2" s="6">
        <f t="shared" si="0"/>
        <v>220.43002188959409</v>
      </c>
      <c r="I2" s="6">
        <f t="shared" si="0"/>
        <v>228.90747581162415</v>
      </c>
      <c r="J2" s="6">
        <f t="shared" si="0"/>
        <v>237.50281614083886</v>
      </c>
      <c r="K2" s="6">
        <f t="shared" si="0"/>
        <v>246.67555102439093</v>
      </c>
      <c r="L2" s="6">
        <f t="shared" si="0"/>
        <v>256.1959274687697</v>
      </c>
      <c r="M2" s="27">
        <f t="shared" si="0"/>
        <v>291.56224763235195</v>
      </c>
      <c r="N2">
        <f>(L2/G2)^0.2-1</f>
        <v>4.0534804437316163E-2</v>
      </c>
      <c r="P2" s="5" t="s">
        <v>51</v>
      </c>
      <c r="Q2" s="27">
        <f t="shared" ref="Q2:AA2" si="1">SUM(Q3:Q10)*Q11</f>
        <v>0</v>
      </c>
      <c r="R2" s="27">
        <f t="shared" si="1"/>
        <v>0</v>
      </c>
      <c r="S2" s="27">
        <f t="shared" si="1"/>
        <v>0</v>
      </c>
      <c r="T2" s="27">
        <f t="shared" si="1"/>
        <v>180.43125305979737</v>
      </c>
      <c r="U2" s="27">
        <f t="shared" si="1"/>
        <v>189.03040926395957</v>
      </c>
      <c r="V2" s="27">
        <f t="shared" si="1"/>
        <v>198.38701970063468</v>
      </c>
      <c r="W2" s="27">
        <f t="shared" si="1"/>
        <v>206.01672823046175</v>
      </c>
      <c r="X2" s="27">
        <f t="shared" si="1"/>
        <v>213.75253452675497</v>
      </c>
      <c r="Y2" s="27">
        <f t="shared" si="1"/>
        <v>222.00799592195187</v>
      </c>
      <c r="Z2" s="27">
        <f t="shared" si="1"/>
        <v>230.57633472189275</v>
      </c>
      <c r="AA2" s="27">
        <f t="shared" si="1"/>
        <v>262.40602286911678</v>
      </c>
    </row>
    <row r="3" spans="1:27" x14ac:dyDescent="0.3">
      <c r="A3" s="73" t="s">
        <v>112</v>
      </c>
      <c r="B3" s="73"/>
      <c r="C3" s="46">
        <f>负荷!H3*负荷!H31</f>
        <v>0</v>
      </c>
      <c r="D3" s="46">
        <f>负荷!I3*负荷!I31</f>
        <v>0</v>
      </c>
      <c r="E3" s="46">
        <f>负荷!J3*负荷!J31</f>
        <v>0</v>
      </c>
      <c r="F3" s="46">
        <f>负荷!K3*负荷!K31</f>
        <v>63.876013687908966</v>
      </c>
      <c r="G3" s="46">
        <f>负荷!L3*负荷!L31</f>
        <v>67.071700507614224</v>
      </c>
      <c r="H3" s="46">
        <f>负荷!M3*负荷!M31</f>
        <v>69.555315309842044</v>
      </c>
      <c r="I3" s="46">
        <f>负荷!N3*负荷!N31</f>
        <v>72.270382323164569</v>
      </c>
      <c r="J3" s="46">
        <f>负荷!O3*负荷!O31</f>
        <v>74.848847828644836</v>
      </c>
      <c r="K3" s="46">
        <f>负荷!P3*负荷!P31</f>
        <v>77.916440683853978</v>
      </c>
      <c r="L3" s="46">
        <f>负荷!Q3*负荷!Q31</f>
        <v>81.189188275653308</v>
      </c>
      <c r="M3" s="46">
        <f>负荷!R3*负荷!R31</f>
        <v>95.037868150343215</v>
      </c>
      <c r="P3" s="5" t="str">
        <f t="shared" ref="P3:P34" si="2">A3</f>
        <v>市区负荷</v>
      </c>
      <c r="Q3" s="5">
        <f t="shared" ref="Q3:AA3" si="3">C3*0.9</f>
        <v>0</v>
      </c>
      <c r="R3" s="5">
        <f t="shared" si="3"/>
        <v>0</v>
      </c>
      <c r="S3" s="5">
        <f t="shared" si="3"/>
        <v>0</v>
      </c>
      <c r="T3" s="5">
        <f t="shared" si="3"/>
        <v>57.488412319118069</v>
      </c>
      <c r="U3" s="5">
        <f t="shared" si="3"/>
        <v>60.364530456852805</v>
      </c>
      <c r="V3" s="5">
        <f t="shared" si="3"/>
        <v>62.599783778857841</v>
      </c>
      <c r="W3" s="5">
        <f t="shared" si="3"/>
        <v>65.043344090848109</v>
      </c>
      <c r="X3" s="5">
        <f t="shared" si="3"/>
        <v>67.363963045780352</v>
      </c>
      <c r="Y3" s="5">
        <f t="shared" si="3"/>
        <v>70.124796615468583</v>
      </c>
      <c r="Z3" s="5">
        <f t="shared" si="3"/>
        <v>73.070269448087984</v>
      </c>
      <c r="AA3" s="5">
        <f t="shared" si="3"/>
        <v>85.534081335308898</v>
      </c>
    </row>
    <row r="4" spans="1:27" x14ac:dyDescent="0.3">
      <c r="A4" s="74" t="s">
        <v>173</v>
      </c>
      <c r="B4" s="8"/>
      <c r="C4" s="9">
        <f>负荷!H13*负荷!H50</f>
        <v>0</v>
      </c>
      <c r="D4" s="9">
        <f>负荷!I13*负荷!I50</f>
        <v>0</v>
      </c>
      <c r="E4" s="9">
        <f>负荷!J13*负荷!J50</f>
        <v>0</v>
      </c>
      <c r="F4" s="9">
        <f>负荷!K13*负荷!K50</f>
        <v>144.95645513130094</v>
      </c>
      <c r="G4" s="9">
        <f>负荷!L13*负荷!L50</f>
        <v>154.01649746192913</v>
      </c>
      <c r="H4" s="9">
        <f>负荷!M13*负荷!M50</f>
        <v>161.19</v>
      </c>
      <c r="I4" s="9">
        <f>负荷!N13*负荷!N50</f>
        <v>168.48000000000002</v>
      </c>
      <c r="J4" s="9">
        <f>负荷!O13*负荷!O50</f>
        <v>175.77</v>
      </c>
      <c r="K4" s="9">
        <f>负荷!P13*负荷!P50</f>
        <v>183.06</v>
      </c>
      <c r="L4" s="9">
        <f>负荷!Q13*负荷!Q50</f>
        <v>190.35000000000002</v>
      </c>
      <c r="M4" s="9">
        <f>负荷!R13*负荷!R50</f>
        <v>213.84</v>
      </c>
      <c r="P4" s="5" t="str">
        <f t="shared" si="2"/>
        <v>临平区负荷</v>
      </c>
      <c r="Q4" s="5">
        <f t="shared" ref="Q4:AA4" si="4">C4*0.9</f>
        <v>0</v>
      </c>
      <c r="R4" s="5">
        <f t="shared" si="4"/>
        <v>0</v>
      </c>
      <c r="S4" s="5">
        <f t="shared" si="4"/>
        <v>0</v>
      </c>
      <c r="T4" s="5">
        <f t="shared" si="4"/>
        <v>130.46080961817086</v>
      </c>
      <c r="U4" s="5">
        <f t="shared" si="4"/>
        <v>138.61484771573623</v>
      </c>
      <c r="V4" s="5">
        <f t="shared" si="4"/>
        <v>145.071</v>
      </c>
      <c r="W4" s="5">
        <f t="shared" si="4"/>
        <v>151.63200000000003</v>
      </c>
      <c r="X4" s="5">
        <f t="shared" si="4"/>
        <v>158.19300000000001</v>
      </c>
      <c r="Y4" s="5">
        <f t="shared" si="4"/>
        <v>164.75400000000002</v>
      </c>
      <c r="Z4" s="5">
        <f t="shared" si="4"/>
        <v>171.31500000000003</v>
      </c>
      <c r="AA4" s="5">
        <f t="shared" si="4"/>
        <v>192.45600000000002</v>
      </c>
    </row>
    <row r="5" spans="1:27" x14ac:dyDescent="0.3">
      <c r="A5" s="8"/>
      <c r="B5" s="8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P5" s="5">
        <f t="shared" si="2"/>
        <v>0</v>
      </c>
      <c r="Q5" s="5">
        <f t="shared" ref="Q5:Q10" si="5">C5*0.9</f>
        <v>0</v>
      </c>
      <c r="R5" s="5">
        <f t="shared" ref="R5:R10" si="6">D5*0.9</f>
        <v>0</v>
      </c>
      <c r="S5" s="5">
        <f t="shared" ref="S5:S10" si="7">E5*0.9</f>
        <v>0</v>
      </c>
      <c r="T5" s="5">
        <f t="shared" ref="T5:T10" si="8">F5*0.9</f>
        <v>0</v>
      </c>
      <c r="U5" s="5">
        <f t="shared" ref="U5:U10" si="9">G5*0.9</f>
        <v>0</v>
      </c>
      <c r="V5" s="5"/>
      <c r="W5" s="5"/>
      <c r="X5" s="5"/>
      <c r="Y5" s="5"/>
      <c r="Z5" s="5">
        <f t="shared" ref="Z5:Z10" si="10">L5*0.9</f>
        <v>0</v>
      </c>
      <c r="AA5" s="5">
        <f t="shared" ref="AA5:AA10" si="11">M5*0.9</f>
        <v>0</v>
      </c>
    </row>
    <row r="6" spans="1:27" x14ac:dyDescent="0.3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2"/>
        <v>0</v>
      </c>
      <c r="Q6" s="5">
        <f t="shared" si="5"/>
        <v>0</v>
      </c>
      <c r="R6" s="5">
        <f t="shared" si="6"/>
        <v>0</v>
      </c>
      <c r="S6" s="5">
        <f t="shared" si="7"/>
        <v>0</v>
      </c>
      <c r="T6" s="5">
        <f t="shared" si="8"/>
        <v>0</v>
      </c>
      <c r="U6" s="5">
        <f t="shared" si="9"/>
        <v>0</v>
      </c>
      <c r="V6" s="5"/>
      <c r="W6" s="5"/>
      <c r="X6" s="5"/>
      <c r="Y6" s="5"/>
      <c r="Z6" s="5">
        <f t="shared" si="10"/>
        <v>0</v>
      </c>
      <c r="AA6" s="5">
        <f t="shared" si="11"/>
        <v>0</v>
      </c>
    </row>
    <row r="7" spans="1:27" x14ac:dyDescent="0.3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si="5"/>
        <v>0</v>
      </c>
      <c r="R7" s="5">
        <f t="shared" si="6"/>
        <v>0</v>
      </c>
      <c r="S7" s="5">
        <f t="shared" si="7"/>
        <v>0</v>
      </c>
      <c r="T7" s="5">
        <f t="shared" si="8"/>
        <v>0</v>
      </c>
      <c r="U7" s="5">
        <f t="shared" si="9"/>
        <v>0</v>
      </c>
      <c r="V7" s="5"/>
      <c r="W7" s="5"/>
      <c r="X7" s="5"/>
      <c r="Y7" s="5"/>
      <c r="Z7" s="5">
        <f t="shared" si="10"/>
        <v>0</v>
      </c>
      <c r="AA7" s="5">
        <f t="shared" si="11"/>
        <v>0</v>
      </c>
    </row>
    <row r="8" spans="1:27" x14ac:dyDescent="0.3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si="5"/>
        <v>0</v>
      </c>
      <c r="R8" s="5">
        <f t="shared" si="6"/>
        <v>0</v>
      </c>
      <c r="S8" s="5">
        <f t="shared" si="7"/>
        <v>0</v>
      </c>
      <c r="T8" s="5">
        <f t="shared" si="8"/>
        <v>0</v>
      </c>
      <c r="U8" s="5">
        <f t="shared" si="9"/>
        <v>0</v>
      </c>
      <c r="V8" s="5"/>
      <c r="W8" s="5"/>
      <c r="X8" s="5"/>
      <c r="Y8" s="5"/>
      <c r="Z8" s="5">
        <f t="shared" si="10"/>
        <v>0</v>
      </c>
      <c r="AA8" s="5">
        <f t="shared" si="11"/>
        <v>0</v>
      </c>
    </row>
    <row r="9" spans="1:27" x14ac:dyDescent="0.3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si="5"/>
        <v>0</v>
      </c>
      <c r="R9" s="5">
        <f t="shared" si="6"/>
        <v>0</v>
      </c>
      <c r="S9" s="5">
        <f t="shared" si="7"/>
        <v>0</v>
      </c>
      <c r="T9" s="5">
        <f t="shared" si="8"/>
        <v>0</v>
      </c>
      <c r="U9" s="5">
        <f t="shared" si="9"/>
        <v>0</v>
      </c>
      <c r="V9" s="5"/>
      <c r="W9" s="5"/>
      <c r="X9" s="5"/>
      <c r="Y9" s="5"/>
      <c r="Z9" s="5">
        <f t="shared" si="10"/>
        <v>0</v>
      </c>
      <c r="AA9" s="5">
        <f t="shared" si="11"/>
        <v>0</v>
      </c>
    </row>
    <row r="10" spans="1:27" x14ac:dyDescent="0.3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si="5"/>
        <v>0</v>
      </c>
      <c r="R10" s="5">
        <f t="shared" si="6"/>
        <v>0</v>
      </c>
      <c r="S10" s="5">
        <f t="shared" si="7"/>
        <v>0</v>
      </c>
      <c r="T10" s="5">
        <f t="shared" si="8"/>
        <v>0</v>
      </c>
      <c r="U10" s="5">
        <f t="shared" si="9"/>
        <v>0</v>
      </c>
      <c r="V10" s="5"/>
      <c r="W10" s="5"/>
      <c r="X10" s="5"/>
      <c r="Y10" s="5"/>
      <c r="Z10" s="5">
        <f t="shared" si="10"/>
        <v>0</v>
      </c>
      <c r="AA10" s="5">
        <f t="shared" si="11"/>
        <v>0</v>
      </c>
    </row>
    <row r="11" spans="1:27" x14ac:dyDescent="0.3">
      <c r="A11" s="5" t="s">
        <v>35</v>
      </c>
      <c r="B11" s="13"/>
      <c r="C11" s="14"/>
      <c r="D11" s="15"/>
      <c r="E11" s="15"/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2">C11</f>
        <v>0</v>
      </c>
      <c r="R11" s="5">
        <f t="shared" si="12"/>
        <v>0</v>
      </c>
      <c r="S11" s="5">
        <f t="shared" si="12"/>
        <v>0</v>
      </c>
      <c r="T11" s="5">
        <f t="shared" si="12"/>
        <v>0.96</v>
      </c>
      <c r="U11" s="5">
        <f t="shared" si="12"/>
        <v>0.95</v>
      </c>
      <c r="V11" s="5">
        <f t="shared" si="12"/>
        <v>0.95529576231527513</v>
      </c>
      <c r="W11" s="5">
        <f t="shared" si="12"/>
        <v>0.95080835844470879</v>
      </c>
      <c r="X11" s="5">
        <f t="shared" si="12"/>
        <v>0.94766542180908198</v>
      </c>
      <c r="Y11" s="5">
        <f t="shared" si="12"/>
        <v>0.94520237297286502</v>
      </c>
      <c r="Z11" s="5">
        <f t="shared" si="12"/>
        <v>0.94349522474336966</v>
      </c>
      <c r="AA11" s="5">
        <f t="shared" si="12"/>
        <v>0.94394023559641038</v>
      </c>
    </row>
    <row r="12" spans="1:27" x14ac:dyDescent="0.3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转供XX</v>
      </c>
      <c r="Q12" s="17">
        <f t="shared" ref="Q12:Q17" si="13">C12*0.9</f>
        <v>0</v>
      </c>
      <c r="R12" s="17">
        <f t="shared" ref="R12:R17" si="14">D12*0.9</f>
        <v>0</v>
      </c>
      <c r="S12" s="17">
        <f t="shared" ref="S12:S17" si="15">E12*0.9</f>
        <v>0</v>
      </c>
      <c r="T12" s="17">
        <f t="shared" ref="T12:T17" si="16">F12*0.9</f>
        <v>0</v>
      </c>
      <c r="U12" s="17">
        <f t="shared" ref="U12:U17" si="17">G12*0.9</f>
        <v>0</v>
      </c>
      <c r="V12" s="17"/>
      <c r="W12" s="17"/>
      <c r="X12" s="17"/>
      <c r="Y12" s="17"/>
      <c r="Z12" s="17">
        <f t="shared" ref="Z12:Z17" si="18">L12*0.9</f>
        <v>0</v>
      </c>
      <c r="AA12" s="17">
        <f t="shared" ref="AA12:AA17" si="19">M12*0.9</f>
        <v>0</v>
      </c>
    </row>
    <row r="13" spans="1:27" x14ac:dyDescent="0.3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si="13"/>
        <v>0</v>
      </c>
      <c r="R13" s="17">
        <f t="shared" si="14"/>
        <v>0</v>
      </c>
      <c r="S13" s="17">
        <f t="shared" si="15"/>
        <v>0</v>
      </c>
      <c r="T13" s="17">
        <f t="shared" si="16"/>
        <v>0</v>
      </c>
      <c r="U13" s="17">
        <f t="shared" si="17"/>
        <v>0</v>
      </c>
      <c r="V13" s="17"/>
      <c r="W13" s="17"/>
      <c r="X13" s="17"/>
      <c r="Y13" s="17"/>
      <c r="Z13" s="17">
        <f t="shared" si="18"/>
        <v>0</v>
      </c>
      <c r="AA13" s="17">
        <f t="shared" si="19"/>
        <v>0</v>
      </c>
    </row>
    <row r="14" spans="1:27" x14ac:dyDescent="0.3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si="13"/>
        <v>0</v>
      </c>
      <c r="R14" s="17">
        <f t="shared" si="14"/>
        <v>0</v>
      </c>
      <c r="S14" s="17">
        <f t="shared" si="15"/>
        <v>0</v>
      </c>
      <c r="T14" s="17">
        <f t="shared" si="16"/>
        <v>0</v>
      </c>
      <c r="U14" s="17">
        <f t="shared" si="17"/>
        <v>0</v>
      </c>
      <c r="V14" s="17"/>
      <c r="W14" s="17"/>
      <c r="X14" s="17"/>
      <c r="Y14" s="17"/>
      <c r="Z14" s="17">
        <f t="shared" si="18"/>
        <v>0</v>
      </c>
      <c r="AA14" s="17">
        <f t="shared" si="19"/>
        <v>0</v>
      </c>
    </row>
    <row r="15" spans="1:27" x14ac:dyDescent="0.3">
      <c r="A15" s="22" t="s">
        <v>57</v>
      </c>
      <c r="B15" s="23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P15" s="22" t="str">
        <f t="shared" si="2"/>
        <v>由XX转供</v>
      </c>
      <c r="Q15" s="22">
        <f t="shared" si="13"/>
        <v>0</v>
      </c>
      <c r="R15" s="22">
        <f t="shared" si="14"/>
        <v>0</v>
      </c>
      <c r="S15" s="22">
        <f t="shared" si="15"/>
        <v>0</v>
      </c>
      <c r="T15" s="22">
        <f t="shared" si="16"/>
        <v>0</v>
      </c>
      <c r="U15" s="22">
        <f t="shared" si="17"/>
        <v>0</v>
      </c>
      <c r="V15" s="22"/>
      <c r="W15" s="22"/>
      <c r="X15" s="22"/>
      <c r="Y15" s="22"/>
      <c r="Z15" s="22">
        <f t="shared" si="18"/>
        <v>0</v>
      </c>
      <c r="AA15" s="22">
        <f t="shared" si="19"/>
        <v>0</v>
      </c>
    </row>
    <row r="16" spans="1:27" x14ac:dyDescent="0.3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si="13"/>
        <v>0</v>
      </c>
      <c r="R16" s="22">
        <f t="shared" si="14"/>
        <v>0</v>
      </c>
      <c r="S16" s="22">
        <f t="shared" si="15"/>
        <v>0</v>
      </c>
      <c r="T16" s="22">
        <f t="shared" si="16"/>
        <v>0</v>
      </c>
      <c r="U16" s="22">
        <f t="shared" si="17"/>
        <v>0</v>
      </c>
      <c r="V16" s="22"/>
      <c r="W16" s="22"/>
      <c r="X16" s="22"/>
      <c r="Y16" s="22"/>
      <c r="Z16" s="22">
        <f t="shared" si="18"/>
        <v>0</v>
      </c>
      <c r="AA16" s="22">
        <f t="shared" si="19"/>
        <v>0</v>
      </c>
    </row>
    <row r="17" spans="1:27" x14ac:dyDescent="0.3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si="13"/>
        <v>0</v>
      </c>
      <c r="R17" s="22">
        <f t="shared" si="14"/>
        <v>0</v>
      </c>
      <c r="S17" s="22">
        <f t="shared" si="15"/>
        <v>0</v>
      </c>
      <c r="T17" s="22">
        <f t="shared" si="16"/>
        <v>0</v>
      </c>
      <c r="U17" s="22">
        <f t="shared" si="17"/>
        <v>0</v>
      </c>
      <c r="V17" s="22"/>
      <c r="W17" s="22"/>
      <c r="X17" s="22"/>
      <c r="Y17" s="22"/>
      <c r="Z17" s="22">
        <f t="shared" si="18"/>
        <v>0</v>
      </c>
      <c r="AA17" s="22">
        <f t="shared" si="19"/>
        <v>0</v>
      </c>
    </row>
    <row r="18" spans="1:27" x14ac:dyDescent="0.3">
      <c r="A18" s="3" t="s">
        <v>58</v>
      </c>
      <c r="B18" s="3"/>
      <c r="C18" s="27">
        <f t="shared" ref="C18:M18" si="20">SUM(C3:C10)*C11+SUM(C12:C14)-SUM(C15:C17)</f>
        <v>0</v>
      </c>
      <c r="D18" s="27">
        <f t="shared" si="20"/>
        <v>0</v>
      </c>
      <c r="E18" s="27">
        <f t="shared" si="20"/>
        <v>0</v>
      </c>
      <c r="F18" s="27">
        <f t="shared" si="20"/>
        <v>200.4791700664415</v>
      </c>
      <c r="G18" s="27">
        <f t="shared" si="20"/>
        <v>210.03378807106617</v>
      </c>
      <c r="H18" s="27">
        <f t="shared" si="20"/>
        <v>220.43002188959409</v>
      </c>
      <c r="I18" s="27">
        <f t="shared" si="20"/>
        <v>228.90747581162415</v>
      </c>
      <c r="J18" s="27">
        <f t="shared" si="20"/>
        <v>237.50281614083886</v>
      </c>
      <c r="K18" s="27">
        <f t="shared" si="20"/>
        <v>246.67555102439093</v>
      </c>
      <c r="L18" s="27">
        <f t="shared" si="20"/>
        <v>256.1959274687697</v>
      </c>
      <c r="M18" s="27">
        <f t="shared" si="20"/>
        <v>291.56224763235195</v>
      </c>
      <c r="P18" s="5" t="str">
        <f t="shared" si="2"/>
        <v>负荷小计</v>
      </c>
      <c r="Q18" s="27">
        <f t="shared" ref="Q18:AA18" si="21">SUM(Q3:Q10)*Q11+SUM(Q12:Q14)-SUM(Q15:Q17)</f>
        <v>0</v>
      </c>
      <c r="R18" s="27">
        <f t="shared" si="21"/>
        <v>0</v>
      </c>
      <c r="S18" s="27">
        <f t="shared" si="21"/>
        <v>0</v>
      </c>
      <c r="T18" s="27">
        <f t="shared" si="21"/>
        <v>180.43125305979737</v>
      </c>
      <c r="U18" s="27">
        <f t="shared" si="21"/>
        <v>189.03040926395957</v>
      </c>
      <c r="V18" s="27">
        <f t="shared" si="21"/>
        <v>198.38701970063468</v>
      </c>
      <c r="W18" s="27">
        <f t="shared" si="21"/>
        <v>206.01672823046175</v>
      </c>
      <c r="X18" s="27">
        <f t="shared" si="21"/>
        <v>213.75253452675497</v>
      </c>
      <c r="Y18" s="27">
        <f t="shared" si="21"/>
        <v>222.00799592195187</v>
      </c>
      <c r="Z18" s="27">
        <f t="shared" si="21"/>
        <v>230.57633472189275</v>
      </c>
      <c r="AA18" s="27">
        <f t="shared" si="21"/>
        <v>262.40602286911678</v>
      </c>
    </row>
    <row r="19" spans="1:27" ht="24" x14ac:dyDescent="0.3">
      <c r="A19" s="28" t="s">
        <v>59</v>
      </c>
      <c r="B19" s="28"/>
      <c r="C19" s="27">
        <f t="shared" ref="C19:M19" si="22">SUM(C20:C34)</f>
        <v>0</v>
      </c>
      <c r="D19" s="27">
        <f t="shared" si="22"/>
        <v>0</v>
      </c>
      <c r="E19" s="27">
        <f t="shared" si="22"/>
        <v>0</v>
      </c>
      <c r="F19" s="27">
        <f t="shared" si="22"/>
        <v>158.5</v>
      </c>
      <c r="G19" s="27">
        <f t="shared" si="22"/>
        <v>158.5</v>
      </c>
      <c r="H19" s="27">
        <f t="shared" si="22"/>
        <v>158.5</v>
      </c>
      <c r="I19" s="27">
        <f t="shared" si="22"/>
        <v>158.5</v>
      </c>
      <c r="J19" s="27">
        <f t="shared" si="22"/>
        <v>158.5</v>
      </c>
      <c r="K19" s="27">
        <f t="shared" si="22"/>
        <v>158.5</v>
      </c>
      <c r="L19" s="27">
        <f t="shared" si="22"/>
        <v>158.5</v>
      </c>
      <c r="M19" s="27">
        <f t="shared" si="22"/>
        <v>158.5</v>
      </c>
      <c r="P19" s="5" t="str">
        <f t="shared" si="2"/>
        <v>220kV及以下统调电厂装机容量</v>
      </c>
      <c r="Q19" s="5">
        <f t="shared" ref="Q19:AA19" si="23">SUM(Q20:Q34)</f>
        <v>0</v>
      </c>
      <c r="R19" s="5">
        <f t="shared" si="23"/>
        <v>0</v>
      </c>
      <c r="S19" s="5">
        <f t="shared" si="23"/>
        <v>0</v>
      </c>
      <c r="T19" s="5">
        <f t="shared" si="23"/>
        <v>158.5</v>
      </c>
      <c r="U19" s="5">
        <f t="shared" si="23"/>
        <v>158.5</v>
      </c>
      <c r="V19" s="5">
        <f t="shared" si="23"/>
        <v>158.5</v>
      </c>
      <c r="W19" s="5">
        <f t="shared" si="23"/>
        <v>158.5</v>
      </c>
      <c r="X19" s="5">
        <f t="shared" si="23"/>
        <v>158.5</v>
      </c>
      <c r="Y19" s="5">
        <f t="shared" si="23"/>
        <v>158.5</v>
      </c>
      <c r="Z19" s="5">
        <f t="shared" si="23"/>
        <v>158.5</v>
      </c>
      <c r="AA19" s="5">
        <f t="shared" si="23"/>
        <v>158.5</v>
      </c>
    </row>
    <row r="20" spans="1:27" x14ac:dyDescent="0.3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AA20" si="24">C20</f>
        <v>0</v>
      </c>
      <c r="R20" s="57">
        <f t="shared" si="24"/>
        <v>0</v>
      </c>
      <c r="S20" s="57">
        <f t="shared" si="24"/>
        <v>0</v>
      </c>
      <c r="T20" s="57">
        <f t="shared" si="24"/>
        <v>0</v>
      </c>
      <c r="U20" s="57">
        <f t="shared" si="24"/>
        <v>0</v>
      </c>
      <c r="V20" s="57">
        <f t="shared" si="24"/>
        <v>0</v>
      </c>
      <c r="W20" s="57">
        <f t="shared" si="24"/>
        <v>0</v>
      </c>
      <c r="X20" s="57">
        <f t="shared" si="24"/>
        <v>0</v>
      </c>
      <c r="Y20" s="57">
        <f t="shared" si="24"/>
        <v>0</v>
      </c>
      <c r="Z20" s="57">
        <f t="shared" si="24"/>
        <v>0</v>
      </c>
      <c r="AA20" s="57">
        <f t="shared" si="24"/>
        <v>0</v>
      </c>
    </row>
    <row r="21" spans="1:27" x14ac:dyDescent="0.3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5">C21</f>
        <v>0</v>
      </c>
      <c r="R21" s="57">
        <f t="shared" si="25"/>
        <v>0</v>
      </c>
      <c r="S21" s="57">
        <f t="shared" si="25"/>
        <v>0</v>
      </c>
      <c r="T21" s="57">
        <f t="shared" si="25"/>
        <v>0</v>
      </c>
      <c r="U21" s="57">
        <f t="shared" si="25"/>
        <v>0</v>
      </c>
      <c r="V21" s="57">
        <f t="shared" si="25"/>
        <v>0</v>
      </c>
      <c r="W21" s="57">
        <f t="shared" si="25"/>
        <v>0</v>
      </c>
      <c r="X21" s="57">
        <f t="shared" si="25"/>
        <v>0</v>
      </c>
      <c r="Y21" s="57">
        <f t="shared" si="25"/>
        <v>0</v>
      </c>
      <c r="Z21" s="57">
        <f t="shared" si="25"/>
        <v>0</v>
      </c>
      <c r="AA21" s="57">
        <f t="shared" si="25"/>
        <v>0</v>
      </c>
    </row>
    <row r="22" spans="1:27" x14ac:dyDescent="0.3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6">C22</f>
        <v>0</v>
      </c>
      <c r="R22" s="57">
        <f t="shared" si="26"/>
        <v>0</v>
      </c>
      <c r="S22" s="57">
        <f t="shared" si="26"/>
        <v>0</v>
      </c>
      <c r="T22" s="57">
        <f t="shared" si="26"/>
        <v>0</v>
      </c>
      <c r="U22" s="57">
        <f t="shared" si="26"/>
        <v>0</v>
      </c>
      <c r="V22" s="57">
        <f t="shared" si="26"/>
        <v>0</v>
      </c>
      <c r="W22" s="57">
        <f t="shared" si="26"/>
        <v>0</v>
      </c>
      <c r="X22" s="57">
        <f t="shared" si="26"/>
        <v>0</v>
      </c>
      <c r="Y22" s="57">
        <f t="shared" si="26"/>
        <v>0</v>
      </c>
      <c r="Z22" s="57">
        <f t="shared" si="26"/>
        <v>0</v>
      </c>
      <c r="AA22" s="57">
        <f t="shared" si="26"/>
        <v>0</v>
      </c>
    </row>
    <row r="23" spans="1:27" x14ac:dyDescent="0.3">
      <c r="A23" s="75" t="s">
        <v>62</v>
      </c>
      <c r="B23" s="75"/>
      <c r="C23" s="33">
        <v>0</v>
      </c>
      <c r="D23" s="34">
        <v>0</v>
      </c>
      <c r="E23" s="34">
        <v>0</v>
      </c>
      <c r="F23" s="34">
        <v>117</v>
      </c>
      <c r="G23" s="34">
        <f>F23</f>
        <v>117</v>
      </c>
      <c r="H23" s="34">
        <f t="shared" ref="H23:M23" si="27">G23</f>
        <v>117</v>
      </c>
      <c r="I23" s="34">
        <f t="shared" si="27"/>
        <v>117</v>
      </c>
      <c r="J23" s="34">
        <f t="shared" si="27"/>
        <v>117</v>
      </c>
      <c r="K23" s="34">
        <f t="shared" si="27"/>
        <v>117</v>
      </c>
      <c r="L23" s="34">
        <f t="shared" si="27"/>
        <v>117</v>
      </c>
      <c r="M23" s="34">
        <f t="shared" si="27"/>
        <v>117</v>
      </c>
      <c r="P23" s="58" t="str">
        <f t="shared" si="2"/>
        <v>半山天然气电厂</v>
      </c>
      <c r="Q23" s="58">
        <f t="shared" ref="Q23:AA23" si="28">C23</f>
        <v>0</v>
      </c>
      <c r="R23" s="58">
        <f t="shared" si="28"/>
        <v>0</v>
      </c>
      <c r="S23" s="58">
        <f t="shared" si="28"/>
        <v>0</v>
      </c>
      <c r="T23" s="58">
        <f t="shared" si="28"/>
        <v>117</v>
      </c>
      <c r="U23" s="58">
        <f t="shared" si="28"/>
        <v>117</v>
      </c>
      <c r="V23" s="58">
        <f t="shared" si="28"/>
        <v>117</v>
      </c>
      <c r="W23" s="58">
        <f t="shared" si="28"/>
        <v>117</v>
      </c>
      <c r="X23" s="58">
        <f t="shared" si="28"/>
        <v>117</v>
      </c>
      <c r="Y23" s="58">
        <f t="shared" si="28"/>
        <v>117</v>
      </c>
      <c r="Z23" s="58">
        <f t="shared" si="28"/>
        <v>117</v>
      </c>
      <c r="AA23" s="58">
        <f t="shared" si="28"/>
        <v>117</v>
      </c>
    </row>
    <row r="24" spans="1:27" ht="24.5" x14ac:dyDescent="0.3">
      <c r="A24" s="76" t="s">
        <v>174</v>
      </c>
      <c r="B24" s="76"/>
      <c r="C24" s="77">
        <v>0</v>
      </c>
      <c r="D24" s="78">
        <v>0</v>
      </c>
      <c r="E24" s="78">
        <v>0</v>
      </c>
      <c r="F24" s="78">
        <v>41.5</v>
      </c>
      <c r="G24" s="78">
        <f>F24</f>
        <v>41.5</v>
      </c>
      <c r="H24" s="78">
        <f t="shared" ref="H24:M24" si="29">G24</f>
        <v>41.5</v>
      </c>
      <c r="I24" s="78">
        <f t="shared" si="29"/>
        <v>41.5</v>
      </c>
      <c r="J24" s="78">
        <f t="shared" si="29"/>
        <v>41.5</v>
      </c>
      <c r="K24" s="78">
        <f t="shared" si="29"/>
        <v>41.5</v>
      </c>
      <c r="L24" s="78">
        <f t="shared" si="29"/>
        <v>41.5</v>
      </c>
      <c r="M24" s="78">
        <f t="shared" si="29"/>
        <v>41.5</v>
      </c>
      <c r="P24" s="58" t="str">
        <f t="shared" si="2"/>
        <v>半山天然气热电联产(原乔司供区#8)</v>
      </c>
      <c r="Q24" s="58">
        <f t="shared" ref="Q24:AA24" si="30">C24</f>
        <v>0</v>
      </c>
      <c r="R24" s="58">
        <f t="shared" si="30"/>
        <v>0</v>
      </c>
      <c r="S24" s="58">
        <f t="shared" si="30"/>
        <v>0</v>
      </c>
      <c r="T24" s="58">
        <f t="shared" si="30"/>
        <v>41.5</v>
      </c>
      <c r="U24" s="58">
        <f t="shared" si="30"/>
        <v>41.5</v>
      </c>
      <c r="V24" s="58">
        <f t="shared" si="30"/>
        <v>41.5</v>
      </c>
      <c r="W24" s="58">
        <f t="shared" si="30"/>
        <v>41.5</v>
      </c>
      <c r="X24" s="58">
        <f t="shared" si="30"/>
        <v>41.5</v>
      </c>
      <c r="Y24" s="58">
        <f t="shared" si="30"/>
        <v>41.5</v>
      </c>
      <c r="Z24" s="58">
        <f t="shared" si="30"/>
        <v>41.5</v>
      </c>
      <c r="AA24" s="58">
        <f t="shared" si="30"/>
        <v>41.5</v>
      </c>
    </row>
    <row r="25" spans="1:27" x14ac:dyDescent="0.3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31">C25</f>
        <v>0</v>
      </c>
      <c r="R25" s="58">
        <f t="shared" si="31"/>
        <v>0</v>
      </c>
      <c r="S25" s="58">
        <f t="shared" si="31"/>
        <v>0</v>
      </c>
      <c r="T25" s="58">
        <f t="shared" si="31"/>
        <v>0</v>
      </c>
      <c r="U25" s="58">
        <f t="shared" si="31"/>
        <v>0</v>
      </c>
      <c r="V25" s="58">
        <f t="shared" si="31"/>
        <v>0</v>
      </c>
      <c r="W25" s="58">
        <f t="shared" si="31"/>
        <v>0</v>
      </c>
      <c r="X25" s="58">
        <f t="shared" si="31"/>
        <v>0</v>
      </c>
      <c r="Y25" s="58">
        <f t="shared" si="31"/>
        <v>0</v>
      </c>
      <c r="Z25" s="58">
        <f t="shared" si="31"/>
        <v>0</v>
      </c>
      <c r="AA25" s="58">
        <f t="shared" si="31"/>
        <v>0</v>
      </c>
    </row>
    <row r="26" spans="1:27" x14ac:dyDescent="0.3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32">C26</f>
        <v>0</v>
      </c>
      <c r="R26" s="58">
        <f t="shared" si="32"/>
        <v>0</v>
      </c>
      <c r="S26" s="58">
        <f t="shared" si="32"/>
        <v>0</v>
      </c>
      <c r="T26" s="58">
        <f t="shared" si="32"/>
        <v>0</v>
      </c>
      <c r="U26" s="58">
        <f t="shared" si="32"/>
        <v>0</v>
      </c>
      <c r="V26" s="58">
        <f t="shared" si="32"/>
        <v>0</v>
      </c>
      <c r="W26" s="58">
        <f t="shared" si="32"/>
        <v>0</v>
      </c>
      <c r="X26" s="58">
        <f t="shared" si="32"/>
        <v>0</v>
      </c>
      <c r="Y26" s="58">
        <f t="shared" si="32"/>
        <v>0</v>
      </c>
      <c r="Z26" s="58">
        <f t="shared" si="32"/>
        <v>0</v>
      </c>
      <c r="AA26" s="58">
        <f t="shared" si="32"/>
        <v>0</v>
      </c>
    </row>
    <row r="27" spans="1:27" x14ac:dyDescent="0.3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33">C27</f>
        <v>0</v>
      </c>
      <c r="R27" s="58">
        <f t="shared" si="33"/>
        <v>0</v>
      </c>
      <c r="S27" s="58">
        <f t="shared" si="33"/>
        <v>0</v>
      </c>
      <c r="T27" s="58">
        <f t="shared" si="33"/>
        <v>0</v>
      </c>
      <c r="U27" s="58">
        <f t="shared" si="33"/>
        <v>0</v>
      </c>
      <c r="V27" s="58">
        <f t="shared" si="33"/>
        <v>0</v>
      </c>
      <c r="W27" s="58">
        <f t="shared" si="33"/>
        <v>0</v>
      </c>
      <c r="X27" s="58">
        <f t="shared" si="33"/>
        <v>0</v>
      </c>
      <c r="Y27" s="58">
        <f t="shared" si="33"/>
        <v>0</v>
      </c>
      <c r="Z27" s="58">
        <f t="shared" si="33"/>
        <v>0</v>
      </c>
      <c r="AA27" s="58">
        <f t="shared" si="33"/>
        <v>0</v>
      </c>
    </row>
    <row r="28" spans="1:27" x14ac:dyDescent="0.3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4">C28</f>
        <v>0</v>
      </c>
      <c r="R28" s="59">
        <f t="shared" si="34"/>
        <v>0</v>
      </c>
      <c r="S28" s="59">
        <f t="shared" si="34"/>
        <v>0</v>
      </c>
      <c r="T28" s="59">
        <f t="shared" si="34"/>
        <v>0</v>
      </c>
      <c r="U28" s="59">
        <f t="shared" si="34"/>
        <v>0</v>
      </c>
      <c r="V28" s="59">
        <f t="shared" si="34"/>
        <v>0</v>
      </c>
      <c r="W28" s="59">
        <f t="shared" si="34"/>
        <v>0</v>
      </c>
      <c r="X28" s="59">
        <f t="shared" si="34"/>
        <v>0</v>
      </c>
      <c r="Y28" s="59">
        <f t="shared" si="34"/>
        <v>0</v>
      </c>
      <c r="Z28" s="59">
        <f t="shared" si="34"/>
        <v>0</v>
      </c>
      <c r="AA28" s="59">
        <f t="shared" si="34"/>
        <v>0</v>
      </c>
    </row>
    <row r="29" spans="1:27" x14ac:dyDescent="0.3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5">C29</f>
        <v>0</v>
      </c>
      <c r="R29" s="59">
        <f t="shared" si="35"/>
        <v>0</v>
      </c>
      <c r="S29" s="59">
        <f t="shared" si="35"/>
        <v>0</v>
      </c>
      <c r="T29" s="59">
        <f t="shared" si="35"/>
        <v>0</v>
      </c>
      <c r="U29" s="59">
        <f t="shared" si="35"/>
        <v>0</v>
      </c>
      <c r="V29" s="59">
        <f t="shared" si="35"/>
        <v>0</v>
      </c>
      <c r="W29" s="59">
        <f t="shared" si="35"/>
        <v>0</v>
      </c>
      <c r="X29" s="59">
        <f t="shared" si="35"/>
        <v>0</v>
      </c>
      <c r="Y29" s="59">
        <f t="shared" si="35"/>
        <v>0</v>
      </c>
      <c r="Z29" s="59">
        <f t="shared" si="35"/>
        <v>0</v>
      </c>
      <c r="AA29" s="59">
        <f t="shared" si="35"/>
        <v>0</v>
      </c>
    </row>
    <row r="30" spans="1:27" x14ac:dyDescent="0.3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6">C30</f>
        <v>0</v>
      </c>
      <c r="R30" s="59">
        <f t="shared" si="36"/>
        <v>0</v>
      </c>
      <c r="S30" s="59">
        <f t="shared" si="36"/>
        <v>0</v>
      </c>
      <c r="T30" s="59">
        <f t="shared" si="36"/>
        <v>0</v>
      </c>
      <c r="U30" s="59">
        <f t="shared" si="36"/>
        <v>0</v>
      </c>
      <c r="V30" s="59">
        <f t="shared" si="36"/>
        <v>0</v>
      </c>
      <c r="W30" s="59">
        <f t="shared" si="36"/>
        <v>0</v>
      </c>
      <c r="X30" s="59">
        <f t="shared" si="36"/>
        <v>0</v>
      </c>
      <c r="Y30" s="59">
        <f t="shared" si="36"/>
        <v>0</v>
      </c>
      <c r="Z30" s="59">
        <f t="shared" si="36"/>
        <v>0</v>
      </c>
      <c r="AA30" s="59">
        <f t="shared" si="36"/>
        <v>0</v>
      </c>
    </row>
    <row r="31" spans="1:27" x14ac:dyDescent="0.3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7">C31</f>
        <v>0</v>
      </c>
      <c r="R31" s="59">
        <f t="shared" si="37"/>
        <v>0</v>
      </c>
      <c r="S31" s="59">
        <f t="shared" si="37"/>
        <v>0</v>
      </c>
      <c r="T31" s="59">
        <f t="shared" si="37"/>
        <v>0</v>
      </c>
      <c r="U31" s="59">
        <f t="shared" si="37"/>
        <v>0</v>
      </c>
      <c r="V31" s="59">
        <f t="shared" si="37"/>
        <v>0</v>
      </c>
      <c r="W31" s="59">
        <f t="shared" si="37"/>
        <v>0</v>
      </c>
      <c r="X31" s="59">
        <f t="shared" si="37"/>
        <v>0</v>
      </c>
      <c r="Y31" s="59">
        <f t="shared" si="37"/>
        <v>0</v>
      </c>
      <c r="Z31" s="59">
        <f t="shared" si="37"/>
        <v>0</v>
      </c>
      <c r="AA31" s="59">
        <f t="shared" si="37"/>
        <v>0</v>
      </c>
    </row>
    <row r="32" spans="1:27" x14ac:dyDescent="0.3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2"/>
        <v>XX单独计入电厂</v>
      </c>
      <c r="Q32" s="60">
        <f t="shared" ref="Q32:AA32" si="38">C32</f>
        <v>0</v>
      </c>
      <c r="R32" s="60">
        <f t="shared" si="38"/>
        <v>0</v>
      </c>
      <c r="S32" s="60">
        <f t="shared" si="38"/>
        <v>0</v>
      </c>
      <c r="T32" s="60">
        <f t="shared" si="38"/>
        <v>0</v>
      </c>
      <c r="U32" s="60">
        <f t="shared" si="38"/>
        <v>0</v>
      </c>
      <c r="V32" s="60">
        <f t="shared" si="38"/>
        <v>0</v>
      </c>
      <c r="W32" s="60">
        <f t="shared" si="38"/>
        <v>0</v>
      </c>
      <c r="X32" s="60">
        <f t="shared" si="38"/>
        <v>0</v>
      </c>
      <c r="Y32" s="60">
        <f t="shared" si="38"/>
        <v>0</v>
      </c>
      <c r="Z32" s="60">
        <f t="shared" si="38"/>
        <v>0</v>
      </c>
      <c r="AA32" s="60">
        <f t="shared" si="38"/>
        <v>0</v>
      </c>
    </row>
    <row r="33" spans="1:27" x14ac:dyDescent="0.3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ref="Q33:AA33" si="39">C33</f>
        <v>0</v>
      </c>
      <c r="R33" s="60">
        <f t="shared" si="39"/>
        <v>0</v>
      </c>
      <c r="S33" s="60">
        <f t="shared" si="39"/>
        <v>0</v>
      </c>
      <c r="T33" s="60">
        <f t="shared" si="39"/>
        <v>0</v>
      </c>
      <c r="U33" s="60">
        <f t="shared" si="39"/>
        <v>0</v>
      </c>
      <c r="V33" s="60">
        <f t="shared" si="39"/>
        <v>0</v>
      </c>
      <c r="W33" s="60">
        <f t="shared" si="39"/>
        <v>0</v>
      </c>
      <c r="X33" s="60">
        <f t="shared" si="39"/>
        <v>0</v>
      </c>
      <c r="Y33" s="60">
        <f t="shared" si="39"/>
        <v>0</v>
      </c>
      <c r="Z33" s="60">
        <f t="shared" si="39"/>
        <v>0</v>
      </c>
      <c r="AA33" s="60">
        <f t="shared" si="39"/>
        <v>0</v>
      </c>
    </row>
    <row r="34" spans="1:27" x14ac:dyDescent="0.3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40">C34</f>
        <v>0</v>
      </c>
      <c r="R34" s="60">
        <f t="shared" si="40"/>
        <v>0</v>
      </c>
      <c r="S34" s="60">
        <f t="shared" si="40"/>
        <v>0</v>
      </c>
      <c r="T34" s="60">
        <f t="shared" si="40"/>
        <v>0</v>
      </c>
      <c r="U34" s="60">
        <f t="shared" si="40"/>
        <v>0</v>
      </c>
      <c r="V34" s="60">
        <f t="shared" si="40"/>
        <v>0</v>
      </c>
      <c r="W34" s="60">
        <f t="shared" si="40"/>
        <v>0</v>
      </c>
      <c r="X34" s="60">
        <f t="shared" si="40"/>
        <v>0</v>
      </c>
      <c r="Y34" s="60">
        <f t="shared" si="40"/>
        <v>0</v>
      </c>
      <c r="Z34" s="60">
        <f t="shared" si="40"/>
        <v>0</v>
      </c>
      <c r="AA34" s="60">
        <f t="shared" si="40"/>
        <v>0</v>
      </c>
    </row>
    <row r="35" spans="1:27" ht="25" x14ac:dyDescent="0.3">
      <c r="A35" s="43" t="s">
        <v>72</v>
      </c>
      <c r="B35" s="43"/>
      <c r="C35" s="44">
        <f t="shared" ref="C35:M35" si="41">SUM(C20:C22)*0.5+SUM(C23:C27)*0+SUM(C28:C31)*0.3+C32*0.7+C33*0.7</f>
        <v>0</v>
      </c>
      <c r="D35" s="44">
        <f t="shared" si="41"/>
        <v>0</v>
      </c>
      <c r="E35" s="44">
        <f t="shared" si="41"/>
        <v>0</v>
      </c>
      <c r="F35" s="44">
        <f t="shared" si="41"/>
        <v>0</v>
      </c>
      <c r="G35" s="44">
        <f t="shared" si="41"/>
        <v>0</v>
      </c>
      <c r="H35" s="44">
        <f t="shared" si="41"/>
        <v>0</v>
      </c>
      <c r="I35" s="44">
        <f t="shared" si="41"/>
        <v>0</v>
      </c>
      <c r="J35" s="44">
        <f t="shared" si="41"/>
        <v>0</v>
      </c>
      <c r="K35" s="44">
        <f t="shared" si="41"/>
        <v>0</v>
      </c>
      <c r="L35" s="44">
        <f t="shared" si="41"/>
        <v>0</v>
      </c>
      <c r="M35" s="44">
        <f t="shared" si="41"/>
        <v>0</v>
      </c>
      <c r="P35" s="43" t="s">
        <v>72</v>
      </c>
      <c r="Q35" s="44">
        <f t="shared" ref="Q35:AA35" si="42">SUM(Q20:Q22)*0.5+SUM(Q23:Q27)*0+SUM(Q28:Q31)*0.3+Q32*0.5+Q33*0.5</f>
        <v>0</v>
      </c>
      <c r="R35" s="44">
        <f t="shared" si="42"/>
        <v>0</v>
      </c>
      <c r="S35" s="44">
        <f t="shared" si="42"/>
        <v>0</v>
      </c>
      <c r="T35" s="44">
        <f t="shared" si="42"/>
        <v>0</v>
      </c>
      <c r="U35" s="44">
        <f t="shared" si="42"/>
        <v>0</v>
      </c>
      <c r="V35" s="44">
        <f t="shared" si="42"/>
        <v>0</v>
      </c>
      <c r="W35" s="44">
        <f t="shared" si="42"/>
        <v>0</v>
      </c>
      <c r="X35" s="44">
        <f t="shared" si="42"/>
        <v>0</v>
      </c>
      <c r="Y35" s="44">
        <f t="shared" si="42"/>
        <v>0</v>
      </c>
      <c r="Z35" s="44">
        <f t="shared" si="42"/>
        <v>0</v>
      </c>
      <c r="AA35" s="44">
        <f t="shared" si="42"/>
        <v>0</v>
      </c>
    </row>
    <row r="36" spans="1:27" ht="25" x14ac:dyDescent="0.3">
      <c r="A36" s="43" t="s">
        <v>73</v>
      </c>
      <c r="B36" s="43"/>
      <c r="C36" s="44">
        <f t="shared" ref="C36:M36" si="43">SUM(C20:C22)*0.5+SUM(C23:C27)*0.4+SUM(C28:C31)*0.3+C32*0.7+C33*0.7</f>
        <v>0</v>
      </c>
      <c r="D36" s="44">
        <f t="shared" si="43"/>
        <v>0</v>
      </c>
      <c r="E36" s="44">
        <f t="shared" si="43"/>
        <v>0</v>
      </c>
      <c r="F36" s="44">
        <f t="shared" si="43"/>
        <v>63.400000000000006</v>
      </c>
      <c r="G36" s="44">
        <f t="shared" si="43"/>
        <v>63.400000000000006</v>
      </c>
      <c r="H36" s="44">
        <f t="shared" si="43"/>
        <v>63.400000000000006</v>
      </c>
      <c r="I36" s="44">
        <f t="shared" si="43"/>
        <v>63.400000000000006</v>
      </c>
      <c r="J36" s="44">
        <f t="shared" si="43"/>
        <v>63.400000000000006</v>
      </c>
      <c r="K36" s="44">
        <f t="shared" si="43"/>
        <v>63.400000000000006</v>
      </c>
      <c r="L36" s="44">
        <f t="shared" si="43"/>
        <v>63.400000000000006</v>
      </c>
      <c r="M36" s="44">
        <f t="shared" si="43"/>
        <v>63.400000000000006</v>
      </c>
      <c r="P36" s="43" t="s">
        <v>74</v>
      </c>
      <c r="Q36" s="44">
        <f t="shared" ref="Q36:AA36" si="44">SUM(Q20:Q22)*0.5+SUM(Q23:Q27)*0.2+SUM(Q28:Q31)*0.3+Q32*0.5+Q33*0.5</f>
        <v>0</v>
      </c>
      <c r="R36" s="44">
        <f t="shared" si="44"/>
        <v>0</v>
      </c>
      <c r="S36" s="44">
        <f t="shared" si="44"/>
        <v>0</v>
      </c>
      <c r="T36" s="44">
        <f t="shared" si="44"/>
        <v>31.700000000000003</v>
      </c>
      <c r="U36" s="44">
        <f t="shared" si="44"/>
        <v>31.700000000000003</v>
      </c>
      <c r="V36" s="44">
        <f t="shared" si="44"/>
        <v>31.700000000000003</v>
      </c>
      <c r="W36" s="44">
        <f t="shared" si="44"/>
        <v>31.700000000000003</v>
      </c>
      <c r="X36" s="44">
        <f t="shared" si="44"/>
        <v>31.700000000000003</v>
      </c>
      <c r="Y36" s="44">
        <f t="shared" si="44"/>
        <v>31.700000000000003</v>
      </c>
      <c r="Z36" s="44">
        <f t="shared" si="44"/>
        <v>31.700000000000003</v>
      </c>
      <c r="AA36" s="44">
        <f t="shared" si="44"/>
        <v>31.700000000000003</v>
      </c>
    </row>
    <row r="37" spans="1:27" ht="25" x14ac:dyDescent="0.3">
      <c r="A37" s="43" t="s">
        <v>75</v>
      </c>
      <c r="B37" s="43"/>
      <c r="C37" s="44">
        <f t="shared" ref="C37:M37" si="45">SUM(C20:C22)*0.5+SUM(C23:C27)*0.8+SUM(C28:C31)*0.3+C32*0.7+C33*0.7</f>
        <v>0</v>
      </c>
      <c r="D37" s="44">
        <f t="shared" si="45"/>
        <v>0</v>
      </c>
      <c r="E37" s="44">
        <f t="shared" si="45"/>
        <v>0</v>
      </c>
      <c r="F37" s="44">
        <f t="shared" si="45"/>
        <v>126.80000000000001</v>
      </c>
      <c r="G37" s="44">
        <f t="shared" si="45"/>
        <v>126.80000000000001</v>
      </c>
      <c r="H37" s="44">
        <f t="shared" si="45"/>
        <v>126.80000000000001</v>
      </c>
      <c r="I37" s="44">
        <f t="shared" si="45"/>
        <v>126.80000000000001</v>
      </c>
      <c r="J37" s="44">
        <f t="shared" si="45"/>
        <v>126.80000000000001</v>
      </c>
      <c r="K37" s="44">
        <f t="shared" si="45"/>
        <v>126.80000000000001</v>
      </c>
      <c r="L37" s="44">
        <f t="shared" si="45"/>
        <v>126.80000000000001</v>
      </c>
      <c r="M37" s="44">
        <f t="shared" si="45"/>
        <v>126.80000000000001</v>
      </c>
      <c r="P37" s="43" t="s">
        <v>73</v>
      </c>
      <c r="Q37" s="44">
        <f t="shared" ref="Q37:AA37" si="46">SUM(Q20:Q22)*0.5+SUM(Q23:Q27)*0.4+SUM(Q28:Q31)*0.3+Q32*0.5+Q33*0.5</f>
        <v>0</v>
      </c>
      <c r="R37" s="44">
        <f t="shared" si="46"/>
        <v>0</v>
      </c>
      <c r="S37" s="44">
        <f t="shared" si="46"/>
        <v>0</v>
      </c>
      <c r="T37" s="44">
        <f t="shared" si="46"/>
        <v>63.400000000000006</v>
      </c>
      <c r="U37" s="44">
        <f t="shared" si="46"/>
        <v>63.400000000000006</v>
      </c>
      <c r="V37" s="44">
        <f t="shared" si="46"/>
        <v>63.400000000000006</v>
      </c>
      <c r="W37" s="44">
        <f t="shared" si="46"/>
        <v>63.400000000000006</v>
      </c>
      <c r="X37" s="44">
        <f t="shared" si="46"/>
        <v>63.400000000000006</v>
      </c>
      <c r="Y37" s="44">
        <f t="shared" si="46"/>
        <v>63.400000000000006</v>
      </c>
      <c r="Z37" s="44">
        <f t="shared" si="46"/>
        <v>63.400000000000006</v>
      </c>
      <c r="AA37" s="44">
        <f t="shared" si="46"/>
        <v>63.400000000000006</v>
      </c>
    </row>
    <row r="38" spans="1:27" x14ac:dyDescent="0.3">
      <c r="A38" s="3" t="s">
        <v>76</v>
      </c>
      <c r="B38" s="3"/>
      <c r="C38" s="27">
        <f t="shared" ref="C38:M38" si="47">SUM(C39:C42)</f>
        <v>0</v>
      </c>
      <c r="D38" s="27">
        <f t="shared" si="47"/>
        <v>0</v>
      </c>
      <c r="E38" s="27">
        <f t="shared" si="47"/>
        <v>0</v>
      </c>
      <c r="F38" s="27">
        <f t="shared" si="47"/>
        <v>0.1</v>
      </c>
      <c r="G38" s="27">
        <f t="shared" si="47"/>
        <v>0.1</v>
      </c>
      <c r="H38" s="27">
        <f t="shared" si="47"/>
        <v>0.1</v>
      </c>
      <c r="I38" s="27">
        <f t="shared" si="47"/>
        <v>0.1</v>
      </c>
      <c r="J38" s="27">
        <f t="shared" si="47"/>
        <v>0.1</v>
      </c>
      <c r="K38" s="27">
        <f t="shared" si="47"/>
        <v>0.1</v>
      </c>
      <c r="L38" s="27">
        <f t="shared" si="47"/>
        <v>0.1</v>
      </c>
      <c r="M38" s="27">
        <f t="shared" si="47"/>
        <v>0.1</v>
      </c>
      <c r="P38" s="3" t="s">
        <v>76</v>
      </c>
      <c r="Q38" s="27">
        <f t="shared" ref="Q38:AA38" si="48">SUM(Q39:Q42)</f>
        <v>0</v>
      </c>
      <c r="R38" s="27">
        <f t="shared" si="48"/>
        <v>0</v>
      </c>
      <c r="S38" s="27">
        <f t="shared" si="48"/>
        <v>0</v>
      </c>
      <c r="T38" s="27">
        <f t="shared" si="48"/>
        <v>0.1</v>
      </c>
      <c r="U38" s="27">
        <f t="shared" si="48"/>
        <v>0.1</v>
      </c>
      <c r="V38" s="27">
        <f t="shared" si="48"/>
        <v>0.1</v>
      </c>
      <c r="W38" s="27">
        <f t="shared" si="48"/>
        <v>0.1</v>
      </c>
      <c r="X38" s="27">
        <f t="shared" si="48"/>
        <v>0.1</v>
      </c>
      <c r="Y38" s="27">
        <f t="shared" si="48"/>
        <v>0.1</v>
      </c>
      <c r="Z38" s="27">
        <f t="shared" si="48"/>
        <v>0.1</v>
      </c>
      <c r="AA38" s="27">
        <f t="shared" si="48"/>
        <v>0.1</v>
      </c>
    </row>
    <row r="39" spans="1:27" x14ac:dyDescent="0.3">
      <c r="A39" s="43" t="s">
        <v>77</v>
      </c>
      <c r="B39" s="45"/>
      <c r="C39" s="46">
        <v>0</v>
      </c>
      <c r="D39" s="47">
        <v>0</v>
      </c>
      <c r="E39" s="46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9">C39</f>
        <v>0</v>
      </c>
      <c r="R39" s="43">
        <f t="shared" si="49"/>
        <v>0</v>
      </c>
      <c r="S39" s="43">
        <f t="shared" si="49"/>
        <v>0</v>
      </c>
      <c r="T39" s="43">
        <f t="shared" si="49"/>
        <v>0</v>
      </c>
      <c r="U39" s="43">
        <f t="shared" si="49"/>
        <v>0</v>
      </c>
      <c r="V39" s="43">
        <f t="shared" si="49"/>
        <v>0</v>
      </c>
      <c r="W39" s="43">
        <f t="shared" si="49"/>
        <v>0</v>
      </c>
      <c r="X39" s="43">
        <f t="shared" si="49"/>
        <v>0</v>
      </c>
      <c r="Y39" s="43">
        <f t="shared" si="49"/>
        <v>0</v>
      </c>
      <c r="Z39" s="43">
        <f t="shared" si="49"/>
        <v>0</v>
      </c>
      <c r="AA39" s="43">
        <f t="shared" si="49"/>
        <v>0</v>
      </c>
    </row>
    <row r="40" spans="1:27" x14ac:dyDescent="0.3">
      <c r="A40" s="43" t="s">
        <v>78</v>
      </c>
      <c r="B40" s="45"/>
      <c r="C40" s="9">
        <v>0</v>
      </c>
      <c r="D40" s="10">
        <v>0</v>
      </c>
      <c r="E40" s="9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P40" s="43" t="str">
        <f>A40</f>
        <v>6MW及以上小火电装机</v>
      </c>
      <c r="Q40" s="43">
        <f t="shared" ref="Q40:AA40" si="50">C40</f>
        <v>0</v>
      </c>
      <c r="R40" s="43">
        <f t="shared" si="50"/>
        <v>0</v>
      </c>
      <c r="S40" s="43">
        <f t="shared" si="50"/>
        <v>0</v>
      </c>
      <c r="T40" s="43">
        <f t="shared" si="50"/>
        <v>0</v>
      </c>
      <c r="U40" s="43">
        <f t="shared" si="50"/>
        <v>0</v>
      </c>
      <c r="V40" s="43">
        <f t="shared" si="50"/>
        <v>0</v>
      </c>
      <c r="W40" s="43">
        <f t="shared" si="50"/>
        <v>0</v>
      </c>
      <c r="X40" s="43">
        <f t="shared" si="50"/>
        <v>0</v>
      </c>
      <c r="Y40" s="43">
        <f t="shared" si="50"/>
        <v>0</v>
      </c>
      <c r="Z40" s="43">
        <f t="shared" si="50"/>
        <v>0</v>
      </c>
      <c r="AA40" s="43">
        <f t="shared" si="50"/>
        <v>0</v>
      </c>
    </row>
    <row r="41" spans="1:27" x14ac:dyDescent="0.3">
      <c r="A41" s="43" t="s">
        <v>79</v>
      </c>
      <c r="B41" s="45"/>
      <c r="C41" s="9">
        <v>0</v>
      </c>
      <c r="D41" s="10">
        <v>0</v>
      </c>
      <c r="E41" s="9">
        <v>0</v>
      </c>
      <c r="F41" s="10">
        <v>0.1</v>
      </c>
      <c r="G41" s="10">
        <v>0.1</v>
      </c>
      <c r="H41" s="10">
        <v>0.1</v>
      </c>
      <c r="I41" s="10">
        <v>0.1</v>
      </c>
      <c r="J41" s="10">
        <v>0.1</v>
      </c>
      <c r="K41" s="10">
        <v>0.1</v>
      </c>
      <c r="L41" s="10">
        <v>0.1</v>
      </c>
      <c r="M41" s="10">
        <v>0.1</v>
      </c>
      <c r="P41" s="43" t="str">
        <f>A41</f>
        <v>6MW以下小水电装机</v>
      </c>
      <c r="Q41" s="43">
        <f t="shared" ref="Q41:AA41" si="51">C41</f>
        <v>0</v>
      </c>
      <c r="R41" s="43">
        <f t="shared" si="51"/>
        <v>0</v>
      </c>
      <c r="S41" s="43">
        <f t="shared" si="51"/>
        <v>0</v>
      </c>
      <c r="T41" s="43">
        <f t="shared" si="51"/>
        <v>0.1</v>
      </c>
      <c r="U41" s="43">
        <f t="shared" si="51"/>
        <v>0.1</v>
      </c>
      <c r="V41" s="43">
        <f t="shared" si="51"/>
        <v>0.1</v>
      </c>
      <c r="W41" s="43">
        <f t="shared" si="51"/>
        <v>0.1</v>
      </c>
      <c r="X41" s="43">
        <f t="shared" si="51"/>
        <v>0.1</v>
      </c>
      <c r="Y41" s="43">
        <f t="shared" si="51"/>
        <v>0.1</v>
      </c>
      <c r="Z41" s="43">
        <f t="shared" si="51"/>
        <v>0.1</v>
      </c>
      <c r="AA41" s="43">
        <f t="shared" si="51"/>
        <v>0.1</v>
      </c>
    </row>
    <row r="42" spans="1:27" x14ac:dyDescent="0.3">
      <c r="A42" s="43" t="s">
        <v>80</v>
      </c>
      <c r="B42" s="45"/>
      <c r="C42" s="9">
        <v>0</v>
      </c>
      <c r="D42" s="10">
        <v>0</v>
      </c>
      <c r="E42" s="9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P42" s="43" t="str">
        <f>A42</f>
        <v>6MW以下小火电装机</v>
      </c>
      <c r="Q42" s="43">
        <f t="shared" ref="Q42:AA42" si="52">C42</f>
        <v>0</v>
      </c>
      <c r="R42" s="43">
        <f t="shared" si="52"/>
        <v>0</v>
      </c>
      <c r="S42" s="43">
        <f t="shared" si="52"/>
        <v>0</v>
      </c>
      <c r="T42" s="43">
        <f t="shared" si="52"/>
        <v>0</v>
      </c>
      <c r="U42" s="43">
        <f t="shared" si="52"/>
        <v>0</v>
      </c>
      <c r="V42" s="43">
        <f t="shared" si="52"/>
        <v>0</v>
      </c>
      <c r="W42" s="43">
        <f t="shared" si="52"/>
        <v>0</v>
      </c>
      <c r="X42" s="43">
        <f t="shared" si="52"/>
        <v>0</v>
      </c>
      <c r="Y42" s="43">
        <f t="shared" si="52"/>
        <v>0</v>
      </c>
      <c r="Z42" s="43">
        <f t="shared" si="52"/>
        <v>0</v>
      </c>
      <c r="AA42" s="43">
        <f t="shared" si="52"/>
        <v>0</v>
      </c>
    </row>
    <row r="43" spans="1:27" x14ac:dyDescent="0.3">
      <c r="A43" s="5" t="s">
        <v>81</v>
      </c>
      <c r="B43" s="5"/>
      <c r="C43" s="27">
        <f t="shared" ref="C43:M43" si="53">C39*0.3+C40*0.5+C41*0.2+C42*0</f>
        <v>0</v>
      </c>
      <c r="D43" s="27">
        <f t="shared" si="53"/>
        <v>0</v>
      </c>
      <c r="E43" s="27">
        <f t="shared" si="53"/>
        <v>0</v>
      </c>
      <c r="F43" s="27">
        <f t="shared" si="53"/>
        <v>2.0000000000000004E-2</v>
      </c>
      <c r="G43" s="27">
        <f t="shared" si="53"/>
        <v>2.0000000000000004E-2</v>
      </c>
      <c r="H43" s="27">
        <f t="shared" si="53"/>
        <v>2.0000000000000004E-2</v>
      </c>
      <c r="I43" s="27">
        <f t="shared" si="53"/>
        <v>2.0000000000000004E-2</v>
      </c>
      <c r="J43" s="27">
        <f t="shared" si="53"/>
        <v>2.0000000000000004E-2</v>
      </c>
      <c r="K43" s="27">
        <f t="shared" si="53"/>
        <v>2.0000000000000004E-2</v>
      </c>
      <c r="L43" s="27">
        <f t="shared" si="53"/>
        <v>2.0000000000000004E-2</v>
      </c>
      <c r="M43" s="27">
        <f t="shared" si="53"/>
        <v>2.0000000000000004E-2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3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4">C44</f>
        <v>0</v>
      </c>
      <c r="R44" s="27">
        <f t="shared" si="54"/>
        <v>0</v>
      </c>
      <c r="S44" s="27">
        <f t="shared" si="54"/>
        <v>0</v>
      </c>
      <c r="T44" s="27">
        <f t="shared" si="54"/>
        <v>0</v>
      </c>
      <c r="U44" s="27">
        <f t="shared" si="54"/>
        <v>0</v>
      </c>
      <c r="V44" s="27">
        <f t="shared" si="54"/>
        <v>0</v>
      </c>
      <c r="W44" s="27">
        <f t="shared" si="54"/>
        <v>0</v>
      </c>
      <c r="X44" s="27">
        <f t="shared" si="54"/>
        <v>0</v>
      </c>
      <c r="Y44" s="27">
        <f t="shared" si="54"/>
        <v>0</v>
      </c>
      <c r="Z44" s="27">
        <f t="shared" si="54"/>
        <v>0</v>
      </c>
      <c r="AA44" s="27">
        <f t="shared" si="54"/>
        <v>0</v>
      </c>
    </row>
    <row r="45" spans="1:27" x14ac:dyDescent="0.3">
      <c r="A45" s="5" t="s">
        <v>83</v>
      </c>
      <c r="B45" s="5"/>
      <c r="C45" s="27">
        <f t="shared" ref="C45:M45" si="55">C44*0.1</f>
        <v>0</v>
      </c>
      <c r="D45" s="27">
        <f t="shared" si="55"/>
        <v>0</v>
      </c>
      <c r="E45" s="27">
        <f t="shared" si="55"/>
        <v>0</v>
      </c>
      <c r="F45" s="27">
        <f t="shared" si="55"/>
        <v>0</v>
      </c>
      <c r="G45" s="27">
        <f t="shared" si="55"/>
        <v>0</v>
      </c>
      <c r="H45" s="27">
        <f t="shared" si="55"/>
        <v>0</v>
      </c>
      <c r="I45" s="27">
        <f t="shared" si="55"/>
        <v>0</v>
      </c>
      <c r="J45" s="27">
        <f t="shared" si="55"/>
        <v>0</v>
      </c>
      <c r="K45" s="27">
        <f t="shared" si="55"/>
        <v>0</v>
      </c>
      <c r="L45" s="27">
        <f t="shared" si="55"/>
        <v>0</v>
      </c>
      <c r="M45" s="27">
        <f t="shared" si="55"/>
        <v>0</v>
      </c>
      <c r="P45" s="5" t="s">
        <v>83</v>
      </c>
      <c r="Q45" s="27">
        <f t="shared" ref="Q45:AA45" si="56">Q44*0</f>
        <v>0</v>
      </c>
      <c r="R45" s="27">
        <f t="shared" si="56"/>
        <v>0</v>
      </c>
      <c r="S45" s="27">
        <f t="shared" si="56"/>
        <v>0</v>
      </c>
      <c r="T45" s="27">
        <f t="shared" si="56"/>
        <v>0</v>
      </c>
      <c r="U45" s="27">
        <f t="shared" si="56"/>
        <v>0</v>
      </c>
      <c r="V45" s="27">
        <f t="shared" si="56"/>
        <v>0</v>
      </c>
      <c r="W45" s="27">
        <f t="shared" si="56"/>
        <v>0</v>
      </c>
      <c r="X45" s="27">
        <f t="shared" si="56"/>
        <v>0</v>
      </c>
      <c r="Y45" s="27">
        <f t="shared" si="56"/>
        <v>0</v>
      </c>
      <c r="Z45" s="27">
        <f t="shared" si="56"/>
        <v>0</v>
      </c>
      <c r="AA45" s="27">
        <f t="shared" si="56"/>
        <v>0</v>
      </c>
    </row>
    <row r="46" spans="1:27" x14ac:dyDescent="0.3">
      <c r="A46" s="3" t="s">
        <v>84</v>
      </c>
      <c r="B46" s="48"/>
      <c r="C46" s="46">
        <v>0</v>
      </c>
      <c r="D46" s="47">
        <v>0</v>
      </c>
      <c r="E46" s="46">
        <v>0</v>
      </c>
      <c r="F46" s="47">
        <v>13</v>
      </c>
      <c r="G46" s="47">
        <v>17</v>
      </c>
      <c r="H46" s="47">
        <v>21</v>
      </c>
      <c r="I46" s="47">
        <v>24</v>
      </c>
      <c r="J46" s="47">
        <v>27</v>
      </c>
      <c r="K46" s="47">
        <v>30</v>
      </c>
      <c r="L46" s="47">
        <v>32.1</v>
      </c>
      <c r="M46" s="47">
        <v>38.700000000000003</v>
      </c>
      <c r="P46" s="3" t="s">
        <v>84</v>
      </c>
      <c r="Q46" s="27">
        <f t="shared" ref="Q46:AA46" si="57">C46</f>
        <v>0</v>
      </c>
      <c r="R46" s="27">
        <f t="shared" si="57"/>
        <v>0</v>
      </c>
      <c r="S46" s="27">
        <f t="shared" si="57"/>
        <v>0</v>
      </c>
      <c r="T46" s="27">
        <f t="shared" si="57"/>
        <v>13</v>
      </c>
      <c r="U46" s="27">
        <f t="shared" si="57"/>
        <v>17</v>
      </c>
      <c r="V46" s="27">
        <f t="shared" si="57"/>
        <v>21</v>
      </c>
      <c r="W46" s="27">
        <f t="shared" si="57"/>
        <v>24</v>
      </c>
      <c r="X46" s="27">
        <f t="shared" si="57"/>
        <v>27</v>
      </c>
      <c r="Y46" s="27">
        <f t="shared" si="57"/>
        <v>30</v>
      </c>
      <c r="Z46" s="27">
        <f t="shared" si="57"/>
        <v>32.1</v>
      </c>
      <c r="AA46" s="27">
        <f t="shared" si="57"/>
        <v>38.700000000000003</v>
      </c>
    </row>
    <row r="47" spans="1:27" x14ac:dyDescent="0.3">
      <c r="A47" s="5" t="s">
        <v>85</v>
      </c>
      <c r="B47" s="5"/>
      <c r="C47" s="27">
        <f t="shared" ref="C47:M47" si="58">C46*0.2</f>
        <v>0</v>
      </c>
      <c r="D47" s="27">
        <f t="shared" si="58"/>
        <v>0</v>
      </c>
      <c r="E47" s="27">
        <f t="shared" si="58"/>
        <v>0</v>
      </c>
      <c r="F47" s="27">
        <f t="shared" si="58"/>
        <v>2.6</v>
      </c>
      <c r="G47" s="27">
        <f t="shared" si="58"/>
        <v>3.4000000000000004</v>
      </c>
      <c r="H47" s="27">
        <f t="shared" si="58"/>
        <v>4.2</v>
      </c>
      <c r="I47" s="27">
        <f t="shared" si="58"/>
        <v>4.8000000000000007</v>
      </c>
      <c r="J47" s="27">
        <f t="shared" si="58"/>
        <v>5.4</v>
      </c>
      <c r="K47" s="27">
        <f t="shared" si="58"/>
        <v>6</v>
      </c>
      <c r="L47" s="27">
        <f t="shared" si="58"/>
        <v>6.4200000000000008</v>
      </c>
      <c r="M47" s="27">
        <f t="shared" si="58"/>
        <v>7.7400000000000011</v>
      </c>
      <c r="P47" s="5" t="s">
        <v>85</v>
      </c>
      <c r="Q47" s="27">
        <f t="shared" ref="Q47:AA47" si="59">Q46*0</f>
        <v>0</v>
      </c>
      <c r="R47" s="27">
        <f t="shared" si="59"/>
        <v>0</v>
      </c>
      <c r="S47" s="27">
        <f t="shared" si="59"/>
        <v>0</v>
      </c>
      <c r="T47" s="27">
        <f t="shared" si="59"/>
        <v>0</v>
      </c>
      <c r="U47" s="27">
        <f t="shared" si="59"/>
        <v>0</v>
      </c>
      <c r="V47" s="27">
        <f t="shared" si="59"/>
        <v>0</v>
      </c>
      <c r="W47" s="27">
        <f t="shared" si="59"/>
        <v>0</v>
      </c>
      <c r="X47" s="27">
        <f t="shared" si="59"/>
        <v>0</v>
      </c>
      <c r="Y47" s="27">
        <f t="shared" si="59"/>
        <v>0</v>
      </c>
      <c r="Z47" s="27">
        <f t="shared" si="59"/>
        <v>0</v>
      </c>
      <c r="AA47" s="27">
        <f t="shared" si="59"/>
        <v>0</v>
      </c>
    </row>
    <row r="48" spans="1:27" ht="24" x14ac:dyDescent="0.3">
      <c r="A48" s="3" t="s">
        <v>86</v>
      </c>
      <c r="B48" s="3"/>
      <c r="C48" s="27">
        <f t="shared" ref="C48:M48" si="60">C35+C43+C45+C47</f>
        <v>0</v>
      </c>
      <c r="D48" s="27">
        <f t="shared" si="60"/>
        <v>0</v>
      </c>
      <c r="E48" s="27">
        <f t="shared" si="60"/>
        <v>0</v>
      </c>
      <c r="F48" s="27">
        <f t="shared" si="60"/>
        <v>2.62</v>
      </c>
      <c r="G48" s="27">
        <f t="shared" si="60"/>
        <v>3.4200000000000004</v>
      </c>
      <c r="H48" s="27">
        <f t="shared" si="60"/>
        <v>4.22</v>
      </c>
      <c r="I48" s="27">
        <f t="shared" si="60"/>
        <v>4.82</v>
      </c>
      <c r="J48" s="27">
        <f t="shared" si="60"/>
        <v>5.42</v>
      </c>
      <c r="K48" s="27">
        <f t="shared" si="60"/>
        <v>6.02</v>
      </c>
      <c r="L48" s="27">
        <f t="shared" si="60"/>
        <v>6.44</v>
      </c>
      <c r="M48" s="27">
        <f t="shared" si="60"/>
        <v>7.7600000000000007</v>
      </c>
      <c r="P48" s="3" t="s">
        <v>86</v>
      </c>
      <c r="Q48" s="27">
        <f t="shared" ref="Q48:AA48" si="61">Q35+Q43+Q45+Q47</f>
        <v>0</v>
      </c>
      <c r="R48" s="27">
        <f t="shared" si="61"/>
        <v>0</v>
      </c>
      <c r="S48" s="27">
        <f t="shared" si="61"/>
        <v>0</v>
      </c>
      <c r="T48" s="27">
        <f t="shared" si="61"/>
        <v>0</v>
      </c>
      <c r="U48" s="27">
        <f t="shared" si="61"/>
        <v>0</v>
      </c>
      <c r="V48" s="27">
        <f t="shared" si="61"/>
        <v>0</v>
      </c>
      <c r="W48" s="27">
        <f t="shared" si="61"/>
        <v>0</v>
      </c>
      <c r="X48" s="27">
        <f t="shared" si="61"/>
        <v>0</v>
      </c>
      <c r="Y48" s="27">
        <f t="shared" si="61"/>
        <v>0</v>
      </c>
      <c r="Z48" s="27">
        <f t="shared" si="61"/>
        <v>0</v>
      </c>
      <c r="AA48" s="27">
        <f t="shared" si="61"/>
        <v>0</v>
      </c>
    </row>
    <row r="49" spans="1:27" x14ac:dyDescent="0.3">
      <c r="A49" s="5" t="s">
        <v>87</v>
      </c>
      <c r="B49" s="5"/>
      <c r="C49" s="27">
        <f t="shared" ref="C49:M49" si="62">C18-C48</f>
        <v>0</v>
      </c>
      <c r="D49" s="27">
        <f t="shared" si="62"/>
        <v>0</v>
      </c>
      <c r="E49" s="27">
        <f t="shared" si="62"/>
        <v>0</v>
      </c>
      <c r="F49" s="27">
        <f t="shared" si="62"/>
        <v>197.85917006644149</v>
      </c>
      <c r="G49" s="27">
        <f t="shared" si="62"/>
        <v>206.61378807106618</v>
      </c>
      <c r="H49" s="27">
        <f t="shared" si="62"/>
        <v>216.21002188959409</v>
      </c>
      <c r="I49" s="27">
        <f t="shared" si="62"/>
        <v>224.08747581162416</v>
      </c>
      <c r="J49" s="27">
        <f t="shared" si="62"/>
        <v>232.08281614083887</v>
      </c>
      <c r="K49" s="27">
        <f t="shared" si="62"/>
        <v>240.65555102439092</v>
      </c>
      <c r="L49" s="27">
        <f t="shared" si="62"/>
        <v>249.7559274687697</v>
      </c>
      <c r="M49" s="27">
        <f t="shared" si="62"/>
        <v>283.80224763235196</v>
      </c>
      <c r="P49" s="5" t="s">
        <v>87</v>
      </c>
      <c r="Q49" s="27">
        <f t="shared" ref="Q49:AA49" si="63">Q18-Q48</f>
        <v>0</v>
      </c>
      <c r="R49" s="27">
        <f t="shared" si="63"/>
        <v>0</v>
      </c>
      <c r="S49" s="27">
        <f t="shared" si="63"/>
        <v>0</v>
      </c>
      <c r="T49" s="27">
        <f t="shared" si="63"/>
        <v>180.43125305979737</v>
      </c>
      <c r="U49" s="27">
        <f t="shared" si="63"/>
        <v>189.03040926395957</v>
      </c>
      <c r="V49" s="27">
        <f t="shared" si="63"/>
        <v>198.38701970063468</v>
      </c>
      <c r="W49" s="27">
        <f t="shared" si="63"/>
        <v>206.01672823046175</v>
      </c>
      <c r="X49" s="27">
        <f t="shared" si="63"/>
        <v>213.75253452675497</v>
      </c>
      <c r="Y49" s="27">
        <f t="shared" si="63"/>
        <v>222.00799592195187</v>
      </c>
      <c r="Z49" s="27">
        <f t="shared" si="63"/>
        <v>230.57633472189275</v>
      </c>
      <c r="AA49" s="27">
        <f t="shared" si="63"/>
        <v>262.40602286911678</v>
      </c>
    </row>
    <row r="50" spans="1:27" ht="24" x14ac:dyDescent="0.3">
      <c r="A50" s="3" t="s">
        <v>88</v>
      </c>
      <c r="B50" s="3"/>
      <c r="C50" s="27">
        <f t="shared" ref="C50:M50" si="64">C36+C43+C45+C47</f>
        <v>0</v>
      </c>
      <c r="D50" s="27">
        <f t="shared" si="64"/>
        <v>0</v>
      </c>
      <c r="E50" s="27">
        <f t="shared" si="64"/>
        <v>0</v>
      </c>
      <c r="F50" s="27">
        <f t="shared" si="64"/>
        <v>66.02000000000001</v>
      </c>
      <c r="G50" s="27">
        <f t="shared" si="64"/>
        <v>66.820000000000007</v>
      </c>
      <c r="H50" s="27">
        <f t="shared" si="64"/>
        <v>67.62</v>
      </c>
      <c r="I50" s="27">
        <f t="shared" si="64"/>
        <v>68.220000000000013</v>
      </c>
      <c r="J50" s="27">
        <f t="shared" si="64"/>
        <v>68.820000000000007</v>
      </c>
      <c r="K50" s="27">
        <f t="shared" si="64"/>
        <v>69.420000000000016</v>
      </c>
      <c r="L50" s="27">
        <f t="shared" si="64"/>
        <v>69.84</v>
      </c>
      <c r="M50" s="27">
        <f t="shared" si="64"/>
        <v>71.160000000000011</v>
      </c>
      <c r="P50" s="3" t="s">
        <v>89</v>
      </c>
      <c r="Q50" s="27">
        <f t="shared" ref="Q50:AA50" si="65">Q36+Q43+Q45+Q47</f>
        <v>0</v>
      </c>
      <c r="R50" s="27">
        <f t="shared" si="65"/>
        <v>0</v>
      </c>
      <c r="S50" s="27">
        <f t="shared" si="65"/>
        <v>0</v>
      </c>
      <c r="T50" s="27">
        <f t="shared" si="65"/>
        <v>31.700000000000003</v>
      </c>
      <c r="U50" s="27">
        <f t="shared" si="65"/>
        <v>31.700000000000003</v>
      </c>
      <c r="V50" s="27">
        <f t="shared" si="65"/>
        <v>31.700000000000003</v>
      </c>
      <c r="W50" s="27">
        <f t="shared" si="65"/>
        <v>31.700000000000003</v>
      </c>
      <c r="X50" s="27">
        <f t="shared" si="65"/>
        <v>31.700000000000003</v>
      </c>
      <c r="Y50" s="27">
        <f t="shared" si="65"/>
        <v>31.700000000000003</v>
      </c>
      <c r="Z50" s="27">
        <f t="shared" si="65"/>
        <v>31.700000000000003</v>
      </c>
      <c r="AA50" s="27">
        <f t="shared" si="65"/>
        <v>31.700000000000003</v>
      </c>
    </row>
    <row r="51" spans="1:27" x14ac:dyDescent="0.3">
      <c r="A51" s="5" t="s">
        <v>87</v>
      </c>
      <c r="B51" s="5"/>
      <c r="C51" s="27">
        <f t="shared" ref="C51:M51" si="66">C18-C50</f>
        <v>0</v>
      </c>
      <c r="D51" s="27">
        <f t="shared" si="66"/>
        <v>0</v>
      </c>
      <c r="E51" s="27">
        <f t="shared" si="66"/>
        <v>0</v>
      </c>
      <c r="F51" s="27">
        <f t="shared" si="66"/>
        <v>134.45917006644149</v>
      </c>
      <c r="G51" s="27">
        <f t="shared" si="66"/>
        <v>143.21378807106618</v>
      </c>
      <c r="H51" s="27">
        <f t="shared" si="66"/>
        <v>152.81002188959408</v>
      </c>
      <c r="I51" s="27">
        <f t="shared" si="66"/>
        <v>160.68747581162415</v>
      </c>
      <c r="J51" s="27">
        <f t="shared" si="66"/>
        <v>168.68281614083884</v>
      </c>
      <c r="K51" s="27">
        <f t="shared" si="66"/>
        <v>177.25555102439091</v>
      </c>
      <c r="L51" s="27">
        <f t="shared" si="66"/>
        <v>186.35592746876969</v>
      </c>
      <c r="M51" s="27">
        <f t="shared" si="66"/>
        <v>220.40224763235193</v>
      </c>
      <c r="P51" s="5" t="s">
        <v>87</v>
      </c>
      <c r="Q51" s="27">
        <f t="shared" ref="Q51:AA51" si="67">Q18-Q50</f>
        <v>0</v>
      </c>
      <c r="R51" s="27">
        <f t="shared" si="67"/>
        <v>0</v>
      </c>
      <c r="S51" s="27">
        <f t="shared" si="67"/>
        <v>0</v>
      </c>
      <c r="T51" s="27">
        <f t="shared" si="67"/>
        <v>148.73125305979738</v>
      </c>
      <c r="U51" s="27">
        <f t="shared" si="67"/>
        <v>157.33040926395955</v>
      </c>
      <c r="V51" s="27">
        <f t="shared" si="67"/>
        <v>166.68701970063466</v>
      </c>
      <c r="W51" s="27">
        <f t="shared" si="67"/>
        <v>174.31672823046176</v>
      </c>
      <c r="X51" s="27">
        <f t="shared" si="67"/>
        <v>182.05253452675498</v>
      </c>
      <c r="Y51" s="27">
        <f t="shared" si="67"/>
        <v>190.30799592195189</v>
      </c>
      <c r="Z51" s="27">
        <f t="shared" si="67"/>
        <v>198.87633472189276</v>
      </c>
      <c r="AA51" s="27">
        <f t="shared" si="67"/>
        <v>230.70602286911679</v>
      </c>
    </row>
    <row r="52" spans="1:27" ht="24" x14ac:dyDescent="0.3">
      <c r="A52" s="3" t="s">
        <v>90</v>
      </c>
      <c r="B52" s="3"/>
      <c r="C52" s="27">
        <f t="shared" ref="C52:M52" si="68">C37+C43+C45+C47</f>
        <v>0</v>
      </c>
      <c r="D52" s="27">
        <f t="shared" si="68"/>
        <v>0</v>
      </c>
      <c r="E52" s="27">
        <f t="shared" si="68"/>
        <v>0</v>
      </c>
      <c r="F52" s="27">
        <f t="shared" si="68"/>
        <v>129.42000000000002</v>
      </c>
      <c r="G52" s="27">
        <f t="shared" si="68"/>
        <v>130.22</v>
      </c>
      <c r="H52" s="27">
        <f t="shared" si="68"/>
        <v>131.02000000000001</v>
      </c>
      <c r="I52" s="27">
        <f t="shared" si="68"/>
        <v>131.62</v>
      </c>
      <c r="J52" s="27">
        <f t="shared" si="68"/>
        <v>132.22</v>
      </c>
      <c r="K52" s="27">
        <f t="shared" si="68"/>
        <v>132.82</v>
      </c>
      <c r="L52" s="27">
        <f t="shared" si="68"/>
        <v>133.24</v>
      </c>
      <c r="M52" s="27">
        <f t="shared" si="68"/>
        <v>134.56</v>
      </c>
      <c r="P52" s="3" t="s">
        <v>88</v>
      </c>
      <c r="Q52" s="27">
        <f t="shared" ref="Q52:AA52" si="69">Q37+Q43+Q45+Q47</f>
        <v>0</v>
      </c>
      <c r="R52" s="27">
        <f t="shared" si="69"/>
        <v>0</v>
      </c>
      <c r="S52" s="27">
        <f t="shared" si="69"/>
        <v>0</v>
      </c>
      <c r="T52" s="27">
        <f t="shared" si="69"/>
        <v>63.400000000000006</v>
      </c>
      <c r="U52" s="27">
        <f t="shared" si="69"/>
        <v>63.400000000000006</v>
      </c>
      <c r="V52" s="27">
        <f t="shared" si="69"/>
        <v>63.400000000000006</v>
      </c>
      <c r="W52" s="27">
        <f t="shared" si="69"/>
        <v>63.400000000000006</v>
      </c>
      <c r="X52" s="27">
        <f t="shared" si="69"/>
        <v>63.400000000000006</v>
      </c>
      <c r="Y52" s="27">
        <f t="shared" si="69"/>
        <v>63.400000000000006</v>
      </c>
      <c r="Z52" s="27">
        <f t="shared" si="69"/>
        <v>63.400000000000006</v>
      </c>
      <c r="AA52" s="27">
        <f t="shared" si="69"/>
        <v>63.400000000000006</v>
      </c>
    </row>
    <row r="53" spans="1:27" x14ac:dyDescent="0.3">
      <c r="A53" s="5" t="s">
        <v>87</v>
      </c>
      <c r="B53" s="5"/>
      <c r="C53" s="27">
        <f t="shared" ref="C53:M53" si="70">C18-C52</f>
        <v>0</v>
      </c>
      <c r="D53" s="27">
        <f t="shared" si="70"/>
        <v>0</v>
      </c>
      <c r="E53" s="27">
        <f t="shared" si="70"/>
        <v>0</v>
      </c>
      <c r="F53" s="27">
        <f t="shared" si="70"/>
        <v>71.059170066441482</v>
      </c>
      <c r="G53" s="27">
        <f t="shared" si="70"/>
        <v>79.81378807106617</v>
      </c>
      <c r="H53" s="27">
        <f t="shared" si="70"/>
        <v>89.410021889594077</v>
      </c>
      <c r="I53" s="27">
        <f t="shared" si="70"/>
        <v>97.287475811624148</v>
      </c>
      <c r="J53" s="27">
        <f t="shared" si="70"/>
        <v>105.28281614083886</v>
      </c>
      <c r="K53" s="27">
        <f t="shared" si="70"/>
        <v>113.85555102439093</v>
      </c>
      <c r="L53" s="27">
        <f t="shared" si="70"/>
        <v>122.95592746876969</v>
      </c>
      <c r="M53" s="27">
        <f t="shared" si="70"/>
        <v>157.00224763235195</v>
      </c>
      <c r="P53" s="5" t="s">
        <v>87</v>
      </c>
      <c r="Q53" s="27">
        <f t="shared" ref="Q53:AA53" si="71">Q18-Q52</f>
        <v>0</v>
      </c>
      <c r="R53" s="27">
        <f t="shared" si="71"/>
        <v>0</v>
      </c>
      <c r="S53" s="27">
        <f t="shared" si="71"/>
        <v>0</v>
      </c>
      <c r="T53" s="27">
        <f t="shared" si="71"/>
        <v>117.03125305979736</v>
      </c>
      <c r="U53" s="27">
        <f t="shared" si="71"/>
        <v>125.63040926395956</v>
      </c>
      <c r="V53" s="27">
        <f t="shared" si="71"/>
        <v>134.98701970063468</v>
      </c>
      <c r="W53" s="27">
        <f t="shared" si="71"/>
        <v>142.61672823046175</v>
      </c>
      <c r="X53" s="27">
        <f t="shared" si="71"/>
        <v>150.35253452675497</v>
      </c>
      <c r="Y53" s="27">
        <f t="shared" si="71"/>
        <v>158.60799592195187</v>
      </c>
      <c r="Z53" s="27">
        <f t="shared" si="71"/>
        <v>167.17633472189274</v>
      </c>
      <c r="AA53" s="27">
        <f t="shared" si="71"/>
        <v>199.00602286911678</v>
      </c>
    </row>
    <row r="56" spans="1:27" x14ac:dyDescent="0.3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 t="shared" ref="C57:AA57" si="72">C48</f>
        <v>0</v>
      </c>
      <c r="D57" s="53">
        <f t="shared" si="72"/>
        <v>0</v>
      </c>
      <c r="E57" s="53">
        <f t="shared" si="72"/>
        <v>0</v>
      </c>
      <c r="F57" s="53">
        <f t="shared" si="72"/>
        <v>2.62</v>
      </c>
      <c r="G57" s="53">
        <f t="shared" si="72"/>
        <v>3.4200000000000004</v>
      </c>
      <c r="H57" s="53">
        <f t="shared" si="72"/>
        <v>4.22</v>
      </c>
      <c r="I57" s="53">
        <f t="shared" si="72"/>
        <v>4.82</v>
      </c>
      <c r="J57" s="53">
        <f t="shared" si="72"/>
        <v>5.42</v>
      </c>
      <c r="K57" s="53">
        <f t="shared" si="72"/>
        <v>6.02</v>
      </c>
      <c r="L57" s="53">
        <f t="shared" si="72"/>
        <v>6.44</v>
      </c>
      <c r="M57" s="53">
        <f t="shared" si="72"/>
        <v>7.7600000000000007</v>
      </c>
      <c r="N57" s="53">
        <f t="shared" si="72"/>
        <v>0</v>
      </c>
      <c r="O57" s="53">
        <f t="shared" si="72"/>
        <v>0</v>
      </c>
      <c r="P57" s="53" t="str">
        <f t="shared" si="72"/>
        <v>地区电源总出力
（气电不出力）</v>
      </c>
      <c r="Q57" s="53">
        <f t="shared" si="72"/>
        <v>0</v>
      </c>
      <c r="R57" s="53">
        <f t="shared" si="72"/>
        <v>0</v>
      </c>
      <c r="S57" s="53">
        <f t="shared" si="72"/>
        <v>0</v>
      </c>
      <c r="T57" s="53">
        <f t="shared" si="72"/>
        <v>0</v>
      </c>
      <c r="U57" s="53">
        <f t="shared" si="72"/>
        <v>0</v>
      </c>
      <c r="V57" s="53">
        <f t="shared" si="72"/>
        <v>0</v>
      </c>
      <c r="W57" s="53">
        <f t="shared" si="72"/>
        <v>0</v>
      </c>
      <c r="X57" s="53">
        <f t="shared" si="72"/>
        <v>0</v>
      </c>
      <c r="Y57" s="53">
        <f t="shared" si="72"/>
        <v>0</v>
      </c>
      <c r="Z57" s="53">
        <f t="shared" si="72"/>
        <v>0</v>
      </c>
      <c r="AA57" s="53">
        <f t="shared" si="72"/>
        <v>0</v>
      </c>
    </row>
    <row r="58" spans="1:27" x14ac:dyDescent="0.3">
      <c r="A58" s="49" t="s">
        <v>87</v>
      </c>
      <c r="B58" s="54"/>
      <c r="C58" s="53">
        <f t="shared" ref="C58:AA58" si="73">C49</f>
        <v>0</v>
      </c>
      <c r="D58" s="53">
        <f t="shared" si="73"/>
        <v>0</v>
      </c>
      <c r="E58" s="53">
        <f t="shared" si="73"/>
        <v>0</v>
      </c>
      <c r="F58" s="53">
        <f t="shared" si="73"/>
        <v>197.85917006644149</v>
      </c>
      <c r="G58" s="53">
        <f t="shared" si="73"/>
        <v>206.61378807106618</v>
      </c>
      <c r="H58" s="53">
        <f t="shared" si="73"/>
        <v>216.21002188959409</v>
      </c>
      <c r="I58" s="53">
        <f t="shared" si="73"/>
        <v>224.08747581162416</v>
      </c>
      <c r="J58" s="53">
        <f t="shared" si="73"/>
        <v>232.08281614083887</v>
      </c>
      <c r="K58" s="53">
        <f t="shared" si="73"/>
        <v>240.65555102439092</v>
      </c>
      <c r="L58" s="53">
        <f t="shared" si="73"/>
        <v>249.7559274687697</v>
      </c>
      <c r="M58" s="53">
        <f t="shared" si="73"/>
        <v>283.80224763235196</v>
      </c>
      <c r="N58" s="53">
        <f t="shared" si="73"/>
        <v>0</v>
      </c>
      <c r="O58" s="53">
        <f t="shared" si="73"/>
        <v>0</v>
      </c>
      <c r="P58" s="53" t="str">
        <f t="shared" si="73"/>
        <v>区域需大网供电负荷</v>
      </c>
      <c r="Q58" s="53">
        <f t="shared" si="73"/>
        <v>0</v>
      </c>
      <c r="R58" s="53">
        <f t="shared" si="73"/>
        <v>0</v>
      </c>
      <c r="S58" s="53">
        <f t="shared" si="73"/>
        <v>0</v>
      </c>
      <c r="T58" s="53">
        <f t="shared" si="73"/>
        <v>180.43125305979737</v>
      </c>
      <c r="U58" s="53">
        <f t="shared" si="73"/>
        <v>189.03040926395957</v>
      </c>
      <c r="V58" s="53">
        <f t="shared" si="73"/>
        <v>198.38701970063468</v>
      </c>
      <c r="W58" s="53">
        <f t="shared" si="73"/>
        <v>206.01672823046175</v>
      </c>
      <c r="X58" s="53">
        <f t="shared" si="73"/>
        <v>213.75253452675497</v>
      </c>
      <c r="Y58" s="53">
        <f t="shared" si="73"/>
        <v>222.00799592195187</v>
      </c>
      <c r="Z58" s="53">
        <f t="shared" si="73"/>
        <v>230.57633472189275</v>
      </c>
      <c r="AA58" s="53">
        <f t="shared" si="73"/>
        <v>262.40602286911678</v>
      </c>
    </row>
    <row r="59" spans="1:27" x14ac:dyDescent="0.3">
      <c r="A59" s="49" t="s">
        <v>93</v>
      </c>
      <c r="B59" s="54"/>
      <c r="C59" s="55" t="e">
        <f t="shared" ref="C59:M59" si="74">C69/C58</f>
        <v>#DIV/0!</v>
      </c>
      <c r="D59" s="55" t="e">
        <f t="shared" si="74"/>
        <v>#DIV/0!</v>
      </c>
      <c r="E59" s="55" t="e">
        <f t="shared" si="74"/>
        <v>#DIV/0!</v>
      </c>
      <c r="F59" s="55">
        <f t="shared" si="74"/>
        <v>1.5162299523406442</v>
      </c>
      <c r="G59" s="55">
        <f t="shared" si="74"/>
        <v>1.4519844140160336</v>
      </c>
      <c r="H59" s="55">
        <f t="shared" si="74"/>
        <v>1.3875397512941958</v>
      </c>
      <c r="I59" s="55">
        <f t="shared" si="74"/>
        <v>1.338762904590842</v>
      </c>
      <c r="J59" s="55">
        <f t="shared" si="74"/>
        <v>1.2926420188642738</v>
      </c>
      <c r="K59" s="55">
        <f t="shared" si="74"/>
        <v>1.2465949724533651</v>
      </c>
      <c r="L59" s="55">
        <f t="shared" si="74"/>
        <v>1.2011726930385385</v>
      </c>
      <c r="M59" s="55">
        <f t="shared" si="74"/>
        <v>1.0570740806416417</v>
      </c>
      <c r="N59" s="2"/>
      <c r="O59" s="2"/>
      <c r="P59" s="49" t="s">
        <v>93</v>
      </c>
      <c r="Q59" s="55" t="e">
        <f t="shared" ref="Q59:AA59" si="75">Q69/Q58</f>
        <v>#DIV/0!</v>
      </c>
      <c r="R59" s="55" t="e">
        <f t="shared" si="75"/>
        <v>#DIV/0!</v>
      </c>
      <c r="S59" s="55" t="e">
        <f t="shared" si="75"/>
        <v>#DIV/0!</v>
      </c>
      <c r="T59" s="55">
        <f t="shared" si="75"/>
        <v>1.6626831267450983</v>
      </c>
      <c r="U59" s="55">
        <f t="shared" si="75"/>
        <v>1.5870462385820896</v>
      </c>
      <c r="V59" s="55">
        <f t="shared" si="75"/>
        <v>1.512195709440562</v>
      </c>
      <c r="W59" s="55">
        <f t="shared" si="75"/>
        <v>1.4561924295021487</v>
      </c>
      <c r="X59" s="55">
        <f t="shared" si="75"/>
        <v>1.403492130112963</v>
      </c>
      <c r="Y59" s="55">
        <f t="shared" si="75"/>
        <v>1.3513026805821293</v>
      </c>
      <c r="Z59" s="55">
        <f t="shared" si="75"/>
        <v>1.3010875568034417</v>
      </c>
      <c r="AA59" s="55">
        <f t="shared" si="75"/>
        <v>1.1432664415238456</v>
      </c>
    </row>
    <row r="60" spans="1:27" ht="28" x14ac:dyDescent="0.3">
      <c r="A60" s="56" t="s">
        <v>94</v>
      </c>
      <c r="B60" s="54"/>
      <c r="C60" s="55" t="e">
        <f t="shared" ref="C60:M60" si="76">C70/C58</f>
        <v>#DIV/0!</v>
      </c>
      <c r="D60" s="55" t="e">
        <f t="shared" si="76"/>
        <v>#DIV/0!</v>
      </c>
      <c r="E60" s="55" t="e">
        <f t="shared" si="76"/>
        <v>#DIV/0!</v>
      </c>
      <c r="F60" s="55">
        <f t="shared" si="76"/>
        <v>0.75811497617032209</v>
      </c>
      <c r="G60" s="55">
        <f t="shared" si="76"/>
        <v>1.4519844140160336</v>
      </c>
      <c r="H60" s="55">
        <f t="shared" si="76"/>
        <v>1.3875397512941958</v>
      </c>
      <c r="I60" s="55">
        <f t="shared" si="76"/>
        <v>1.338762904590842</v>
      </c>
      <c r="J60" s="55">
        <f t="shared" si="76"/>
        <v>1.2926420188642738</v>
      </c>
      <c r="K60" s="55">
        <f t="shared" si="76"/>
        <v>1.2465949724533651</v>
      </c>
      <c r="L60" s="55">
        <f t="shared" si="76"/>
        <v>1.2011726930385385</v>
      </c>
      <c r="M60" s="55">
        <f t="shared" si="76"/>
        <v>1.0570740806416417</v>
      </c>
      <c r="N60" s="2"/>
      <c r="O60" s="2"/>
      <c r="P60" s="56" t="s">
        <v>94</v>
      </c>
      <c r="Q60" s="55" t="e">
        <f t="shared" ref="Q60:AA60" si="77">Q70/Q58</f>
        <v>#DIV/0!</v>
      </c>
      <c r="R60" s="55" t="e">
        <f t="shared" si="77"/>
        <v>#DIV/0!</v>
      </c>
      <c r="S60" s="55" t="e">
        <f t="shared" si="77"/>
        <v>#DIV/0!</v>
      </c>
      <c r="T60" s="55">
        <f t="shared" si="77"/>
        <v>0.83134156337254916</v>
      </c>
      <c r="U60" s="55">
        <f t="shared" si="77"/>
        <v>1.5870462385820896</v>
      </c>
      <c r="V60" s="55">
        <f t="shared" si="77"/>
        <v>1.512195709440562</v>
      </c>
      <c r="W60" s="55">
        <f t="shared" si="77"/>
        <v>1.4561924295021487</v>
      </c>
      <c r="X60" s="55">
        <f t="shared" si="77"/>
        <v>1.403492130112963</v>
      </c>
      <c r="Y60" s="55">
        <f t="shared" si="77"/>
        <v>1.3513026805821293</v>
      </c>
      <c r="Z60" s="55">
        <f t="shared" si="77"/>
        <v>1.3010875568034417</v>
      </c>
      <c r="AA60" s="55">
        <f t="shared" si="77"/>
        <v>1.1432664415238456</v>
      </c>
    </row>
    <row r="61" spans="1:27" ht="28" x14ac:dyDescent="0.3">
      <c r="A61" s="51" t="s">
        <v>95</v>
      </c>
      <c r="B61" s="52"/>
      <c r="C61" s="53">
        <f t="shared" ref="C61:AA61" si="78">C50</f>
        <v>0</v>
      </c>
      <c r="D61" s="53">
        <f t="shared" si="78"/>
        <v>0</v>
      </c>
      <c r="E61" s="53">
        <f t="shared" si="78"/>
        <v>0</v>
      </c>
      <c r="F61" s="53">
        <f t="shared" si="78"/>
        <v>66.02000000000001</v>
      </c>
      <c r="G61" s="53">
        <f t="shared" si="78"/>
        <v>66.820000000000007</v>
      </c>
      <c r="H61" s="53">
        <f t="shared" si="78"/>
        <v>67.62</v>
      </c>
      <c r="I61" s="53">
        <f t="shared" si="78"/>
        <v>68.220000000000013</v>
      </c>
      <c r="J61" s="53">
        <f t="shared" si="78"/>
        <v>68.820000000000007</v>
      </c>
      <c r="K61" s="53">
        <f t="shared" si="78"/>
        <v>69.420000000000016</v>
      </c>
      <c r="L61" s="53">
        <f t="shared" si="78"/>
        <v>69.84</v>
      </c>
      <c r="M61" s="53">
        <f t="shared" si="78"/>
        <v>71.160000000000011</v>
      </c>
      <c r="N61" s="53">
        <f t="shared" si="78"/>
        <v>0</v>
      </c>
      <c r="O61" s="53">
        <f t="shared" si="78"/>
        <v>0</v>
      </c>
      <c r="P61" s="53" t="str">
        <f t="shared" si="78"/>
        <v>地区电源总出力
（气电0.2出力）</v>
      </c>
      <c r="Q61" s="53">
        <f t="shared" si="78"/>
        <v>0</v>
      </c>
      <c r="R61" s="53">
        <f t="shared" si="78"/>
        <v>0</v>
      </c>
      <c r="S61" s="53">
        <f t="shared" si="78"/>
        <v>0</v>
      </c>
      <c r="T61" s="53">
        <f t="shared" si="78"/>
        <v>31.700000000000003</v>
      </c>
      <c r="U61" s="53">
        <f t="shared" si="78"/>
        <v>31.700000000000003</v>
      </c>
      <c r="V61" s="53">
        <f t="shared" si="78"/>
        <v>31.700000000000003</v>
      </c>
      <c r="W61" s="53">
        <f t="shared" si="78"/>
        <v>31.700000000000003</v>
      </c>
      <c r="X61" s="53">
        <f t="shared" si="78"/>
        <v>31.700000000000003</v>
      </c>
      <c r="Y61" s="53">
        <f t="shared" si="78"/>
        <v>31.700000000000003</v>
      </c>
      <c r="Z61" s="53">
        <f t="shared" si="78"/>
        <v>31.700000000000003</v>
      </c>
      <c r="AA61" s="53">
        <f t="shared" si="78"/>
        <v>31.700000000000003</v>
      </c>
    </row>
    <row r="62" spans="1:27" x14ac:dyDescent="0.3">
      <c r="A62" s="49" t="s">
        <v>87</v>
      </c>
      <c r="B62" s="54"/>
      <c r="C62" s="53">
        <f t="shared" ref="C62:AA62" si="79">C51</f>
        <v>0</v>
      </c>
      <c r="D62" s="53">
        <f t="shared" si="79"/>
        <v>0</v>
      </c>
      <c r="E62" s="53">
        <f t="shared" si="79"/>
        <v>0</v>
      </c>
      <c r="F62" s="53">
        <f t="shared" si="79"/>
        <v>134.45917006644149</v>
      </c>
      <c r="G62" s="53">
        <f t="shared" si="79"/>
        <v>143.21378807106618</v>
      </c>
      <c r="H62" s="53">
        <f t="shared" si="79"/>
        <v>152.81002188959408</v>
      </c>
      <c r="I62" s="53">
        <f t="shared" si="79"/>
        <v>160.68747581162415</v>
      </c>
      <c r="J62" s="53">
        <f t="shared" si="79"/>
        <v>168.68281614083884</v>
      </c>
      <c r="K62" s="53">
        <f t="shared" si="79"/>
        <v>177.25555102439091</v>
      </c>
      <c r="L62" s="53">
        <f t="shared" si="79"/>
        <v>186.35592746876969</v>
      </c>
      <c r="M62" s="53">
        <f t="shared" si="79"/>
        <v>220.40224763235193</v>
      </c>
      <c r="N62" s="53">
        <f t="shared" si="79"/>
        <v>0</v>
      </c>
      <c r="O62" s="53">
        <f t="shared" si="79"/>
        <v>0</v>
      </c>
      <c r="P62" s="53" t="str">
        <f t="shared" si="79"/>
        <v>区域需大网供电负荷</v>
      </c>
      <c r="Q62" s="53">
        <f t="shared" si="79"/>
        <v>0</v>
      </c>
      <c r="R62" s="53">
        <f t="shared" si="79"/>
        <v>0</v>
      </c>
      <c r="S62" s="53">
        <f t="shared" si="79"/>
        <v>0</v>
      </c>
      <c r="T62" s="53">
        <f t="shared" si="79"/>
        <v>148.73125305979738</v>
      </c>
      <c r="U62" s="53">
        <f t="shared" si="79"/>
        <v>157.33040926395955</v>
      </c>
      <c r="V62" s="53">
        <f t="shared" si="79"/>
        <v>166.68701970063466</v>
      </c>
      <c r="W62" s="53">
        <f t="shared" si="79"/>
        <v>174.31672823046176</v>
      </c>
      <c r="X62" s="53">
        <f t="shared" si="79"/>
        <v>182.05253452675498</v>
      </c>
      <c r="Y62" s="53">
        <f t="shared" si="79"/>
        <v>190.30799592195189</v>
      </c>
      <c r="Z62" s="53">
        <f t="shared" si="79"/>
        <v>198.87633472189276</v>
      </c>
      <c r="AA62" s="53">
        <f t="shared" si="79"/>
        <v>230.70602286911679</v>
      </c>
    </row>
    <row r="63" spans="1:27" x14ac:dyDescent="0.3">
      <c r="A63" s="49" t="s">
        <v>93</v>
      </c>
      <c r="B63" s="54"/>
      <c r="C63" s="55" t="e">
        <f t="shared" ref="C63:M63" si="80">C69/C62</f>
        <v>#DIV/0!</v>
      </c>
      <c r="D63" s="55" t="e">
        <f t="shared" si="80"/>
        <v>#DIV/0!</v>
      </c>
      <c r="E63" s="55" t="e">
        <f t="shared" si="80"/>
        <v>#DIV/0!</v>
      </c>
      <c r="F63" s="55">
        <f t="shared" si="80"/>
        <v>2.2311605809537451</v>
      </c>
      <c r="G63" s="55">
        <f t="shared" si="80"/>
        <v>2.0947703712098775</v>
      </c>
      <c r="H63" s="55">
        <f t="shared" si="80"/>
        <v>1.9632220209794311</v>
      </c>
      <c r="I63" s="55">
        <f t="shared" si="80"/>
        <v>1.8669781106754928</v>
      </c>
      <c r="J63" s="55">
        <f t="shared" si="80"/>
        <v>1.7784858402501422</v>
      </c>
      <c r="K63" s="55">
        <f t="shared" si="80"/>
        <v>1.6924716786935439</v>
      </c>
      <c r="L63" s="55">
        <f t="shared" si="80"/>
        <v>1.6098226875572565</v>
      </c>
      <c r="M63" s="55">
        <f t="shared" si="80"/>
        <v>1.3611476435595307</v>
      </c>
      <c r="N63" s="61"/>
      <c r="O63" s="61"/>
      <c r="P63" s="49" t="s">
        <v>93</v>
      </c>
      <c r="Q63" s="55" t="e">
        <f t="shared" ref="Q63:AA63" si="81">Q69/Q62</f>
        <v>#DIV/0!</v>
      </c>
      <c r="R63" s="55" t="e">
        <f t="shared" si="81"/>
        <v>#DIV/0!</v>
      </c>
      <c r="S63" s="55" t="e">
        <f t="shared" si="81"/>
        <v>#DIV/0!</v>
      </c>
      <c r="T63" s="55">
        <f t="shared" si="81"/>
        <v>2.017060932576054</v>
      </c>
      <c r="U63" s="55">
        <f t="shared" si="81"/>
        <v>1.906815099531572</v>
      </c>
      <c r="V63" s="55">
        <f t="shared" si="81"/>
        <v>1.7997802140730081</v>
      </c>
      <c r="W63" s="55">
        <f t="shared" si="81"/>
        <v>1.7210052244863965</v>
      </c>
      <c r="X63" s="55">
        <f t="shared" si="81"/>
        <v>1.6478759868949318</v>
      </c>
      <c r="Y63" s="55">
        <f t="shared" si="81"/>
        <v>1.5763919878754564</v>
      </c>
      <c r="Z63" s="55">
        <f t="shared" si="81"/>
        <v>1.5084751054946675</v>
      </c>
      <c r="AA63" s="55">
        <f t="shared" si="81"/>
        <v>1.3003561687255767</v>
      </c>
    </row>
    <row r="64" spans="1:27" ht="28" x14ac:dyDescent="0.3">
      <c r="A64" s="56" t="s">
        <v>94</v>
      </c>
      <c r="B64" s="54"/>
      <c r="C64" s="55" t="e">
        <f t="shared" ref="C64:M64" si="82">C70/C62</f>
        <v>#DIV/0!</v>
      </c>
      <c r="D64" s="55" t="e">
        <f t="shared" si="82"/>
        <v>#DIV/0!</v>
      </c>
      <c r="E64" s="55" t="e">
        <f t="shared" si="82"/>
        <v>#DIV/0!</v>
      </c>
      <c r="F64" s="55">
        <f t="shared" si="82"/>
        <v>1.1155802904768726</v>
      </c>
      <c r="G64" s="55">
        <f t="shared" si="82"/>
        <v>2.0947703712098775</v>
      </c>
      <c r="H64" s="55">
        <f t="shared" si="82"/>
        <v>1.9632220209794311</v>
      </c>
      <c r="I64" s="55">
        <f t="shared" si="82"/>
        <v>1.8669781106754928</v>
      </c>
      <c r="J64" s="55">
        <f t="shared" si="82"/>
        <v>1.7784858402501422</v>
      </c>
      <c r="K64" s="55">
        <f t="shared" si="82"/>
        <v>1.6924716786935439</v>
      </c>
      <c r="L64" s="55">
        <f t="shared" si="82"/>
        <v>1.6098226875572565</v>
      </c>
      <c r="M64" s="55">
        <f t="shared" si="82"/>
        <v>1.3611476435595307</v>
      </c>
      <c r="N64" s="2"/>
      <c r="O64" s="2"/>
      <c r="P64" s="56" t="s">
        <v>94</v>
      </c>
      <c r="Q64" s="55" t="e">
        <f t="shared" ref="Q64:AA64" si="83">Q70/Q62</f>
        <v>#DIV/0!</v>
      </c>
      <c r="R64" s="55" t="e">
        <f t="shared" si="83"/>
        <v>#DIV/0!</v>
      </c>
      <c r="S64" s="55" t="e">
        <f t="shared" si="83"/>
        <v>#DIV/0!</v>
      </c>
      <c r="T64" s="55">
        <f t="shared" si="83"/>
        <v>1.008530466288027</v>
      </c>
      <c r="U64" s="55">
        <f t="shared" si="83"/>
        <v>1.906815099531572</v>
      </c>
      <c r="V64" s="55">
        <f t="shared" si="83"/>
        <v>1.7997802140730081</v>
      </c>
      <c r="W64" s="55">
        <f t="shared" si="83"/>
        <v>1.7210052244863965</v>
      </c>
      <c r="X64" s="55">
        <f t="shared" si="83"/>
        <v>1.6478759868949318</v>
      </c>
      <c r="Y64" s="55">
        <f t="shared" si="83"/>
        <v>1.5763919878754564</v>
      </c>
      <c r="Z64" s="55">
        <f t="shared" si="83"/>
        <v>1.5084751054946675</v>
      </c>
      <c r="AA64" s="55">
        <f t="shared" si="83"/>
        <v>1.3003561687255767</v>
      </c>
    </row>
    <row r="65" spans="1:27" ht="28" x14ac:dyDescent="0.3">
      <c r="A65" s="51" t="s">
        <v>96</v>
      </c>
      <c r="B65" s="52"/>
      <c r="C65" s="53">
        <f t="shared" ref="C65:AA65" si="84">C52</f>
        <v>0</v>
      </c>
      <c r="D65" s="53">
        <f t="shared" si="84"/>
        <v>0</v>
      </c>
      <c r="E65" s="53">
        <f t="shared" si="84"/>
        <v>0</v>
      </c>
      <c r="F65" s="53">
        <f t="shared" si="84"/>
        <v>129.42000000000002</v>
      </c>
      <c r="G65" s="53">
        <f t="shared" si="84"/>
        <v>130.22</v>
      </c>
      <c r="H65" s="53">
        <f t="shared" si="84"/>
        <v>131.02000000000001</v>
      </c>
      <c r="I65" s="53">
        <f t="shared" si="84"/>
        <v>131.62</v>
      </c>
      <c r="J65" s="53">
        <f t="shared" si="84"/>
        <v>132.22</v>
      </c>
      <c r="K65" s="53">
        <f t="shared" si="84"/>
        <v>132.82</v>
      </c>
      <c r="L65" s="53">
        <f t="shared" si="84"/>
        <v>133.24</v>
      </c>
      <c r="M65" s="53">
        <f t="shared" si="84"/>
        <v>134.56</v>
      </c>
      <c r="N65" s="53">
        <f t="shared" si="84"/>
        <v>0</v>
      </c>
      <c r="O65" s="53">
        <f t="shared" si="84"/>
        <v>0</v>
      </c>
      <c r="P65" s="53" t="str">
        <f t="shared" si="84"/>
        <v>地区电源总出力
（气电0.4出力）</v>
      </c>
      <c r="Q65" s="53">
        <f t="shared" si="84"/>
        <v>0</v>
      </c>
      <c r="R65" s="53">
        <f t="shared" si="84"/>
        <v>0</v>
      </c>
      <c r="S65" s="53">
        <f t="shared" si="84"/>
        <v>0</v>
      </c>
      <c r="T65" s="53">
        <f t="shared" si="84"/>
        <v>63.400000000000006</v>
      </c>
      <c r="U65" s="53">
        <f t="shared" si="84"/>
        <v>63.400000000000006</v>
      </c>
      <c r="V65" s="53">
        <f t="shared" si="84"/>
        <v>63.400000000000006</v>
      </c>
      <c r="W65" s="53">
        <f t="shared" si="84"/>
        <v>63.400000000000006</v>
      </c>
      <c r="X65" s="53">
        <f t="shared" si="84"/>
        <v>63.400000000000006</v>
      </c>
      <c r="Y65" s="53">
        <f t="shared" si="84"/>
        <v>63.400000000000006</v>
      </c>
      <c r="Z65" s="53">
        <f t="shared" si="84"/>
        <v>63.400000000000006</v>
      </c>
      <c r="AA65" s="53">
        <f t="shared" si="84"/>
        <v>63.400000000000006</v>
      </c>
    </row>
    <row r="66" spans="1:27" x14ac:dyDescent="0.3">
      <c r="A66" s="49" t="s">
        <v>87</v>
      </c>
      <c r="B66" s="54"/>
      <c r="C66" s="53">
        <f t="shared" ref="C66:AA66" si="85">C53</f>
        <v>0</v>
      </c>
      <c r="D66" s="53">
        <f t="shared" si="85"/>
        <v>0</v>
      </c>
      <c r="E66" s="53">
        <f t="shared" si="85"/>
        <v>0</v>
      </c>
      <c r="F66" s="53">
        <f t="shared" si="85"/>
        <v>71.059170066441482</v>
      </c>
      <c r="G66" s="53">
        <f t="shared" si="85"/>
        <v>79.81378807106617</v>
      </c>
      <c r="H66" s="53">
        <f t="shared" si="85"/>
        <v>89.410021889594077</v>
      </c>
      <c r="I66" s="53">
        <f t="shared" si="85"/>
        <v>97.287475811624148</v>
      </c>
      <c r="J66" s="53">
        <f t="shared" si="85"/>
        <v>105.28281614083886</v>
      </c>
      <c r="K66" s="53">
        <f t="shared" si="85"/>
        <v>113.85555102439093</v>
      </c>
      <c r="L66" s="53">
        <f t="shared" si="85"/>
        <v>122.95592746876969</v>
      </c>
      <c r="M66" s="53">
        <f t="shared" si="85"/>
        <v>157.00224763235195</v>
      </c>
      <c r="N66" s="53">
        <f t="shared" si="85"/>
        <v>0</v>
      </c>
      <c r="O66" s="53">
        <f t="shared" si="85"/>
        <v>0</v>
      </c>
      <c r="P66" s="53" t="str">
        <f t="shared" si="85"/>
        <v>区域需大网供电负荷</v>
      </c>
      <c r="Q66" s="53">
        <f t="shared" si="85"/>
        <v>0</v>
      </c>
      <c r="R66" s="53">
        <f t="shared" si="85"/>
        <v>0</v>
      </c>
      <c r="S66" s="53">
        <f t="shared" si="85"/>
        <v>0</v>
      </c>
      <c r="T66" s="53">
        <f t="shared" si="85"/>
        <v>117.03125305979736</v>
      </c>
      <c r="U66" s="53">
        <f t="shared" si="85"/>
        <v>125.63040926395956</v>
      </c>
      <c r="V66" s="53">
        <f t="shared" si="85"/>
        <v>134.98701970063468</v>
      </c>
      <c r="W66" s="53">
        <f t="shared" si="85"/>
        <v>142.61672823046175</v>
      </c>
      <c r="X66" s="53">
        <f t="shared" si="85"/>
        <v>150.35253452675497</v>
      </c>
      <c r="Y66" s="53">
        <f t="shared" si="85"/>
        <v>158.60799592195187</v>
      </c>
      <c r="Z66" s="53">
        <f t="shared" si="85"/>
        <v>167.17633472189274</v>
      </c>
      <c r="AA66" s="53">
        <f t="shared" si="85"/>
        <v>199.00602286911678</v>
      </c>
    </row>
    <row r="67" spans="1:27" x14ac:dyDescent="0.3">
      <c r="A67" s="49" t="s">
        <v>93</v>
      </c>
      <c r="B67" s="54"/>
      <c r="C67" s="55" t="e">
        <f t="shared" ref="C67:M67" si="86">C69/C66</f>
        <v>#DIV/0!</v>
      </c>
      <c r="D67" s="55" t="e">
        <f t="shared" si="86"/>
        <v>#DIV/0!</v>
      </c>
      <c r="E67" s="55" t="e">
        <f t="shared" si="86"/>
        <v>#DIV/0!</v>
      </c>
      <c r="F67" s="55">
        <f t="shared" si="86"/>
        <v>4.2218337157539993</v>
      </c>
      <c r="G67" s="55">
        <f t="shared" si="86"/>
        <v>3.7587490488846376</v>
      </c>
      <c r="H67" s="55">
        <f t="shared" si="86"/>
        <v>3.3553285600404856</v>
      </c>
      <c r="I67" s="55">
        <f t="shared" si="86"/>
        <v>3.0836446058163149</v>
      </c>
      <c r="J67" s="55">
        <f t="shared" si="86"/>
        <v>2.8494678523671344</v>
      </c>
      <c r="K67" s="55">
        <f t="shared" si="86"/>
        <v>2.6349176417031428</v>
      </c>
      <c r="L67" s="55">
        <f t="shared" si="86"/>
        <v>2.4398986382840211</v>
      </c>
      <c r="M67" s="55">
        <f t="shared" si="86"/>
        <v>1.9108006702076148</v>
      </c>
      <c r="N67" s="2"/>
      <c r="O67" s="2"/>
      <c r="P67" s="49" t="s">
        <v>93</v>
      </c>
      <c r="Q67" s="55" t="e">
        <f t="shared" ref="Q67:AA67" si="87">Q69/Q66</f>
        <v>#DIV/0!</v>
      </c>
      <c r="R67" s="55" t="e">
        <f t="shared" si="87"/>
        <v>#DIV/0!</v>
      </c>
      <c r="S67" s="55" t="e">
        <f t="shared" si="87"/>
        <v>#DIV/0!</v>
      </c>
      <c r="T67" s="55">
        <f t="shared" si="87"/>
        <v>2.5634178234997993</v>
      </c>
      <c r="U67" s="55">
        <f t="shared" si="87"/>
        <v>2.3879568788928798</v>
      </c>
      <c r="V67" s="55">
        <f t="shared" si="87"/>
        <v>2.2224359102476687</v>
      </c>
      <c r="W67" s="55">
        <f t="shared" si="87"/>
        <v>2.1035400525751404</v>
      </c>
      <c r="X67" s="55">
        <f t="shared" si="87"/>
        <v>1.9953105609045489</v>
      </c>
      <c r="Y67" s="55">
        <f t="shared" si="87"/>
        <v>1.8914557129113754</v>
      </c>
      <c r="Z67" s="55">
        <f t="shared" si="87"/>
        <v>1.7945123662333362</v>
      </c>
      <c r="AA67" s="55">
        <f t="shared" si="87"/>
        <v>1.5074920631789392</v>
      </c>
    </row>
    <row r="68" spans="1:27" ht="28" x14ac:dyDescent="0.3">
      <c r="A68" s="56" t="s">
        <v>94</v>
      </c>
      <c r="B68" s="54"/>
      <c r="C68" s="55" t="e">
        <f t="shared" ref="C68:M68" si="88">C70/C66</f>
        <v>#DIV/0!</v>
      </c>
      <c r="D68" s="55" t="e">
        <f t="shared" si="88"/>
        <v>#DIV/0!</v>
      </c>
      <c r="E68" s="55" t="e">
        <f t="shared" si="88"/>
        <v>#DIV/0!</v>
      </c>
      <c r="F68" s="55">
        <f t="shared" si="88"/>
        <v>2.1109168578769997</v>
      </c>
      <c r="G68" s="55">
        <f t="shared" si="88"/>
        <v>3.7587490488846376</v>
      </c>
      <c r="H68" s="55">
        <f t="shared" si="88"/>
        <v>3.3553285600404856</v>
      </c>
      <c r="I68" s="55">
        <f t="shared" si="88"/>
        <v>3.0836446058163149</v>
      </c>
      <c r="J68" s="55">
        <f t="shared" si="88"/>
        <v>2.8494678523671344</v>
      </c>
      <c r="K68" s="55">
        <f t="shared" si="88"/>
        <v>2.6349176417031428</v>
      </c>
      <c r="L68" s="55">
        <f t="shared" si="88"/>
        <v>2.4398986382840211</v>
      </c>
      <c r="M68" s="55">
        <f t="shared" si="88"/>
        <v>1.9108006702076148</v>
      </c>
      <c r="N68" s="2"/>
      <c r="O68" s="2"/>
      <c r="P68" s="56" t="s">
        <v>94</v>
      </c>
      <c r="Q68" s="55" t="e">
        <f t="shared" ref="Q68:AA68" si="89">Q70/Q66</f>
        <v>#DIV/0!</v>
      </c>
      <c r="R68" s="55" t="e">
        <f t="shared" si="89"/>
        <v>#DIV/0!</v>
      </c>
      <c r="S68" s="55" t="e">
        <f t="shared" si="89"/>
        <v>#DIV/0!</v>
      </c>
      <c r="T68" s="55">
        <f t="shared" si="89"/>
        <v>1.2817089117498996</v>
      </c>
      <c r="U68" s="55">
        <f t="shared" si="89"/>
        <v>2.3879568788928798</v>
      </c>
      <c r="V68" s="55">
        <f t="shared" si="89"/>
        <v>2.2224359102476687</v>
      </c>
      <c r="W68" s="55">
        <f t="shared" si="89"/>
        <v>2.1035400525751404</v>
      </c>
      <c r="X68" s="55">
        <f t="shared" si="89"/>
        <v>1.9953105609045489</v>
      </c>
      <c r="Y68" s="55">
        <f t="shared" si="89"/>
        <v>1.8914557129113754</v>
      </c>
      <c r="Z68" s="55">
        <f t="shared" si="89"/>
        <v>1.7945123662333362</v>
      </c>
      <c r="AA68" s="55">
        <f t="shared" si="89"/>
        <v>1.5074920631789392</v>
      </c>
    </row>
    <row r="69" spans="1:27" x14ac:dyDescent="0.3">
      <c r="A69" s="62" t="s">
        <v>97</v>
      </c>
      <c r="B69" s="52"/>
      <c r="C69" s="53">
        <f t="shared" ref="C69:K69" si="90">SUM(C71:C84)</f>
        <v>0</v>
      </c>
      <c r="D69" s="53">
        <f t="shared" si="90"/>
        <v>0</v>
      </c>
      <c r="E69" s="53">
        <f t="shared" si="90"/>
        <v>0</v>
      </c>
      <c r="F69" s="53">
        <f t="shared" si="90"/>
        <v>300</v>
      </c>
      <c r="G69" s="53">
        <f t="shared" si="90"/>
        <v>300</v>
      </c>
      <c r="H69" s="53">
        <f t="shared" si="90"/>
        <v>300</v>
      </c>
      <c r="I69" s="53">
        <f t="shared" si="90"/>
        <v>300</v>
      </c>
      <c r="J69" s="53">
        <f t="shared" si="90"/>
        <v>300</v>
      </c>
      <c r="K69" s="53">
        <f t="shared" si="90"/>
        <v>300</v>
      </c>
      <c r="L69" s="53">
        <f t="shared" ref="L69:M69" si="91">SUM(L71:L84)</f>
        <v>300</v>
      </c>
      <c r="M69" s="53">
        <f t="shared" si="91"/>
        <v>300</v>
      </c>
      <c r="N69" s="2"/>
      <c r="O69" s="2"/>
      <c r="P69" s="62" t="s">
        <v>97</v>
      </c>
      <c r="Q69" s="49">
        <f t="shared" ref="Q69:AA69" si="92">C69</f>
        <v>0</v>
      </c>
      <c r="R69" s="49">
        <f t="shared" si="92"/>
        <v>0</v>
      </c>
      <c r="S69" s="49">
        <f t="shared" si="92"/>
        <v>0</v>
      </c>
      <c r="T69" s="49">
        <f t="shared" si="92"/>
        <v>300</v>
      </c>
      <c r="U69" s="49">
        <f t="shared" si="92"/>
        <v>300</v>
      </c>
      <c r="V69" s="49">
        <f t="shared" si="92"/>
        <v>300</v>
      </c>
      <c r="W69" s="49">
        <f t="shared" si="92"/>
        <v>300</v>
      </c>
      <c r="X69" s="49">
        <f t="shared" si="92"/>
        <v>300</v>
      </c>
      <c r="Y69" s="49">
        <f t="shared" si="92"/>
        <v>300</v>
      </c>
      <c r="Z69" s="49">
        <f t="shared" si="92"/>
        <v>300</v>
      </c>
      <c r="AA69" s="49">
        <f t="shared" si="92"/>
        <v>300</v>
      </c>
    </row>
    <row r="70" spans="1:27" ht="28" x14ac:dyDescent="0.3">
      <c r="A70" s="51" t="s">
        <v>98</v>
      </c>
      <c r="B70" s="52"/>
      <c r="C70" s="53">
        <f t="shared" ref="C70:K70" si="93">SUM(B71:B84)+SUM(C87:C100)*0.5</f>
        <v>0</v>
      </c>
      <c r="D70" s="53">
        <f t="shared" si="93"/>
        <v>0</v>
      </c>
      <c r="E70" s="53">
        <f t="shared" si="93"/>
        <v>0</v>
      </c>
      <c r="F70" s="53">
        <f t="shared" si="93"/>
        <v>150</v>
      </c>
      <c r="G70" s="53">
        <f t="shared" si="93"/>
        <v>300</v>
      </c>
      <c r="H70" s="53">
        <f t="shared" si="93"/>
        <v>300</v>
      </c>
      <c r="I70" s="53">
        <f t="shared" si="93"/>
        <v>300</v>
      </c>
      <c r="J70" s="53">
        <f t="shared" si="93"/>
        <v>300</v>
      </c>
      <c r="K70" s="53">
        <f t="shared" si="93"/>
        <v>300</v>
      </c>
      <c r="L70" s="53">
        <f t="shared" ref="L70" si="94">SUM(K71:K84)+SUM(L87:L100)*0.5</f>
        <v>300</v>
      </c>
      <c r="M70" s="53">
        <f t="shared" ref="M70" si="95">SUM(L71:L84)+SUM(M87:M100)*0.5</f>
        <v>300</v>
      </c>
      <c r="N70" s="2"/>
      <c r="O70" s="2"/>
      <c r="P70" s="62" t="s">
        <v>99</v>
      </c>
      <c r="Q70" s="49">
        <f t="shared" ref="Q70:AA70" si="96">C70</f>
        <v>0</v>
      </c>
      <c r="R70" s="49">
        <f t="shared" si="96"/>
        <v>0</v>
      </c>
      <c r="S70" s="49">
        <f t="shared" si="96"/>
        <v>0</v>
      </c>
      <c r="T70" s="49">
        <f t="shared" si="96"/>
        <v>150</v>
      </c>
      <c r="U70" s="49">
        <f t="shared" si="96"/>
        <v>300</v>
      </c>
      <c r="V70" s="49">
        <f t="shared" si="96"/>
        <v>300</v>
      </c>
      <c r="W70" s="49">
        <f t="shared" si="96"/>
        <v>300</v>
      </c>
      <c r="X70" s="49">
        <f t="shared" si="96"/>
        <v>300</v>
      </c>
      <c r="Y70" s="49">
        <f t="shared" si="96"/>
        <v>300</v>
      </c>
      <c r="Z70" s="49">
        <f t="shared" si="96"/>
        <v>300</v>
      </c>
      <c r="AA70" s="49">
        <f t="shared" si="96"/>
        <v>300</v>
      </c>
    </row>
    <row r="71" spans="1:27" x14ac:dyDescent="0.3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3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s="2" customFormat="1" x14ac:dyDescent="0.25">
      <c r="A73" s="63"/>
      <c r="B73" s="53"/>
      <c r="C73" s="53"/>
      <c r="D73" s="53"/>
      <c r="E73" s="53"/>
      <c r="F73" s="53"/>
      <c r="G73" s="65"/>
      <c r="H73" s="53"/>
      <c r="I73" s="65"/>
      <c r="J73" s="53"/>
      <c r="K73" s="65"/>
      <c r="L73" s="65"/>
      <c r="M73" s="65"/>
    </row>
    <row r="74" spans="1:27" x14ac:dyDescent="0.3">
      <c r="A74" s="63"/>
      <c r="B74" s="53"/>
      <c r="C74" s="53"/>
      <c r="D74" s="53"/>
      <c r="E74" s="53"/>
      <c r="F74" s="53"/>
      <c r="G74" s="65"/>
      <c r="H74" s="53"/>
      <c r="I74" s="65"/>
      <c r="J74" s="53"/>
      <c r="K74" s="65"/>
      <c r="L74" s="65"/>
      <c r="M74" s="65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3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3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3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3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3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3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3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3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3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s="2" customFormat="1" x14ac:dyDescent="0.25">
      <c r="A84" s="63" t="s">
        <v>25</v>
      </c>
      <c r="B84" s="53">
        <v>0</v>
      </c>
      <c r="C84" s="53">
        <v>0</v>
      </c>
      <c r="D84" s="53">
        <v>0</v>
      </c>
      <c r="E84" s="53">
        <v>0</v>
      </c>
      <c r="F84" s="53">
        <v>300</v>
      </c>
      <c r="G84" s="65">
        <v>300</v>
      </c>
      <c r="H84" s="53">
        <v>300</v>
      </c>
      <c r="I84" s="65">
        <v>300</v>
      </c>
      <c r="J84" s="53">
        <v>300</v>
      </c>
      <c r="K84" s="65">
        <v>300</v>
      </c>
      <c r="L84" s="65">
        <v>300</v>
      </c>
      <c r="M84" s="65">
        <v>300</v>
      </c>
      <c r="O84" s="2" t="str">
        <f t="shared" ref="O84:AA84" si="97">A84</f>
        <v>临平</v>
      </c>
      <c r="P84" s="2">
        <f t="shared" si="97"/>
        <v>0</v>
      </c>
      <c r="Q84" s="2">
        <f t="shared" si="97"/>
        <v>0</v>
      </c>
      <c r="R84" s="2">
        <f t="shared" si="97"/>
        <v>0</v>
      </c>
      <c r="S84" s="2">
        <f t="shared" si="97"/>
        <v>0</v>
      </c>
      <c r="T84" s="2">
        <f t="shared" si="97"/>
        <v>300</v>
      </c>
      <c r="U84" s="2">
        <f t="shared" si="97"/>
        <v>300</v>
      </c>
      <c r="V84" s="2">
        <f t="shared" si="97"/>
        <v>300</v>
      </c>
      <c r="W84" s="2">
        <f t="shared" si="97"/>
        <v>300</v>
      </c>
      <c r="X84" s="2">
        <f t="shared" si="97"/>
        <v>300</v>
      </c>
      <c r="Y84" s="2">
        <f t="shared" si="97"/>
        <v>300</v>
      </c>
      <c r="Z84" s="2">
        <f t="shared" si="97"/>
        <v>300</v>
      </c>
      <c r="AA84" s="2">
        <f t="shared" si="97"/>
        <v>300</v>
      </c>
    </row>
    <row r="85" spans="1:27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3">
      <c r="A86" s="49" t="s">
        <v>111</v>
      </c>
      <c r="B86" s="49"/>
      <c r="C86" s="49">
        <f t="shared" ref="C86:M86" si="98">SUM(C87:C100)</f>
        <v>0</v>
      </c>
      <c r="D86" s="49">
        <f t="shared" si="98"/>
        <v>0</v>
      </c>
      <c r="E86" s="49">
        <f t="shared" si="98"/>
        <v>0</v>
      </c>
      <c r="F86" s="49">
        <f t="shared" si="98"/>
        <v>300</v>
      </c>
      <c r="G86" s="49">
        <f t="shared" si="98"/>
        <v>0</v>
      </c>
      <c r="H86" s="49">
        <f t="shared" si="98"/>
        <v>0</v>
      </c>
      <c r="I86" s="49">
        <f t="shared" si="98"/>
        <v>0</v>
      </c>
      <c r="J86" s="49">
        <f t="shared" si="98"/>
        <v>0</v>
      </c>
      <c r="K86" s="49">
        <f t="shared" si="98"/>
        <v>0</v>
      </c>
      <c r="L86" s="49">
        <f t="shared" si="98"/>
        <v>0</v>
      </c>
      <c r="M86" s="49">
        <f t="shared" si="98"/>
        <v>0</v>
      </c>
      <c r="N86" s="2"/>
      <c r="O86" s="2" t="str">
        <f t="shared" ref="O86:AA86" si="99">A86</f>
        <v>新增变电容量合计</v>
      </c>
      <c r="P86" s="2">
        <f t="shared" si="99"/>
        <v>0</v>
      </c>
      <c r="Q86" s="2">
        <f t="shared" si="99"/>
        <v>0</v>
      </c>
      <c r="R86" s="2">
        <f t="shared" si="99"/>
        <v>0</v>
      </c>
      <c r="S86" s="2">
        <f t="shared" si="99"/>
        <v>0</v>
      </c>
      <c r="T86" s="2">
        <f t="shared" si="99"/>
        <v>300</v>
      </c>
      <c r="U86" s="2">
        <f t="shared" si="99"/>
        <v>0</v>
      </c>
      <c r="V86" s="2">
        <f t="shared" si="99"/>
        <v>0</v>
      </c>
      <c r="W86" s="2">
        <f t="shared" si="99"/>
        <v>0</v>
      </c>
      <c r="X86" s="2">
        <f t="shared" si="99"/>
        <v>0</v>
      </c>
      <c r="Y86" s="2">
        <f t="shared" si="99"/>
        <v>0</v>
      </c>
      <c r="Z86" s="2">
        <f t="shared" si="99"/>
        <v>0</v>
      </c>
      <c r="AA86" s="2">
        <f t="shared" si="99"/>
        <v>0</v>
      </c>
    </row>
    <row r="87" spans="1:27" x14ac:dyDescent="0.3">
      <c r="A87" s="63"/>
      <c r="B87" s="49"/>
      <c r="C87" s="49">
        <f t="shared" ref="C87:C100" si="100">C71-B71</f>
        <v>0</v>
      </c>
      <c r="D87" s="49">
        <f t="shared" ref="D87:M87" si="101">D71-C71</f>
        <v>0</v>
      </c>
      <c r="E87" s="49">
        <f t="shared" si="101"/>
        <v>0</v>
      </c>
      <c r="F87" s="49">
        <f t="shared" si="101"/>
        <v>0</v>
      </c>
      <c r="G87" s="49">
        <f t="shared" si="101"/>
        <v>0</v>
      </c>
      <c r="H87" s="49">
        <f t="shared" si="101"/>
        <v>0</v>
      </c>
      <c r="I87" s="49">
        <f t="shared" si="101"/>
        <v>0</v>
      </c>
      <c r="J87" s="49">
        <f t="shared" si="101"/>
        <v>0</v>
      </c>
      <c r="K87" s="49">
        <f t="shared" si="101"/>
        <v>0</v>
      </c>
      <c r="L87" s="49">
        <f t="shared" si="101"/>
        <v>0</v>
      </c>
      <c r="M87" s="49">
        <f t="shared" si="101"/>
        <v>0</v>
      </c>
      <c r="N87" s="2"/>
      <c r="O87" s="2"/>
      <c r="P87" s="2">
        <f t="shared" ref="P87:AA87" si="102">B87</f>
        <v>0</v>
      </c>
      <c r="Q87" s="2">
        <f t="shared" si="102"/>
        <v>0</v>
      </c>
      <c r="R87" s="2">
        <f t="shared" si="102"/>
        <v>0</v>
      </c>
      <c r="S87" s="2">
        <f t="shared" si="102"/>
        <v>0</v>
      </c>
      <c r="T87" s="2">
        <f t="shared" si="102"/>
        <v>0</v>
      </c>
      <c r="U87" s="2">
        <f t="shared" si="102"/>
        <v>0</v>
      </c>
      <c r="V87" s="2">
        <f t="shared" si="102"/>
        <v>0</v>
      </c>
      <c r="W87" s="2">
        <f t="shared" si="102"/>
        <v>0</v>
      </c>
      <c r="X87" s="2">
        <f t="shared" si="102"/>
        <v>0</v>
      </c>
      <c r="Y87" s="2">
        <f t="shared" si="102"/>
        <v>0</v>
      </c>
      <c r="Z87" s="2">
        <f t="shared" si="102"/>
        <v>0</v>
      </c>
      <c r="AA87" s="2">
        <f t="shared" si="102"/>
        <v>0</v>
      </c>
    </row>
    <row r="88" spans="1:27" x14ac:dyDescent="0.3">
      <c r="A88" s="63"/>
      <c r="B88" s="49"/>
      <c r="C88" s="49">
        <f t="shared" si="100"/>
        <v>0</v>
      </c>
      <c r="D88" s="49">
        <f t="shared" ref="D88:M88" si="103">D72-C72</f>
        <v>0</v>
      </c>
      <c r="E88" s="49">
        <f t="shared" si="103"/>
        <v>0</v>
      </c>
      <c r="F88" s="49">
        <f t="shared" si="103"/>
        <v>0</v>
      </c>
      <c r="G88" s="49">
        <f t="shared" si="103"/>
        <v>0</v>
      </c>
      <c r="H88" s="49">
        <f t="shared" si="103"/>
        <v>0</v>
      </c>
      <c r="I88" s="49">
        <f t="shared" si="103"/>
        <v>0</v>
      </c>
      <c r="J88" s="49">
        <f t="shared" si="103"/>
        <v>0</v>
      </c>
      <c r="K88" s="49">
        <f t="shared" si="103"/>
        <v>0</v>
      </c>
      <c r="L88" s="49">
        <f t="shared" si="103"/>
        <v>0</v>
      </c>
      <c r="M88" s="49">
        <f t="shared" si="103"/>
        <v>0</v>
      </c>
      <c r="N88" s="2"/>
      <c r="O88" s="2"/>
      <c r="P88" s="2">
        <f t="shared" ref="P88:AA88" si="104">B88</f>
        <v>0</v>
      </c>
      <c r="Q88" s="2">
        <f t="shared" si="104"/>
        <v>0</v>
      </c>
      <c r="R88" s="2">
        <f t="shared" si="104"/>
        <v>0</v>
      </c>
      <c r="S88" s="2">
        <f t="shared" si="104"/>
        <v>0</v>
      </c>
      <c r="T88" s="2">
        <f t="shared" si="104"/>
        <v>0</v>
      </c>
      <c r="U88" s="2">
        <f t="shared" si="104"/>
        <v>0</v>
      </c>
      <c r="V88" s="2">
        <f t="shared" si="104"/>
        <v>0</v>
      </c>
      <c r="W88" s="2">
        <f t="shared" si="104"/>
        <v>0</v>
      </c>
      <c r="X88" s="2">
        <f t="shared" si="104"/>
        <v>0</v>
      </c>
      <c r="Y88" s="2">
        <f t="shared" si="104"/>
        <v>0</v>
      </c>
      <c r="Z88" s="2">
        <f t="shared" si="104"/>
        <v>0</v>
      </c>
      <c r="AA88" s="2">
        <f t="shared" si="104"/>
        <v>0</v>
      </c>
    </row>
    <row r="89" spans="1:27" x14ac:dyDescent="0.3">
      <c r="A89" s="67"/>
      <c r="B89" s="49"/>
      <c r="C89" s="49">
        <f t="shared" si="100"/>
        <v>0</v>
      </c>
      <c r="D89" s="49">
        <f t="shared" ref="D89:M89" si="105">D73-C73</f>
        <v>0</v>
      </c>
      <c r="E89" s="49">
        <f t="shared" si="105"/>
        <v>0</v>
      </c>
      <c r="F89" s="49">
        <f t="shared" si="105"/>
        <v>0</v>
      </c>
      <c r="G89" s="49">
        <f t="shared" si="105"/>
        <v>0</v>
      </c>
      <c r="H89" s="49">
        <f t="shared" si="105"/>
        <v>0</v>
      </c>
      <c r="I89" s="49">
        <f t="shared" si="105"/>
        <v>0</v>
      </c>
      <c r="J89" s="49">
        <f t="shared" si="105"/>
        <v>0</v>
      </c>
      <c r="K89" s="49">
        <f t="shared" si="105"/>
        <v>0</v>
      </c>
      <c r="L89" s="49">
        <f t="shared" si="105"/>
        <v>0</v>
      </c>
      <c r="M89" s="49">
        <f t="shared" si="105"/>
        <v>0</v>
      </c>
      <c r="N89" s="2"/>
      <c r="O89" s="2">
        <f t="shared" ref="O89:AA89" si="106">A89</f>
        <v>0</v>
      </c>
      <c r="P89" s="2">
        <f t="shared" si="106"/>
        <v>0</v>
      </c>
      <c r="Q89" s="2">
        <f t="shared" si="106"/>
        <v>0</v>
      </c>
      <c r="R89" s="2">
        <f t="shared" si="106"/>
        <v>0</v>
      </c>
      <c r="S89" s="2">
        <f t="shared" si="106"/>
        <v>0</v>
      </c>
      <c r="T89" s="2">
        <f t="shared" si="106"/>
        <v>0</v>
      </c>
      <c r="U89" s="2">
        <f t="shared" si="106"/>
        <v>0</v>
      </c>
      <c r="V89" s="2">
        <f t="shared" si="106"/>
        <v>0</v>
      </c>
      <c r="W89" s="2">
        <f t="shared" si="106"/>
        <v>0</v>
      </c>
      <c r="X89" s="2">
        <f t="shared" si="106"/>
        <v>0</v>
      </c>
      <c r="Y89" s="2">
        <f t="shared" si="106"/>
        <v>0</v>
      </c>
      <c r="Z89" s="2">
        <f t="shared" si="106"/>
        <v>0</v>
      </c>
      <c r="AA89" s="2">
        <f t="shared" si="106"/>
        <v>0</v>
      </c>
    </row>
    <row r="90" spans="1:27" x14ac:dyDescent="0.3">
      <c r="A90" s="63"/>
      <c r="B90" s="49"/>
      <c r="C90" s="49">
        <f t="shared" si="100"/>
        <v>0</v>
      </c>
      <c r="D90" s="49">
        <f t="shared" ref="D90:M90" si="107">D74-C74</f>
        <v>0</v>
      </c>
      <c r="E90" s="49">
        <f t="shared" si="107"/>
        <v>0</v>
      </c>
      <c r="F90" s="49">
        <f t="shared" si="107"/>
        <v>0</v>
      </c>
      <c r="G90" s="49">
        <f t="shared" si="107"/>
        <v>0</v>
      </c>
      <c r="H90" s="49">
        <f t="shared" si="107"/>
        <v>0</v>
      </c>
      <c r="I90" s="49">
        <f t="shared" si="107"/>
        <v>0</v>
      </c>
      <c r="J90" s="49">
        <f t="shared" si="107"/>
        <v>0</v>
      </c>
      <c r="K90" s="49">
        <f t="shared" si="107"/>
        <v>0</v>
      </c>
      <c r="L90" s="49">
        <f t="shared" si="107"/>
        <v>0</v>
      </c>
      <c r="M90" s="49">
        <f t="shared" si="107"/>
        <v>0</v>
      </c>
      <c r="N90" s="2"/>
      <c r="O90" s="2">
        <f t="shared" ref="O90:AA90" si="108">A90</f>
        <v>0</v>
      </c>
      <c r="P90" s="2">
        <f t="shared" si="108"/>
        <v>0</v>
      </c>
      <c r="Q90" s="2">
        <f t="shared" si="108"/>
        <v>0</v>
      </c>
      <c r="R90" s="2">
        <f t="shared" si="108"/>
        <v>0</v>
      </c>
      <c r="S90" s="2">
        <f t="shared" si="108"/>
        <v>0</v>
      </c>
      <c r="T90" s="2">
        <f t="shared" si="108"/>
        <v>0</v>
      </c>
      <c r="U90" s="2">
        <f t="shared" si="108"/>
        <v>0</v>
      </c>
      <c r="V90" s="2">
        <f t="shared" si="108"/>
        <v>0</v>
      </c>
      <c r="W90" s="2">
        <f t="shared" si="108"/>
        <v>0</v>
      </c>
      <c r="X90" s="2">
        <f t="shared" si="108"/>
        <v>0</v>
      </c>
      <c r="Y90" s="2">
        <f t="shared" si="108"/>
        <v>0</v>
      </c>
      <c r="Z90" s="2">
        <f t="shared" si="108"/>
        <v>0</v>
      </c>
      <c r="AA90" s="2">
        <f t="shared" si="108"/>
        <v>0</v>
      </c>
    </row>
    <row r="91" spans="1:27" x14ac:dyDescent="0.3">
      <c r="A91" s="63"/>
      <c r="B91" s="49"/>
      <c r="C91" s="49">
        <f t="shared" si="100"/>
        <v>0</v>
      </c>
      <c r="D91" s="49">
        <f t="shared" ref="D91:M91" si="109">D75-C75</f>
        <v>0</v>
      </c>
      <c r="E91" s="49">
        <f t="shared" si="109"/>
        <v>0</v>
      </c>
      <c r="F91" s="49">
        <f t="shared" si="109"/>
        <v>0</v>
      </c>
      <c r="G91" s="49">
        <f t="shared" si="109"/>
        <v>0</v>
      </c>
      <c r="H91" s="49">
        <f t="shared" si="109"/>
        <v>0</v>
      </c>
      <c r="I91" s="49">
        <f t="shared" si="109"/>
        <v>0</v>
      </c>
      <c r="J91" s="49">
        <f t="shared" si="109"/>
        <v>0</v>
      </c>
      <c r="K91" s="49">
        <f t="shared" si="109"/>
        <v>0</v>
      </c>
      <c r="L91" s="49">
        <f t="shared" si="109"/>
        <v>0</v>
      </c>
      <c r="M91" s="49">
        <f t="shared" si="109"/>
        <v>0</v>
      </c>
      <c r="N91" s="2"/>
      <c r="O91" s="2"/>
      <c r="P91" s="2">
        <f t="shared" ref="P91:AA91" si="110">B91</f>
        <v>0</v>
      </c>
      <c r="Q91" s="2">
        <f t="shared" si="110"/>
        <v>0</v>
      </c>
      <c r="R91" s="2">
        <f t="shared" si="110"/>
        <v>0</v>
      </c>
      <c r="S91" s="2">
        <f t="shared" si="110"/>
        <v>0</v>
      </c>
      <c r="T91" s="2">
        <f t="shared" si="110"/>
        <v>0</v>
      </c>
      <c r="U91" s="2">
        <f t="shared" si="110"/>
        <v>0</v>
      </c>
      <c r="V91" s="2">
        <f t="shared" si="110"/>
        <v>0</v>
      </c>
      <c r="W91" s="2">
        <f t="shared" si="110"/>
        <v>0</v>
      </c>
      <c r="X91" s="2">
        <f t="shared" si="110"/>
        <v>0</v>
      </c>
      <c r="Y91" s="2">
        <f t="shared" si="110"/>
        <v>0</v>
      </c>
      <c r="Z91" s="2">
        <f t="shared" si="110"/>
        <v>0</v>
      </c>
      <c r="AA91" s="2">
        <f t="shared" si="110"/>
        <v>0</v>
      </c>
    </row>
    <row r="92" spans="1:27" x14ac:dyDescent="0.3">
      <c r="A92" s="63"/>
      <c r="B92" s="49"/>
      <c r="C92" s="49">
        <f t="shared" si="100"/>
        <v>0</v>
      </c>
      <c r="D92" s="49">
        <f t="shared" ref="D92:M92" si="111">D76-C76</f>
        <v>0</v>
      </c>
      <c r="E92" s="49">
        <f t="shared" si="111"/>
        <v>0</v>
      </c>
      <c r="F92" s="49">
        <f t="shared" si="111"/>
        <v>0</v>
      </c>
      <c r="G92" s="49">
        <f t="shared" si="111"/>
        <v>0</v>
      </c>
      <c r="H92" s="49">
        <f t="shared" si="111"/>
        <v>0</v>
      </c>
      <c r="I92" s="49">
        <f t="shared" si="111"/>
        <v>0</v>
      </c>
      <c r="J92" s="49">
        <f t="shared" si="111"/>
        <v>0</v>
      </c>
      <c r="K92" s="49">
        <f t="shared" si="111"/>
        <v>0</v>
      </c>
      <c r="L92" s="49">
        <f t="shared" si="111"/>
        <v>0</v>
      </c>
      <c r="M92" s="49">
        <f t="shared" si="111"/>
        <v>0</v>
      </c>
      <c r="N92" s="2"/>
      <c r="O92" s="2"/>
      <c r="P92" s="2">
        <f t="shared" ref="P92:AA92" si="112">B92</f>
        <v>0</v>
      </c>
      <c r="Q92" s="2">
        <f t="shared" si="112"/>
        <v>0</v>
      </c>
      <c r="R92" s="2">
        <f t="shared" si="112"/>
        <v>0</v>
      </c>
      <c r="S92" s="2">
        <f t="shared" si="112"/>
        <v>0</v>
      </c>
      <c r="T92" s="2">
        <f t="shared" si="112"/>
        <v>0</v>
      </c>
      <c r="U92" s="2">
        <f t="shared" si="112"/>
        <v>0</v>
      </c>
      <c r="V92" s="2">
        <f t="shared" si="112"/>
        <v>0</v>
      </c>
      <c r="W92" s="2">
        <f t="shared" si="112"/>
        <v>0</v>
      </c>
      <c r="X92" s="2">
        <f t="shared" si="112"/>
        <v>0</v>
      </c>
      <c r="Y92" s="2">
        <f t="shared" si="112"/>
        <v>0</v>
      </c>
      <c r="Z92" s="2">
        <f t="shared" si="112"/>
        <v>0</v>
      </c>
      <c r="AA92" s="2">
        <f t="shared" si="112"/>
        <v>0</v>
      </c>
    </row>
    <row r="93" spans="1:27" x14ac:dyDescent="0.3">
      <c r="A93" s="63"/>
      <c r="B93" s="49"/>
      <c r="C93" s="49">
        <f t="shared" si="100"/>
        <v>0</v>
      </c>
      <c r="D93" s="49">
        <f t="shared" ref="D93:M93" si="113">D77-C77</f>
        <v>0</v>
      </c>
      <c r="E93" s="49">
        <f t="shared" si="113"/>
        <v>0</v>
      </c>
      <c r="F93" s="49">
        <f t="shared" si="113"/>
        <v>0</v>
      </c>
      <c r="G93" s="49">
        <f t="shared" si="113"/>
        <v>0</v>
      </c>
      <c r="H93" s="49">
        <f t="shared" si="113"/>
        <v>0</v>
      </c>
      <c r="I93" s="49">
        <f t="shared" si="113"/>
        <v>0</v>
      </c>
      <c r="J93" s="49">
        <f t="shared" si="113"/>
        <v>0</v>
      </c>
      <c r="K93" s="49">
        <f t="shared" si="113"/>
        <v>0</v>
      </c>
      <c r="L93" s="49">
        <f t="shared" si="113"/>
        <v>0</v>
      </c>
      <c r="M93" s="49">
        <f t="shared" si="113"/>
        <v>0</v>
      </c>
      <c r="N93" s="2"/>
      <c r="O93" s="2"/>
      <c r="P93" s="2">
        <f t="shared" ref="P93:AA93" si="114">B93</f>
        <v>0</v>
      </c>
      <c r="Q93" s="2">
        <f t="shared" si="114"/>
        <v>0</v>
      </c>
      <c r="R93" s="2">
        <f t="shared" si="114"/>
        <v>0</v>
      </c>
      <c r="S93" s="2">
        <f t="shared" si="114"/>
        <v>0</v>
      </c>
      <c r="T93" s="2">
        <f t="shared" si="114"/>
        <v>0</v>
      </c>
      <c r="U93" s="2">
        <f t="shared" si="114"/>
        <v>0</v>
      </c>
      <c r="V93" s="2">
        <f t="shared" si="114"/>
        <v>0</v>
      </c>
      <c r="W93" s="2">
        <f t="shared" si="114"/>
        <v>0</v>
      </c>
      <c r="X93" s="2">
        <f t="shared" si="114"/>
        <v>0</v>
      </c>
      <c r="Y93" s="2">
        <f t="shared" si="114"/>
        <v>0</v>
      </c>
      <c r="Z93" s="2">
        <f t="shared" si="114"/>
        <v>0</v>
      </c>
      <c r="AA93" s="2">
        <f t="shared" si="114"/>
        <v>0</v>
      </c>
    </row>
    <row r="94" spans="1:27" x14ac:dyDescent="0.3">
      <c r="A94" s="63"/>
      <c r="B94" s="49"/>
      <c r="C94" s="49">
        <f t="shared" si="100"/>
        <v>0</v>
      </c>
      <c r="D94" s="49">
        <f t="shared" ref="D94:M94" si="115">D78-C78</f>
        <v>0</v>
      </c>
      <c r="E94" s="49">
        <f t="shared" si="115"/>
        <v>0</v>
      </c>
      <c r="F94" s="49">
        <f t="shared" si="115"/>
        <v>0</v>
      </c>
      <c r="G94" s="49">
        <f t="shared" si="115"/>
        <v>0</v>
      </c>
      <c r="H94" s="49">
        <f t="shared" si="115"/>
        <v>0</v>
      </c>
      <c r="I94" s="49">
        <f t="shared" si="115"/>
        <v>0</v>
      </c>
      <c r="J94" s="49">
        <f t="shared" si="115"/>
        <v>0</v>
      </c>
      <c r="K94" s="49">
        <f t="shared" si="115"/>
        <v>0</v>
      </c>
      <c r="L94" s="49">
        <f t="shared" si="115"/>
        <v>0</v>
      </c>
      <c r="M94" s="49">
        <f t="shared" si="115"/>
        <v>0</v>
      </c>
      <c r="N94" s="2"/>
      <c r="O94" s="2"/>
      <c r="P94" s="2">
        <f t="shared" ref="P94:AA94" si="116">B94</f>
        <v>0</v>
      </c>
      <c r="Q94" s="2">
        <f t="shared" si="116"/>
        <v>0</v>
      </c>
      <c r="R94" s="2">
        <f t="shared" si="116"/>
        <v>0</v>
      </c>
      <c r="S94" s="2">
        <f t="shared" si="116"/>
        <v>0</v>
      </c>
      <c r="T94" s="2">
        <f t="shared" si="116"/>
        <v>0</v>
      </c>
      <c r="U94" s="2">
        <f t="shared" si="116"/>
        <v>0</v>
      </c>
      <c r="V94" s="2">
        <f t="shared" si="116"/>
        <v>0</v>
      </c>
      <c r="W94" s="2">
        <f t="shared" si="116"/>
        <v>0</v>
      </c>
      <c r="X94" s="2">
        <f t="shared" si="116"/>
        <v>0</v>
      </c>
      <c r="Y94" s="2">
        <f t="shared" si="116"/>
        <v>0</v>
      </c>
      <c r="Z94" s="2">
        <f t="shared" si="116"/>
        <v>0</v>
      </c>
      <c r="AA94" s="2">
        <f t="shared" si="116"/>
        <v>0</v>
      </c>
    </row>
    <row r="95" spans="1:27" x14ac:dyDescent="0.3">
      <c r="A95" s="63"/>
      <c r="B95" s="49"/>
      <c r="C95" s="49">
        <f t="shared" si="100"/>
        <v>0</v>
      </c>
      <c r="D95" s="49">
        <f t="shared" ref="D95:M95" si="117">D79-C79</f>
        <v>0</v>
      </c>
      <c r="E95" s="49">
        <f t="shared" si="117"/>
        <v>0</v>
      </c>
      <c r="F95" s="49">
        <f t="shared" si="117"/>
        <v>0</v>
      </c>
      <c r="G95" s="49">
        <f t="shared" si="117"/>
        <v>0</v>
      </c>
      <c r="H95" s="49">
        <f t="shared" si="117"/>
        <v>0</v>
      </c>
      <c r="I95" s="49">
        <f t="shared" si="117"/>
        <v>0</v>
      </c>
      <c r="J95" s="49">
        <f t="shared" si="117"/>
        <v>0</v>
      </c>
      <c r="K95" s="49">
        <f t="shared" si="117"/>
        <v>0</v>
      </c>
      <c r="L95" s="49">
        <f t="shared" si="117"/>
        <v>0</v>
      </c>
      <c r="M95" s="49">
        <f t="shared" si="117"/>
        <v>0</v>
      </c>
      <c r="N95" s="2"/>
      <c r="O95" s="2"/>
      <c r="P95" s="2">
        <f t="shared" ref="P95:AA95" si="118">B95</f>
        <v>0</v>
      </c>
      <c r="Q95" s="2">
        <f t="shared" si="118"/>
        <v>0</v>
      </c>
      <c r="R95" s="2">
        <f t="shared" si="118"/>
        <v>0</v>
      </c>
      <c r="S95" s="2">
        <f t="shared" si="118"/>
        <v>0</v>
      </c>
      <c r="T95" s="2">
        <f t="shared" si="118"/>
        <v>0</v>
      </c>
      <c r="U95" s="2">
        <f t="shared" si="118"/>
        <v>0</v>
      </c>
      <c r="V95" s="2">
        <f t="shared" si="118"/>
        <v>0</v>
      </c>
      <c r="W95" s="2">
        <f t="shared" si="118"/>
        <v>0</v>
      </c>
      <c r="X95" s="2">
        <f t="shared" si="118"/>
        <v>0</v>
      </c>
      <c r="Y95" s="2">
        <f t="shared" si="118"/>
        <v>0</v>
      </c>
      <c r="Z95" s="2">
        <f t="shared" si="118"/>
        <v>0</v>
      </c>
      <c r="AA95" s="2">
        <f t="shared" si="118"/>
        <v>0</v>
      </c>
    </row>
    <row r="96" spans="1:27" x14ac:dyDescent="0.3">
      <c r="A96" s="63"/>
      <c r="B96" s="49"/>
      <c r="C96" s="49">
        <f t="shared" si="100"/>
        <v>0</v>
      </c>
      <c r="D96" s="49">
        <f t="shared" ref="D96:M96" si="119">D80-C80</f>
        <v>0</v>
      </c>
      <c r="E96" s="49">
        <f t="shared" si="119"/>
        <v>0</v>
      </c>
      <c r="F96" s="49">
        <f t="shared" si="119"/>
        <v>0</v>
      </c>
      <c r="G96" s="49">
        <f t="shared" si="119"/>
        <v>0</v>
      </c>
      <c r="H96" s="49">
        <f t="shared" si="119"/>
        <v>0</v>
      </c>
      <c r="I96" s="49">
        <f t="shared" si="119"/>
        <v>0</v>
      </c>
      <c r="J96" s="49">
        <f t="shared" si="119"/>
        <v>0</v>
      </c>
      <c r="K96" s="49">
        <f t="shared" si="119"/>
        <v>0</v>
      </c>
      <c r="L96" s="49">
        <f t="shared" si="119"/>
        <v>0</v>
      </c>
      <c r="M96" s="49">
        <f t="shared" si="119"/>
        <v>0</v>
      </c>
      <c r="N96" s="2"/>
      <c r="O96" s="2"/>
      <c r="P96" s="2">
        <f t="shared" ref="P96:AA96" si="120">B96</f>
        <v>0</v>
      </c>
      <c r="Q96" s="2">
        <f t="shared" si="120"/>
        <v>0</v>
      </c>
      <c r="R96" s="2">
        <f t="shared" si="120"/>
        <v>0</v>
      </c>
      <c r="S96" s="2">
        <f t="shared" si="120"/>
        <v>0</v>
      </c>
      <c r="T96" s="2">
        <f t="shared" si="120"/>
        <v>0</v>
      </c>
      <c r="U96" s="2">
        <f t="shared" si="120"/>
        <v>0</v>
      </c>
      <c r="V96" s="2">
        <f t="shared" si="120"/>
        <v>0</v>
      </c>
      <c r="W96" s="2">
        <f t="shared" si="120"/>
        <v>0</v>
      </c>
      <c r="X96" s="2">
        <f t="shared" si="120"/>
        <v>0</v>
      </c>
      <c r="Y96" s="2">
        <f t="shared" si="120"/>
        <v>0</v>
      </c>
      <c r="Z96" s="2">
        <f t="shared" si="120"/>
        <v>0</v>
      </c>
      <c r="AA96" s="2">
        <f t="shared" si="120"/>
        <v>0</v>
      </c>
    </row>
    <row r="97" spans="1:27" x14ac:dyDescent="0.3">
      <c r="A97" s="63"/>
      <c r="B97" s="49"/>
      <c r="C97" s="49">
        <f t="shared" si="100"/>
        <v>0</v>
      </c>
      <c r="D97" s="49">
        <f t="shared" ref="D97:M97" si="121">D81-C81</f>
        <v>0</v>
      </c>
      <c r="E97" s="49">
        <f t="shared" si="121"/>
        <v>0</v>
      </c>
      <c r="F97" s="49">
        <f t="shared" si="121"/>
        <v>0</v>
      </c>
      <c r="G97" s="49">
        <f t="shared" si="121"/>
        <v>0</v>
      </c>
      <c r="H97" s="49">
        <f t="shared" si="121"/>
        <v>0</v>
      </c>
      <c r="I97" s="49">
        <f t="shared" si="121"/>
        <v>0</v>
      </c>
      <c r="J97" s="49">
        <f t="shared" si="121"/>
        <v>0</v>
      </c>
      <c r="K97" s="49">
        <f t="shared" si="121"/>
        <v>0</v>
      </c>
      <c r="L97" s="49">
        <f t="shared" si="121"/>
        <v>0</v>
      </c>
      <c r="M97" s="49">
        <f t="shared" si="121"/>
        <v>0</v>
      </c>
      <c r="N97" s="2"/>
      <c r="O97" s="2"/>
      <c r="P97" s="2">
        <f t="shared" ref="P97:AA97" si="122">B97</f>
        <v>0</v>
      </c>
      <c r="Q97" s="2">
        <f t="shared" si="122"/>
        <v>0</v>
      </c>
      <c r="R97" s="2">
        <f t="shared" si="122"/>
        <v>0</v>
      </c>
      <c r="S97" s="2">
        <f t="shared" si="122"/>
        <v>0</v>
      </c>
      <c r="T97" s="2">
        <f t="shared" si="122"/>
        <v>0</v>
      </c>
      <c r="U97" s="2">
        <f t="shared" si="122"/>
        <v>0</v>
      </c>
      <c r="V97" s="2">
        <f t="shared" si="122"/>
        <v>0</v>
      </c>
      <c r="W97" s="2">
        <f t="shared" si="122"/>
        <v>0</v>
      </c>
      <c r="X97" s="2">
        <f t="shared" si="122"/>
        <v>0</v>
      </c>
      <c r="Y97" s="2">
        <f t="shared" si="122"/>
        <v>0</v>
      </c>
      <c r="Z97" s="2">
        <f t="shared" si="122"/>
        <v>0</v>
      </c>
      <c r="AA97" s="2">
        <f t="shared" si="122"/>
        <v>0</v>
      </c>
    </row>
    <row r="98" spans="1:27" x14ac:dyDescent="0.3">
      <c r="A98" s="63"/>
      <c r="B98" s="49"/>
      <c r="C98" s="49">
        <f t="shared" si="100"/>
        <v>0</v>
      </c>
      <c r="D98" s="49">
        <f t="shared" ref="D98:M98" si="123">D82-C82</f>
        <v>0</v>
      </c>
      <c r="E98" s="49">
        <f t="shared" si="123"/>
        <v>0</v>
      </c>
      <c r="F98" s="49">
        <f t="shared" si="123"/>
        <v>0</v>
      </c>
      <c r="G98" s="49">
        <f t="shared" si="123"/>
        <v>0</v>
      </c>
      <c r="H98" s="49">
        <f t="shared" si="123"/>
        <v>0</v>
      </c>
      <c r="I98" s="49">
        <f t="shared" si="123"/>
        <v>0</v>
      </c>
      <c r="J98" s="49">
        <f t="shared" si="123"/>
        <v>0</v>
      </c>
      <c r="K98" s="49">
        <f t="shared" si="123"/>
        <v>0</v>
      </c>
      <c r="L98" s="49">
        <f t="shared" si="123"/>
        <v>0</v>
      </c>
      <c r="M98" s="49">
        <f t="shared" si="123"/>
        <v>0</v>
      </c>
      <c r="N98" s="2"/>
      <c r="O98" s="2"/>
      <c r="P98" s="2">
        <f t="shared" ref="P98:AA98" si="124">B98</f>
        <v>0</v>
      </c>
      <c r="Q98" s="2">
        <f t="shared" si="124"/>
        <v>0</v>
      </c>
      <c r="R98" s="2">
        <f t="shared" si="124"/>
        <v>0</v>
      </c>
      <c r="S98" s="2">
        <f t="shared" si="124"/>
        <v>0</v>
      </c>
      <c r="T98" s="2">
        <f t="shared" si="124"/>
        <v>0</v>
      </c>
      <c r="U98" s="2">
        <f t="shared" si="124"/>
        <v>0</v>
      </c>
      <c r="V98" s="2">
        <f t="shared" si="124"/>
        <v>0</v>
      </c>
      <c r="W98" s="2">
        <f t="shared" si="124"/>
        <v>0</v>
      </c>
      <c r="X98" s="2">
        <f t="shared" si="124"/>
        <v>0</v>
      </c>
      <c r="Y98" s="2">
        <f t="shared" si="124"/>
        <v>0</v>
      </c>
      <c r="Z98" s="2">
        <f t="shared" si="124"/>
        <v>0</v>
      </c>
      <c r="AA98" s="2">
        <f t="shared" si="124"/>
        <v>0</v>
      </c>
    </row>
    <row r="99" spans="1:27" x14ac:dyDescent="0.3">
      <c r="A99" s="63"/>
      <c r="B99" s="49"/>
      <c r="C99" s="49">
        <f t="shared" si="100"/>
        <v>0</v>
      </c>
      <c r="D99" s="49">
        <f t="shared" ref="D99:M99" si="125">D83-C83</f>
        <v>0</v>
      </c>
      <c r="E99" s="49">
        <f t="shared" si="125"/>
        <v>0</v>
      </c>
      <c r="F99" s="49">
        <f t="shared" si="125"/>
        <v>0</v>
      </c>
      <c r="G99" s="49">
        <f t="shared" si="125"/>
        <v>0</v>
      </c>
      <c r="H99" s="49">
        <f t="shared" si="125"/>
        <v>0</v>
      </c>
      <c r="I99" s="49">
        <f t="shared" si="125"/>
        <v>0</v>
      </c>
      <c r="J99" s="49">
        <f t="shared" si="125"/>
        <v>0</v>
      </c>
      <c r="K99" s="49">
        <f t="shared" si="125"/>
        <v>0</v>
      </c>
      <c r="L99" s="49">
        <f t="shared" si="125"/>
        <v>0</v>
      </c>
      <c r="M99" s="49">
        <f t="shared" si="125"/>
        <v>0</v>
      </c>
      <c r="N99" s="2"/>
      <c r="O99" s="2"/>
      <c r="P99" s="2">
        <f t="shared" ref="P99:AA99" si="126">B99</f>
        <v>0</v>
      </c>
      <c r="Q99" s="2">
        <f t="shared" si="126"/>
        <v>0</v>
      </c>
      <c r="R99" s="2">
        <f t="shared" si="126"/>
        <v>0</v>
      </c>
      <c r="S99" s="2">
        <f t="shared" si="126"/>
        <v>0</v>
      </c>
      <c r="T99" s="2">
        <f t="shared" si="126"/>
        <v>0</v>
      </c>
      <c r="U99" s="2">
        <f t="shared" si="126"/>
        <v>0</v>
      </c>
      <c r="V99" s="2">
        <f t="shared" si="126"/>
        <v>0</v>
      </c>
      <c r="W99" s="2">
        <f t="shared" si="126"/>
        <v>0</v>
      </c>
      <c r="X99" s="2">
        <f t="shared" si="126"/>
        <v>0</v>
      </c>
      <c r="Y99" s="2">
        <f t="shared" si="126"/>
        <v>0</v>
      </c>
      <c r="Z99" s="2">
        <f t="shared" si="126"/>
        <v>0</v>
      </c>
      <c r="AA99" s="2">
        <f t="shared" si="126"/>
        <v>0</v>
      </c>
    </row>
    <row r="100" spans="1:27" x14ac:dyDescent="0.3">
      <c r="A100" s="63"/>
      <c r="B100" s="49"/>
      <c r="C100" s="49">
        <f t="shared" si="100"/>
        <v>0</v>
      </c>
      <c r="D100" s="49">
        <f t="shared" ref="D100:M100" si="127">D84-C84</f>
        <v>0</v>
      </c>
      <c r="E100" s="49">
        <f t="shared" si="127"/>
        <v>0</v>
      </c>
      <c r="F100" s="49">
        <f t="shared" si="127"/>
        <v>300</v>
      </c>
      <c r="G100" s="49">
        <f t="shared" si="127"/>
        <v>0</v>
      </c>
      <c r="H100" s="49">
        <f t="shared" si="127"/>
        <v>0</v>
      </c>
      <c r="I100" s="49">
        <f t="shared" si="127"/>
        <v>0</v>
      </c>
      <c r="J100" s="49">
        <f t="shared" si="127"/>
        <v>0</v>
      </c>
      <c r="K100" s="49">
        <f t="shared" si="127"/>
        <v>0</v>
      </c>
      <c r="L100" s="49">
        <f t="shared" si="127"/>
        <v>0</v>
      </c>
      <c r="M100" s="49">
        <f t="shared" si="127"/>
        <v>0</v>
      </c>
      <c r="N100" s="2"/>
      <c r="O100" s="2"/>
      <c r="P100" s="2">
        <f t="shared" ref="P100:AA100" si="128">B100</f>
        <v>0</v>
      </c>
      <c r="Q100" s="2">
        <f t="shared" si="128"/>
        <v>0</v>
      </c>
      <c r="R100" s="2">
        <f t="shared" si="128"/>
        <v>0</v>
      </c>
      <c r="S100" s="2">
        <f t="shared" si="128"/>
        <v>0</v>
      </c>
      <c r="T100" s="2">
        <f t="shared" si="128"/>
        <v>300</v>
      </c>
      <c r="U100" s="2">
        <f t="shared" si="128"/>
        <v>0</v>
      </c>
      <c r="V100" s="2">
        <f t="shared" si="128"/>
        <v>0</v>
      </c>
      <c r="W100" s="2">
        <f t="shared" si="128"/>
        <v>0</v>
      </c>
      <c r="X100" s="2">
        <f t="shared" si="128"/>
        <v>0</v>
      </c>
      <c r="Y100" s="2">
        <f t="shared" si="128"/>
        <v>0</v>
      </c>
      <c r="Z100" s="2">
        <f t="shared" si="128"/>
        <v>0</v>
      </c>
      <c r="AA100" s="2">
        <f t="shared" si="128"/>
        <v>0</v>
      </c>
    </row>
  </sheetData>
  <phoneticPr fontId="24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00"/>
  <sheetViews>
    <sheetView topLeftCell="A10" workbookViewId="0">
      <selection activeCell="H20" sqref="H20"/>
    </sheetView>
  </sheetViews>
  <sheetFormatPr defaultColWidth="9" defaultRowHeight="14" x14ac:dyDescent="0.3"/>
  <cols>
    <col min="1" max="1" width="20.4140625" customWidth="1"/>
    <col min="2" max="2" width="20.4140625" hidden="1" customWidth="1"/>
    <col min="3" max="3" width="9.58203125" hidden="1" customWidth="1"/>
    <col min="4" max="4" width="9" hidden="1" customWidth="1"/>
    <col min="8" max="13" width="9.58203125"/>
    <col min="14" max="14" width="12.58203125"/>
    <col min="16" max="16" width="20.83203125" customWidth="1"/>
  </cols>
  <sheetData>
    <row r="1" spans="1:27" x14ac:dyDescent="0.3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3">
      <c r="A2" s="5" t="s">
        <v>50</v>
      </c>
      <c r="B2" s="5"/>
      <c r="C2" s="27">
        <f t="shared" ref="C2:M2" si="0">SUM(C3:C10)*C11</f>
        <v>182.35170428226269</v>
      </c>
      <c r="D2" s="27">
        <f t="shared" si="0"/>
        <v>184.88586732897164</v>
      </c>
      <c r="E2" s="27">
        <f t="shared" si="0"/>
        <v>203.72224114746743</v>
      </c>
      <c r="F2" s="27">
        <f t="shared" si="0"/>
        <v>215.49216858441716</v>
      </c>
      <c r="G2" s="27">
        <f t="shared" si="0"/>
        <v>224.80520304568543</v>
      </c>
      <c r="H2" s="6">
        <f t="shared" si="0"/>
        <v>237.93198220236803</v>
      </c>
      <c r="I2" s="6">
        <f t="shared" si="0"/>
        <v>249.3767049322451</v>
      </c>
      <c r="J2" s="6">
        <f t="shared" si="0"/>
        <v>308.60032368538623</v>
      </c>
      <c r="K2" s="6">
        <f t="shared" si="0"/>
        <v>322.25596201718866</v>
      </c>
      <c r="L2" s="6">
        <f t="shared" si="0"/>
        <v>336.16947241608523</v>
      </c>
      <c r="M2" s="27">
        <f t="shared" si="0"/>
        <v>388.99060871750686</v>
      </c>
      <c r="N2">
        <f>(L2/G2)^0.2-1</f>
        <v>8.3803084775320391E-2</v>
      </c>
      <c r="P2" s="5" t="s">
        <v>51</v>
      </c>
      <c r="Q2" s="27">
        <f t="shared" ref="Q2:AA2" si="1">SUM(Q3:Q10)*Q11</f>
        <v>164.11653385403639</v>
      </c>
      <c r="R2" s="27">
        <f t="shared" si="1"/>
        <v>166.39728059607452</v>
      </c>
      <c r="S2" s="27">
        <f t="shared" si="1"/>
        <v>183.3500170327207</v>
      </c>
      <c r="T2" s="27">
        <f t="shared" si="1"/>
        <v>193.94295172597543</v>
      </c>
      <c r="U2" s="27">
        <f t="shared" si="1"/>
        <v>202.32468274111687</v>
      </c>
      <c r="V2" s="27">
        <f t="shared" si="1"/>
        <v>214.13878398213123</v>
      </c>
      <c r="W2" s="27">
        <f t="shared" si="1"/>
        <v>224.43903443902056</v>
      </c>
      <c r="X2" s="27">
        <f t="shared" si="1"/>
        <v>277.74029131684762</v>
      </c>
      <c r="Y2" s="27">
        <f t="shared" si="1"/>
        <v>290.03036581546985</v>
      </c>
      <c r="Z2" s="27">
        <f t="shared" si="1"/>
        <v>302.55252517447673</v>
      </c>
      <c r="AA2" s="27">
        <f t="shared" si="1"/>
        <v>350.09154784575617</v>
      </c>
    </row>
    <row r="3" spans="1:27" x14ac:dyDescent="0.3">
      <c r="A3" s="73" t="s">
        <v>112</v>
      </c>
      <c r="B3" s="73"/>
      <c r="C3" s="6">
        <f>负荷!H3*负荷!H32</f>
        <v>73.763999999999996</v>
      </c>
      <c r="D3" s="6">
        <f>负荷!I3*负荷!I32</f>
        <v>76.468469470341475</v>
      </c>
      <c r="E3" s="6">
        <f>负荷!J3*负荷!J32</f>
        <v>81.703535166527033</v>
      </c>
      <c r="F3" s="6">
        <f>负荷!K3*负荷!K32</f>
        <v>85.168018250545288</v>
      </c>
      <c r="G3" s="6">
        <f>负荷!L3*负荷!L32</f>
        <v>89.428934010152304</v>
      </c>
      <c r="H3" s="6">
        <f>负荷!M3*负荷!M32</f>
        <v>92.74042041312272</v>
      </c>
      <c r="I3" s="6">
        <f>负荷!N3*负荷!N32</f>
        <v>96.360509764219429</v>
      </c>
      <c r="J3" s="6">
        <f>负荷!O3*负荷!O32</f>
        <v>99.798463771526457</v>
      </c>
      <c r="K3" s="6">
        <f>负荷!P3*负荷!P32</f>
        <v>103.88858757847196</v>
      </c>
      <c r="L3" s="6">
        <f>负荷!Q3*负荷!Q32</f>
        <v>108.25225103420442</v>
      </c>
      <c r="M3" s="6">
        <f>负荷!R3*负荷!R32</f>
        <v>126.71715753379095</v>
      </c>
      <c r="P3" s="5" t="str">
        <f t="shared" ref="P3:P34" si="2">A3</f>
        <v>市区负荷</v>
      </c>
      <c r="Q3" s="5">
        <f t="shared" ref="Q3:AA3" si="3">C3*0.9</f>
        <v>66.387599999999992</v>
      </c>
      <c r="R3" s="5">
        <f t="shared" si="3"/>
        <v>68.821622523307326</v>
      </c>
      <c r="S3" s="5">
        <f t="shared" si="3"/>
        <v>73.533181649874336</v>
      </c>
      <c r="T3" s="5">
        <f t="shared" si="3"/>
        <v>76.651216425490759</v>
      </c>
      <c r="U3" s="5">
        <f t="shared" si="3"/>
        <v>80.486040609137078</v>
      </c>
      <c r="V3" s="5">
        <f t="shared" si="3"/>
        <v>83.46637837181045</v>
      </c>
      <c r="W3" s="5">
        <f t="shared" si="3"/>
        <v>86.724458787797488</v>
      </c>
      <c r="X3" s="5">
        <f t="shared" si="3"/>
        <v>89.818617394373817</v>
      </c>
      <c r="Y3" s="5">
        <f t="shared" si="3"/>
        <v>93.499728820624767</v>
      </c>
      <c r="Z3" s="5">
        <f t="shared" si="3"/>
        <v>97.427025930783984</v>
      </c>
      <c r="AA3" s="5">
        <f t="shared" si="3"/>
        <v>114.04544178041186</v>
      </c>
    </row>
    <row r="4" spans="1:27" x14ac:dyDescent="0.3">
      <c r="A4" s="8" t="s">
        <v>166</v>
      </c>
      <c r="B4" s="8"/>
      <c r="C4" s="6">
        <f>负荷!H11*负荷!H41</f>
        <v>72.619491974932998</v>
      </c>
      <c r="D4" s="6">
        <f>负荷!I11*负荷!I41</f>
        <v>77.41398377600261</v>
      </c>
      <c r="E4" s="6">
        <f>负荷!J11*负荷!J41</f>
        <v>88.016438329468201</v>
      </c>
      <c r="F4" s="6">
        <f>负荷!K11*负荷!K41</f>
        <v>92.93644780443941</v>
      </c>
      <c r="G4" s="6">
        <f>负荷!L11*负荷!L41</f>
        <v>98.138747884940813</v>
      </c>
      <c r="H4" s="6">
        <f>负荷!M11*负荷!M41</f>
        <v>103.2</v>
      </c>
      <c r="I4" s="6">
        <f>负荷!N11*负荷!N41</f>
        <v>108.80000000000001</v>
      </c>
      <c r="J4" s="6">
        <f>负荷!O11*负荷!O41</f>
        <v>114.4</v>
      </c>
      <c r="K4" s="6">
        <f>负荷!P11*负荷!P41</f>
        <v>118.80000000000001</v>
      </c>
      <c r="L4" s="6">
        <f>负荷!Q11*负荷!Q41</f>
        <v>123.2</v>
      </c>
      <c r="M4" s="6">
        <f>负荷!R11*负荷!R41</f>
        <v>144.57525472759619</v>
      </c>
      <c r="P4" s="5" t="str">
        <f t="shared" si="2"/>
        <v>萧山区负荷</v>
      </c>
      <c r="Q4" s="5">
        <f t="shared" ref="Q4:AA4" si="4">C4*0.9</f>
        <v>65.357542777439704</v>
      </c>
      <c r="R4" s="5">
        <f t="shared" si="4"/>
        <v>69.672585398402347</v>
      </c>
      <c r="S4" s="5">
        <f t="shared" si="4"/>
        <v>79.214794496521378</v>
      </c>
      <c r="T4" s="5">
        <f t="shared" si="4"/>
        <v>83.642803023995469</v>
      </c>
      <c r="U4" s="5">
        <f t="shared" si="4"/>
        <v>88.324873096446737</v>
      </c>
      <c r="V4" s="5">
        <f t="shared" si="4"/>
        <v>92.88000000000001</v>
      </c>
      <c r="W4" s="5">
        <f t="shared" si="4"/>
        <v>97.920000000000016</v>
      </c>
      <c r="X4" s="5">
        <f t="shared" si="4"/>
        <v>102.96000000000001</v>
      </c>
      <c r="Y4" s="5">
        <f t="shared" si="4"/>
        <v>106.92000000000002</v>
      </c>
      <c r="Z4" s="5">
        <f t="shared" si="4"/>
        <v>110.88000000000001</v>
      </c>
      <c r="AA4" s="5">
        <f t="shared" si="4"/>
        <v>130.11772925483658</v>
      </c>
    </row>
    <row r="5" spans="1:27" x14ac:dyDescent="0.3">
      <c r="A5" s="8" t="s">
        <v>163</v>
      </c>
      <c r="B5" s="8"/>
      <c r="C5" s="6">
        <f>负荷!H14*负荷!H53</f>
        <v>37.810148714221199</v>
      </c>
      <c r="D5" s="6">
        <f>负荷!I14*负荷!I53</f>
        <v>38.706991888001404</v>
      </c>
      <c r="E5" s="6">
        <f>负荷!J14*负荷!J53</f>
        <v>42.490694365949999</v>
      </c>
      <c r="F5" s="6">
        <f>负荷!K14*负荷!K53</f>
        <v>46.366542887116502</v>
      </c>
      <c r="G5" s="6">
        <f>负荷!L14*负荷!L53</f>
        <v>49.069373942470499</v>
      </c>
      <c r="H5" s="6">
        <f>负荷!M14*负荷!M53</f>
        <v>53.125880923450794</v>
      </c>
      <c r="I5" s="6">
        <f>负荷!N14*负荷!N53</f>
        <v>57.118111071807597</v>
      </c>
      <c r="J5" s="6">
        <f>负荷!O14*负荷!O53</f>
        <v>111.44423309534021</v>
      </c>
      <c r="K5" s="6">
        <f>负荷!P14*负荷!P53</f>
        <v>118.25000000000001</v>
      </c>
      <c r="L5" s="6">
        <f>负荷!Q14*负荷!Q53</f>
        <v>124.85000000000001</v>
      </c>
      <c r="M5" s="6">
        <f>负荷!R14*负荷!R53</f>
        <v>140.80000000000001</v>
      </c>
      <c r="P5" s="5" t="str">
        <f t="shared" si="2"/>
        <v>富阳区负荷</v>
      </c>
      <c r="Q5" s="5">
        <f t="shared" ref="Q5:AA5" si="5">C5*0.9</f>
        <v>34.029133842799084</v>
      </c>
      <c r="R5" s="5">
        <f t="shared" si="5"/>
        <v>34.836292699201266</v>
      </c>
      <c r="S5" s="5">
        <f t="shared" si="5"/>
        <v>38.241624929354998</v>
      </c>
      <c r="T5" s="5">
        <f t="shared" si="5"/>
        <v>41.729888598404855</v>
      </c>
      <c r="U5" s="5">
        <f t="shared" si="5"/>
        <v>44.162436548223447</v>
      </c>
      <c r="V5" s="5">
        <f t="shared" si="5"/>
        <v>47.813292831105713</v>
      </c>
      <c r="W5" s="5">
        <f t="shared" si="5"/>
        <v>51.406299964626839</v>
      </c>
      <c r="X5" s="5">
        <f t="shared" si="5"/>
        <v>100.29980978580619</v>
      </c>
      <c r="Y5" s="5">
        <f t="shared" si="5"/>
        <v>106.42500000000001</v>
      </c>
      <c r="Z5" s="5">
        <f t="shared" si="5"/>
        <v>112.36500000000001</v>
      </c>
      <c r="AA5" s="5">
        <f t="shared" si="5"/>
        <v>126.72000000000001</v>
      </c>
    </row>
    <row r="6" spans="1:27" x14ac:dyDescent="0.3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2"/>
        <v>0</v>
      </c>
      <c r="Q6" s="5">
        <f t="shared" ref="Q6:AA6" si="6">C6*0.9</f>
        <v>0</v>
      </c>
      <c r="R6" s="5">
        <f t="shared" si="6"/>
        <v>0</v>
      </c>
      <c r="S6" s="5">
        <f t="shared" si="6"/>
        <v>0</v>
      </c>
      <c r="T6" s="5">
        <f t="shared" si="6"/>
        <v>0</v>
      </c>
      <c r="U6" s="5">
        <f t="shared" si="6"/>
        <v>0</v>
      </c>
      <c r="V6" s="5">
        <f t="shared" si="6"/>
        <v>0</v>
      </c>
      <c r="W6" s="5">
        <f t="shared" si="6"/>
        <v>0</v>
      </c>
      <c r="X6" s="5">
        <f t="shared" si="6"/>
        <v>0</v>
      </c>
      <c r="Y6" s="5">
        <f t="shared" si="6"/>
        <v>0</v>
      </c>
      <c r="Z6" s="5">
        <f t="shared" si="6"/>
        <v>0</v>
      </c>
      <c r="AA6" s="5">
        <f t="shared" si="6"/>
        <v>0</v>
      </c>
    </row>
    <row r="7" spans="1:27" x14ac:dyDescent="0.3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3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3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3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3">
      <c r="A11" s="5" t="s">
        <v>35</v>
      </c>
      <c r="B11" s="13"/>
      <c r="C11" s="14">
        <v>0.99</v>
      </c>
      <c r="D11" s="15">
        <v>0.96</v>
      </c>
      <c r="E11" s="15">
        <v>0.96</v>
      </c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1">C11</f>
        <v>0.99</v>
      </c>
      <c r="R11" s="5">
        <f t="shared" si="11"/>
        <v>0.96</v>
      </c>
      <c r="S11" s="5">
        <f t="shared" si="11"/>
        <v>0.96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3">
      <c r="A12" s="17" t="s">
        <v>163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富阳区负荷</v>
      </c>
      <c r="Q12" s="17">
        <f t="shared" ref="Q12:AA12" si="12">C12*0.9</f>
        <v>0</v>
      </c>
      <c r="R12" s="17">
        <f t="shared" si="12"/>
        <v>0</v>
      </c>
      <c r="S12" s="17">
        <f t="shared" si="12"/>
        <v>0</v>
      </c>
      <c r="T12" s="17">
        <f t="shared" si="12"/>
        <v>0</v>
      </c>
      <c r="U12" s="17">
        <f t="shared" si="12"/>
        <v>0</v>
      </c>
      <c r="V12" s="17">
        <f t="shared" si="12"/>
        <v>0</v>
      </c>
      <c r="W12" s="17">
        <f t="shared" si="12"/>
        <v>0</v>
      </c>
      <c r="X12" s="17">
        <f t="shared" si="12"/>
        <v>0</v>
      </c>
      <c r="Y12" s="17">
        <f t="shared" si="12"/>
        <v>0</v>
      </c>
      <c r="Z12" s="17">
        <f t="shared" si="12"/>
        <v>0</v>
      </c>
      <c r="AA12" s="17">
        <f t="shared" si="12"/>
        <v>0</v>
      </c>
    </row>
    <row r="13" spans="1:27" x14ac:dyDescent="0.3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ref="Q13:AA13" si="13">C13*0.9</f>
        <v>0</v>
      </c>
      <c r="R13" s="17">
        <f t="shared" si="13"/>
        <v>0</v>
      </c>
      <c r="S13" s="17">
        <f t="shared" si="13"/>
        <v>0</v>
      </c>
      <c r="T13" s="17">
        <f t="shared" si="13"/>
        <v>0</v>
      </c>
      <c r="U13" s="17">
        <f t="shared" si="13"/>
        <v>0</v>
      </c>
      <c r="V13" s="17">
        <f t="shared" si="13"/>
        <v>0</v>
      </c>
      <c r="W13" s="17">
        <f t="shared" si="13"/>
        <v>0</v>
      </c>
      <c r="X13" s="17">
        <f t="shared" si="13"/>
        <v>0</v>
      </c>
      <c r="Y13" s="17">
        <f t="shared" si="13"/>
        <v>0</v>
      </c>
      <c r="Z13" s="17">
        <f t="shared" si="13"/>
        <v>0</v>
      </c>
      <c r="AA13" s="17">
        <f t="shared" si="13"/>
        <v>0</v>
      </c>
    </row>
    <row r="14" spans="1:27" x14ac:dyDescent="0.3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ref="Q14:AA14" si="14">C14*0.9</f>
        <v>0</v>
      </c>
      <c r="R14" s="17">
        <f t="shared" si="14"/>
        <v>0</v>
      </c>
      <c r="S14" s="17">
        <f t="shared" si="14"/>
        <v>0</v>
      </c>
      <c r="T14" s="17">
        <f t="shared" si="14"/>
        <v>0</v>
      </c>
      <c r="U14" s="17">
        <f t="shared" si="14"/>
        <v>0</v>
      </c>
      <c r="V14" s="17">
        <f t="shared" si="14"/>
        <v>0</v>
      </c>
      <c r="W14" s="17">
        <f t="shared" si="14"/>
        <v>0</v>
      </c>
      <c r="X14" s="17">
        <f t="shared" si="14"/>
        <v>0</v>
      </c>
      <c r="Y14" s="17">
        <f t="shared" si="14"/>
        <v>0</v>
      </c>
      <c r="Z14" s="17">
        <f t="shared" si="14"/>
        <v>0</v>
      </c>
      <c r="AA14" s="17">
        <f t="shared" si="14"/>
        <v>0</v>
      </c>
    </row>
    <row r="15" spans="1:27" x14ac:dyDescent="0.3">
      <c r="A15" s="22" t="s">
        <v>57</v>
      </c>
      <c r="B15" s="23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P15" s="22" t="str">
        <f t="shared" si="2"/>
        <v>由XX转供</v>
      </c>
      <c r="Q15" s="22">
        <f t="shared" ref="Q15:AA15" si="15">C15*0.9</f>
        <v>0</v>
      </c>
      <c r="R15" s="22">
        <f t="shared" si="15"/>
        <v>0</v>
      </c>
      <c r="S15" s="22">
        <f t="shared" si="15"/>
        <v>0</v>
      </c>
      <c r="T15" s="22">
        <f t="shared" si="15"/>
        <v>0</v>
      </c>
      <c r="U15" s="22">
        <f t="shared" si="15"/>
        <v>0</v>
      </c>
      <c r="V15" s="22">
        <f t="shared" si="15"/>
        <v>0</v>
      </c>
      <c r="W15" s="22">
        <f t="shared" si="15"/>
        <v>0</v>
      </c>
      <c r="X15" s="22">
        <f t="shared" si="15"/>
        <v>0</v>
      </c>
      <c r="Y15" s="22">
        <f t="shared" si="15"/>
        <v>0</v>
      </c>
      <c r="Z15" s="22">
        <f t="shared" si="15"/>
        <v>0</v>
      </c>
      <c r="AA15" s="22">
        <f t="shared" si="15"/>
        <v>0</v>
      </c>
    </row>
    <row r="16" spans="1:27" x14ac:dyDescent="0.3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ref="Q16:AA16" si="16">C16*0.9</f>
        <v>0</v>
      </c>
      <c r="R16" s="22">
        <f t="shared" si="16"/>
        <v>0</v>
      </c>
      <c r="S16" s="22">
        <f t="shared" si="16"/>
        <v>0</v>
      </c>
      <c r="T16" s="22">
        <f t="shared" si="16"/>
        <v>0</v>
      </c>
      <c r="U16" s="22">
        <f t="shared" si="16"/>
        <v>0</v>
      </c>
      <c r="V16" s="22">
        <f t="shared" si="16"/>
        <v>0</v>
      </c>
      <c r="W16" s="22">
        <f t="shared" si="16"/>
        <v>0</v>
      </c>
      <c r="X16" s="22">
        <f t="shared" si="16"/>
        <v>0</v>
      </c>
      <c r="Y16" s="22">
        <f t="shared" si="16"/>
        <v>0</v>
      </c>
      <c r="Z16" s="22">
        <f t="shared" si="16"/>
        <v>0</v>
      </c>
      <c r="AA16" s="22">
        <f t="shared" si="16"/>
        <v>0</v>
      </c>
    </row>
    <row r="17" spans="1:27" x14ac:dyDescent="0.3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ref="Q17:AA17" si="17">C17*0.9</f>
        <v>0</v>
      </c>
      <c r="R17" s="22">
        <f t="shared" si="17"/>
        <v>0</v>
      </c>
      <c r="S17" s="22">
        <f t="shared" si="17"/>
        <v>0</v>
      </c>
      <c r="T17" s="22">
        <f t="shared" si="17"/>
        <v>0</v>
      </c>
      <c r="U17" s="22">
        <f t="shared" si="17"/>
        <v>0</v>
      </c>
      <c r="V17" s="22">
        <f t="shared" si="17"/>
        <v>0</v>
      </c>
      <c r="W17" s="22">
        <f t="shared" si="17"/>
        <v>0</v>
      </c>
      <c r="X17" s="22">
        <f t="shared" si="17"/>
        <v>0</v>
      </c>
      <c r="Y17" s="22">
        <f t="shared" si="17"/>
        <v>0</v>
      </c>
      <c r="Z17" s="22">
        <f t="shared" si="17"/>
        <v>0</v>
      </c>
      <c r="AA17" s="22">
        <f t="shared" si="17"/>
        <v>0</v>
      </c>
    </row>
    <row r="18" spans="1:27" x14ac:dyDescent="0.3">
      <c r="A18" s="3" t="s">
        <v>58</v>
      </c>
      <c r="B18" s="3"/>
      <c r="C18" s="27">
        <f t="shared" ref="C18:M18" si="18">SUM(C3:C10)*C11+SUM(C12:C14)-SUM(C15:C17)</f>
        <v>182.35170428226269</v>
      </c>
      <c r="D18" s="27">
        <f t="shared" si="18"/>
        <v>184.88586732897164</v>
      </c>
      <c r="E18" s="27">
        <f t="shared" si="18"/>
        <v>203.72224114746743</v>
      </c>
      <c r="F18" s="27">
        <f t="shared" si="18"/>
        <v>215.49216858441716</v>
      </c>
      <c r="G18" s="27">
        <f t="shared" si="18"/>
        <v>224.80520304568543</v>
      </c>
      <c r="H18" s="27">
        <f t="shared" si="18"/>
        <v>237.93198220236803</v>
      </c>
      <c r="I18" s="27">
        <f t="shared" si="18"/>
        <v>249.3767049322451</v>
      </c>
      <c r="J18" s="27">
        <f t="shared" si="18"/>
        <v>308.60032368538623</v>
      </c>
      <c r="K18" s="27">
        <f t="shared" si="18"/>
        <v>322.25596201718866</v>
      </c>
      <c r="L18" s="27">
        <f t="shared" si="18"/>
        <v>336.16947241608523</v>
      </c>
      <c r="M18" s="27">
        <f t="shared" si="18"/>
        <v>388.99060871750686</v>
      </c>
      <c r="P18" s="5" t="str">
        <f t="shared" si="2"/>
        <v>负荷小计</v>
      </c>
      <c r="Q18" s="27">
        <f t="shared" ref="Q18:AA18" si="19">SUM(Q3:Q10)*Q11+SUM(Q12:Q14)-SUM(Q15:Q17)</f>
        <v>164.11653385403639</v>
      </c>
      <c r="R18" s="27">
        <f t="shared" si="19"/>
        <v>166.39728059607452</v>
      </c>
      <c r="S18" s="27">
        <f t="shared" si="19"/>
        <v>183.3500170327207</v>
      </c>
      <c r="T18" s="27">
        <f t="shared" si="19"/>
        <v>193.94295172597543</v>
      </c>
      <c r="U18" s="27">
        <f t="shared" si="19"/>
        <v>202.32468274111687</v>
      </c>
      <c r="V18" s="27">
        <f t="shared" si="19"/>
        <v>214.13878398213123</v>
      </c>
      <c r="W18" s="27">
        <f t="shared" si="19"/>
        <v>224.43903443902056</v>
      </c>
      <c r="X18" s="27">
        <f t="shared" si="19"/>
        <v>277.74029131684762</v>
      </c>
      <c r="Y18" s="27">
        <f t="shared" si="19"/>
        <v>290.03036581546985</v>
      </c>
      <c r="Z18" s="27">
        <f t="shared" si="19"/>
        <v>302.55252517447673</v>
      </c>
      <c r="AA18" s="27">
        <f t="shared" si="19"/>
        <v>350.09154784575617</v>
      </c>
    </row>
    <row r="19" spans="1:27" ht="24" x14ac:dyDescent="0.3">
      <c r="A19" s="28" t="s">
        <v>59</v>
      </c>
      <c r="B19" s="28"/>
      <c r="C19" s="27">
        <f t="shared" ref="C19:M19" si="20">SUM(C20:C34)</f>
        <v>0</v>
      </c>
      <c r="D19" s="27">
        <f t="shared" si="20"/>
        <v>0</v>
      </c>
      <c r="E19" s="27">
        <f t="shared" si="20"/>
        <v>0</v>
      </c>
      <c r="F19" s="27">
        <f t="shared" si="20"/>
        <v>0</v>
      </c>
      <c r="G19" s="27">
        <f t="shared" si="20"/>
        <v>0</v>
      </c>
      <c r="H19" s="27">
        <f t="shared" si="20"/>
        <v>0</v>
      </c>
      <c r="I19" s="27">
        <f t="shared" si="20"/>
        <v>0</v>
      </c>
      <c r="J19" s="27">
        <f t="shared" si="20"/>
        <v>0</v>
      </c>
      <c r="K19" s="27">
        <f t="shared" si="20"/>
        <v>0</v>
      </c>
      <c r="L19" s="27">
        <f t="shared" si="20"/>
        <v>0</v>
      </c>
      <c r="M19" s="27">
        <f t="shared" si="20"/>
        <v>0</v>
      </c>
      <c r="P19" s="5" t="str">
        <f t="shared" si="2"/>
        <v>220kV及以下统调电厂装机容量</v>
      </c>
      <c r="Q19" s="5">
        <f t="shared" ref="Q19:AA19" si="21">SUM(Q20:Q34)</f>
        <v>0</v>
      </c>
      <c r="R19" s="5">
        <f t="shared" si="21"/>
        <v>0</v>
      </c>
      <c r="S19" s="5">
        <f t="shared" si="21"/>
        <v>0</v>
      </c>
      <c r="T19" s="5">
        <f t="shared" si="21"/>
        <v>0</v>
      </c>
      <c r="U19" s="5">
        <f t="shared" si="21"/>
        <v>0</v>
      </c>
      <c r="V19" s="5">
        <f t="shared" si="21"/>
        <v>0</v>
      </c>
      <c r="W19" s="5">
        <f t="shared" si="21"/>
        <v>0</v>
      </c>
      <c r="X19" s="5">
        <f t="shared" si="21"/>
        <v>0</v>
      </c>
      <c r="Y19" s="5">
        <f t="shared" si="21"/>
        <v>0</v>
      </c>
      <c r="Z19" s="5">
        <f t="shared" si="21"/>
        <v>0</v>
      </c>
      <c r="AA19" s="5">
        <f t="shared" si="21"/>
        <v>0</v>
      </c>
    </row>
    <row r="20" spans="1:27" x14ac:dyDescent="0.3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AA20" si="22">C20</f>
        <v>0</v>
      </c>
      <c r="R20" s="57">
        <f t="shared" si="22"/>
        <v>0</v>
      </c>
      <c r="S20" s="57">
        <f t="shared" si="22"/>
        <v>0</v>
      </c>
      <c r="T20" s="57">
        <f t="shared" si="22"/>
        <v>0</v>
      </c>
      <c r="U20" s="57">
        <f t="shared" si="22"/>
        <v>0</v>
      </c>
      <c r="V20" s="57">
        <f t="shared" si="22"/>
        <v>0</v>
      </c>
      <c r="W20" s="57">
        <f t="shared" si="22"/>
        <v>0</v>
      </c>
      <c r="X20" s="57">
        <f t="shared" si="22"/>
        <v>0</v>
      </c>
      <c r="Y20" s="57">
        <f t="shared" si="22"/>
        <v>0</v>
      </c>
      <c r="Z20" s="57">
        <f t="shared" si="22"/>
        <v>0</v>
      </c>
      <c r="AA20" s="57">
        <f t="shared" si="22"/>
        <v>0</v>
      </c>
    </row>
    <row r="21" spans="1:27" x14ac:dyDescent="0.3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3">C21</f>
        <v>0</v>
      </c>
      <c r="R21" s="57">
        <f t="shared" si="23"/>
        <v>0</v>
      </c>
      <c r="S21" s="57">
        <f t="shared" si="23"/>
        <v>0</v>
      </c>
      <c r="T21" s="57">
        <f t="shared" si="23"/>
        <v>0</v>
      </c>
      <c r="U21" s="57">
        <f t="shared" si="23"/>
        <v>0</v>
      </c>
      <c r="V21" s="57">
        <f t="shared" si="23"/>
        <v>0</v>
      </c>
      <c r="W21" s="57">
        <f t="shared" si="23"/>
        <v>0</v>
      </c>
      <c r="X21" s="57">
        <f t="shared" si="23"/>
        <v>0</v>
      </c>
      <c r="Y21" s="57">
        <f t="shared" si="23"/>
        <v>0</v>
      </c>
      <c r="Z21" s="57">
        <f t="shared" si="23"/>
        <v>0</v>
      </c>
      <c r="AA21" s="57">
        <f t="shared" si="23"/>
        <v>0</v>
      </c>
    </row>
    <row r="22" spans="1:27" x14ac:dyDescent="0.3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4">C22</f>
        <v>0</v>
      </c>
      <c r="R22" s="57">
        <f t="shared" si="24"/>
        <v>0</v>
      </c>
      <c r="S22" s="57">
        <f t="shared" si="24"/>
        <v>0</v>
      </c>
      <c r="T22" s="57">
        <f t="shared" si="24"/>
        <v>0</v>
      </c>
      <c r="U22" s="57">
        <f t="shared" si="24"/>
        <v>0</v>
      </c>
      <c r="V22" s="57">
        <f t="shared" si="24"/>
        <v>0</v>
      </c>
      <c r="W22" s="57">
        <f t="shared" si="24"/>
        <v>0</v>
      </c>
      <c r="X22" s="57">
        <f t="shared" si="24"/>
        <v>0</v>
      </c>
      <c r="Y22" s="57">
        <f t="shared" si="24"/>
        <v>0</v>
      </c>
      <c r="Z22" s="57">
        <f t="shared" si="24"/>
        <v>0</v>
      </c>
      <c r="AA22" s="57">
        <f t="shared" si="24"/>
        <v>0</v>
      </c>
    </row>
    <row r="23" spans="1:27" x14ac:dyDescent="0.3">
      <c r="A23" s="32" t="s">
        <v>64</v>
      </c>
      <c r="B23" s="32"/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P23" s="58" t="str">
        <f t="shared" si="2"/>
        <v>萧山天然气电厂</v>
      </c>
      <c r="Q23" s="58">
        <f t="shared" ref="Q23:AA23" si="25">C23</f>
        <v>0</v>
      </c>
      <c r="R23" s="58">
        <f t="shared" si="25"/>
        <v>0</v>
      </c>
      <c r="S23" s="58">
        <f t="shared" si="25"/>
        <v>0</v>
      </c>
      <c r="T23" s="58">
        <f t="shared" si="25"/>
        <v>0</v>
      </c>
      <c r="U23" s="58">
        <f t="shared" si="25"/>
        <v>0</v>
      </c>
      <c r="V23" s="58">
        <f t="shared" si="25"/>
        <v>0</v>
      </c>
      <c r="W23" s="58">
        <f t="shared" si="25"/>
        <v>0</v>
      </c>
      <c r="X23" s="58">
        <f t="shared" si="25"/>
        <v>0</v>
      </c>
      <c r="Y23" s="58">
        <f t="shared" si="25"/>
        <v>0</v>
      </c>
      <c r="Z23" s="58">
        <f t="shared" si="25"/>
        <v>0</v>
      </c>
      <c r="AA23" s="58">
        <f t="shared" si="25"/>
        <v>0</v>
      </c>
    </row>
    <row r="24" spans="1:27" x14ac:dyDescent="0.3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2"/>
        <v>XX燃气电厂</v>
      </c>
      <c r="Q24" s="58">
        <f t="shared" ref="Q24:AA24" si="26">C24</f>
        <v>0</v>
      </c>
      <c r="R24" s="58">
        <f t="shared" si="26"/>
        <v>0</v>
      </c>
      <c r="S24" s="58">
        <f t="shared" si="26"/>
        <v>0</v>
      </c>
      <c r="T24" s="58">
        <f t="shared" si="26"/>
        <v>0</v>
      </c>
      <c r="U24" s="58">
        <f t="shared" si="26"/>
        <v>0</v>
      </c>
      <c r="V24" s="58">
        <f t="shared" si="26"/>
        <v>0</v>
      </c>
      <c r="W24" s="58">
        <f t="shared" si="26"/>
        <v>0</v>
      </c>
      <c r="X24" s="58">
        <f t="shared" si="26"/>
        <v>0</v>
      </c>
      <c r="Y24" s="58">
        <f t="shared" si="26"/>
        <v>0</v>
      </c>
      <c r="Z24" s="58">
        <f t="shared" si="26"/>
        <v>0</v>
      </c>
      <c r="AA24" s="58">
        <f t="shared" si="26"/>
        <v>0</v>
      </c>
    </row>
    <row r="25" spans="1:27" x14ac:dyDescent="0.3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27">C25</f>
        <v>0</v>
      </c>
      <c r="R25" s="58">
        <f t="shared" si="27"/>
        <v>0</v>
      </c>
      <c r="S25" s="58">
        <f t="shared" si="27"/>
        <v>0</v>
      </c>
      <c r="T25" s="58">
        <f t="shared" si="27"/>
        <v>0</v>
      </c>
      <c r="U25" s="58">
        <f t="shared" si="27"/>
        <v>0</v>
      </c>
      <c r="V25" s="58">
        <f t="shared" si="27"/>
        <v>0</v>
      </c>
      <c r="W25" s="58">
        <f t="shared" si="27"/>
        <v>0</v>
      </c>
      <c r="X25" s="58">
        <f t="shared" si="27"/>
        <v>0</v>
      </c>
      <c r="Y25" s="58">
        <f t="shared" si="27"/>
        <v>0</v>
      </c>
      <c r="Z25" s="58">
        <f t="shared" si="27"/>
        <v>0</v>
      </c>
      <c r="AA25" s="58">
        <f t="shared" si="27"/>
        <v>0</v>
      </c>
    </row>
    <row r="26" spans="1:27" x14ac:dyDescent="0.3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28">C26</f>
        <v>0</v>
      </c>
      <c r="R26" s="58">
        <f t="shared" si="28"/>
        <v>0</v>
      </c>
      <c r="S26" s="58">
        <f t="shared" si="28"/>
        <v>0</v>
      </c>
      <c r="T26" s="58">
        <f t="shared" si="28"/>
        <v>0</v>
      </c>
      <c r="U26" s="58">
        <f t="shared" si="28"/>
        <v>0</v>
      </c>
      <c r="V26" s="58">
        <f t="shared" si="28"/>
        <v>0</v>
      </c>
      <c r="W26" s="58">
        <f t="shared" si="28"/>
        <v>0</v>
      </c>
      <c r="X26" s="58">
        <f t="shared" si="28"/>
        <v>0</v>
      </c>
      <c r="Y26" s="58">
        <f t="shared" si="28"/>
        <v>0</v>
      </c>
      <c r="Z26" s="58">
        <f t="shared" si="28"/>
        <v>0</v>
      </c>
      <c r="AA26" s="58">
        <f t="shared" si="28"/>
        <v>0</v>
      </c>
    </row>
    <row r="27" spans="1:27" x14ac:dyDescent="0.3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29">C27</f>
        <v>0</v>
      </c>
      <c r="R27" s="58">
        <f t="shared" si="29"/>
        <v>0</v>
      </c>
      <c r="S27" s="58">
        <f t="shared" si="29"/>
        <v>0</v>
      </c>
      <c r="T27" s="58">
        <f t="shared" si="29"/>
        <v>0</v>
      </c>
      <c r="U27" s="58">
        <f t="shared" si="29"/>
        <v>0</v>
      </c>
      <c r="V27" s="58">
        <f t="shared" si="29"/>
        <v>0</v>
      </c>
      <c r="W27" s="58">
        <f t="shared" si="29"/>
        <v>0</v>
      </c>
      <c r="X27" s="58">
        <f t="shared" si="29"/>
        <v>0</v>
      </c>
      <c r="Y27" s="58">
        <f t="shared" si="29"/>
        <v>0</v>
      </c>
      <c r="Z27" s="58">
        <f t="shared" si="29"/>
        <v>0</v>
      </c>
      <c r="AA27" s="58">
        <f t="shared" si="29"/>
        <v>0</v>
      </c>
    </row>
    <row r="28" spans="1:27" x14ac:dyDescent="0.3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0">C28</f>
        <v>0</v>
      </c>
      <c r="R28" s="59">
        <f t="shared" si="30"/>
        <v>0</v>
      </c>
      <c r="S28" s="59">
        <f t="shared" si="30"/>
        <v>0</v>
      </c>
      <c r="T28" s="59">
        <f t="shared" si="30"/>
        <v>0</v>
      </c>
      <c r="U28" s="59">
        <f t="shared" si="30"/>
        <v>0</v>
      </c>
      <c r="V28" s="59">
        <f t="shared" si="30"/>
        <v>0</v>
      </c>
      <c r="W28" s="59">
        <f t="shared" si="30"/>
        <v>0</v>
      </c>
      <c r="X28" s="59">
        <f t="shared" si="30"/>
        <v>0</v>
      </c>
      <c r="Y28" s="59">
        <f t="shared" si="30"/>
        <v>0</v>
      </c>
      <c r="Z28" s="59">
        <f t="shared" si="30"/>
        <v>0</v>
      </c>
      <c r="AA28" s="59">
        <f t="shared" si="30"/>
        <v>0</v>
      </c>
    </row>
    <row r="29" spans="1:27" x14ac:dyDescent="0.3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1">C29</f>
        <v>0</v>
      </c>
      <c r="R29" s="59">
        <f t="shared" si="31"/>
        <v>0</v>
      </c>
      <c r="S29" s="59">
        <f t="shared" si="31"/>
        <v>0</v>
      </c>
      <c r="T29" s="59">
        <f t="shared" si="31"/>
        <v>0</v>
      </c>
      <c r="U29" s="59">
        <f t="shared" si="31"/>
        <v>0</v>
      </c>
      <c r="V29" s="59">
        <f t="shared" si="31"/>
        <v>0</v>
      </c>
      <c r="W29" s="59">
        <f t="shared" si="31"/>
        <v>0</v>
      </c>
      <c r="X29" s="59">
        <f t="shared" si="31"/>
        <v>0</v>
      </c>
      <c r="Y29" s="59">
        <f t="shared" si="31"/>
        <v>0</v>
      </c>
      <c r="Z29" s="59">
        <f t="shared" si="31"/>
        <v>0</v>
      </c>
      <c r="AA29" s="59">
        <f t="shared" si="31"/>
        <v>0</v>
      </c>
    </row>
    <row r="30" spans="1:27" x14ac:dyDescent="0.3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2">C30</f>
        <v>0</v>
      </c>
      <c r="R30" s="59">
        <f t="shared" si="32"/>
        <v>0</v>
      </c>
      <c r="S30" s="59">
        <f t="shared" si="32"/>
        <v>0</v>
      </c>
      <c r="T30" s="59">
        <f t="shared" si="32"/>
        <v>0</v>
      </c>
      <c r="U30" s="59">
        <f t="shared" si="32"/>
        <v>0</v>
      </c>
      <c r="V30" s="59">
        <f t="shared" si="32"/>
        <v>0</v>
      </c>
      <c r="W30" s="59">
        <f t="shared" si="32"/>
        <v>0</v>
      </c>
      <c r="X30" s="59">
        <f t="shared" si="32"/>
        <v>0</v>
      </c>
      <c r="Y30" s="59">
        <f t="shared" si="32"/>
        <v>0</v>
      </c>
      <c r="Z30" s="59">
        <f t="shared" si="32"/>
        <v>0</v>
      </c>
      <c r="AA30" s="59">
        <f t="shared" si="32"/>
        <v>0</v>
      </c>
    </row>
    <row r="31" spans="1:27" x14ac:dyDescent="0.3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3">C31</f>
        <v>0</v>
      </c>
      <c r="R31" s="59">
        <f t="shared" si="33"/>
        <v>0</v>
      </c>
      <c r="S31" s="59">
        <f t="shared" si="33"/>
        <v>0</v>
      </c>
      <c r="T31" s="59">
        <f t="shared" si="33"/>
        <v>0</v>
      </c>
      <c r="U31" s="59">
        <f t="shared" si="33"/>
        <v>0</v>
      </c>
      <c r="V31" s="59">
        <f t="shared" si="33"/>
        <v>0</v>
      </c>
      <c r="W31" s="59">
        <f t="shared" si="33"/>
        <v>0</v>
      </c>
      <c r="X31" s="59">
        <f t="shared" si="33"/>
        <v>0</v>
      </c>
      <c r="Y31" s="59">
        <f t="shared" si="33"/>
        <v>0</v>
      </c>
      <c r="Z31" s="59">
        <f t="shared" si="33"/>
        <v>0</v>
      </c>
      <c r="AA31" s="59">
        <f t="shared" si="33"/>
        <v>0</v>
      </c>
    </row>
    <row r="32" spans="1:27" x14ac:dyDescent="0.3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2"/>
        <v>XX单独计入电厂</v>
      </c>
      <c r="Q32" s="60">
        <f t="shared" ref="Q32:AA32" si="34">C32</f>
        <v>0</v>
      </c>
      <c r="R32" s="60">
        <f t="shared" si="34"/>
        <v>0</v>
      </c>
      <c r="S32" s="60">
        <f t="shared" si="34"/>
        <v>0</v>
      </c>
      <c r="T32" s="60">
        <f t="shared" si="34"/>
        <v>0</v>
      </c>
      <c r="U32" s="60">
        <f t="shared" si="34"/>
        <v>0</v>
      </c>
      <c r="V32" s="60">
        <f t="shared" si="34"/>
        <v>0</v>
      </c>
      <c r="W32" s="60">
        <f t="shared" si="34"/>
        <v>0</v>
      </c>
      <c r="X32" s="60">
        <f t="shared" si="34"/>
        <v>0</v>
      </c>
      <c r="Y32" s="60">
        <f t="shared" si="34"/>
        <v>0</v>
      </c>
      <c r="Z32" s="60">
        <f t="shared" si="34"/>
        <v>0</v>
      </c>
      <c r="AA32" s="60">
        <f t="shared" si="34"/>
        <v>0</v>
      </c>
    </row>
    <row r="33" spans="1:27" x14ac:dyDescent="0.3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2"/>
        <v>XX单独计入电厂</v>
      </c>
      <c r="Q33" s="60">
        <f t="shared" ref="Q33:AA33" si="35">C33</f>
        <v>0</v>
      </c>
      <c r="R33" s="60">
        <f t="shared" si="35"/>
        <v>0</v>
      </c>
      <c r="S33" s="60">
        <f t="shared" si="35"/>
        <v>0</v>
      </c>
      <c r="T33" s="60">
        <f t="shared" si="35"/>
        <v>0</v>
      </c>
      <c r="U33" s="60">
        <f t="shared" si="35"/>
        <v>0</v>
      </c>
      <c r="V33" s="60">
        <f t="shared" si="35"/>
        <v>0</v>
      </c>
      <c r="W33" s="60">
        <f t="shared" si="35"/>
        <v>0</v>
      </c>
      <c r="X33" s="60">
        <f t="shared" si="35"/>
        <v>0</v>
      </c>
      <c r="Y33" s="60">
        <f t="shared" si="35"/>
        <v>0</v>
      </c>
      <c r="Z33" s="60">
        <f t="shared" si="35"/>
        <v>0</v>
      </c>
      <c r="AA33" s="60">
        <f t="shared" si="35"/>
        <v>0</v>
      </c>
    </row>
    <row r="34" spans="1:27" x14ac:dyDescent="0.3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6">C34</f>
        <v>0</v>
      </c>
      <c r="R34" s="60">
        <f t="shared" si="36"/>
        <v>0</v>
      </c>
      <c r="S34" s="60">
        <f t="shared" si="36"/>
        <v>0</v>
      </c>
      <c r="T34" s="60">
        <f t="shared" si="36"/>
        <v>0</v>
      </c>
      <c r="U34" s="60">
        <f t="shared" si="36"/>
        <v>0</v>
      </c>
      <c r="V34" s="60">
        <f t="shared" si="36"/>
        <v>0</v>
      </c>
      <c r="W34" s="60">
        <f t="shared" si="36"/>
        <v>0</v>
      </c>
      <c r="X34" s="60">
        <f t="shared" si="36"/>
        <v>0</v>
      </c>
      <c r="Y34" s="60">
        <f t="shared" si="36"/>
        <v>0</v>
      </c>
      <c r="Z34" s="60">
        <f t="shared" si="36"/>
        <v>0</v>
      </c>
      <c r="AA34" s="60">
        <f t="shared" si="36"/>
        <v>0</v>
      </c>
    </row>
    <row r="35" spans="1:27" ht="25" x14ac:dyDescent="0.3">
      <c r="A35" s="43" t="s">
        <v>72</v>
      </c>
      <c r="B35" s="43"/>
      <c r="C35" s="44">
        <f t="shared" ref="C35:M35" si="37">SUM(C20:C22)*0.5+SUM(C23:C27)*0+SUM(C28:C31)*0.3+C32*0.7+C33*0.7</f>
        <v>0</v>
      </c>
      <c r="D35" s="44">
        <f t="shared" si="37"/>
        <v>0</v>
      </c>
      <c r="E35" s="44">
        <f t="shared" si="37"/>
        <v>0</v>
      </c>
      <c r="F35" s="44">
        <f t="shared" si="37"/>
        <v>0</v>
      </c>
      <c r="G35" s="44">
        <f t="shared" si="37"/>
        <v>0</v>
      </c>
      <c r="H35" s="44">
        <f t="shared" si="37"/>
        <v>0</v>
      </c>
      <c r="I35" s="44">
        <f t="shared" si="37"/>
        <v>0</v>
      </c>
      <c r="J35" s="44">
        <f t="shared" si="37"/>
        <v>0</v>
      </c>
      <c r="K35" s="44">
        <f t="shared" si="37"/>
        <v>0</v>
      </c>
      <c r="L35" s="44">
        <f t="shared" si="37"/>
        <v>0</v>
      </c>
      <c r="M35" s="44">
        <f t="shared" si="37"/>
        <v>0</v>
      </c>
      <c r="P35" s="43" t="s">
        <v>72</v>
      </c>
      <c r="Q35" s="44">
        <f t="shared" ref="Q35:AA35" si="38">SUM(Q20:Q22)*0.5+SUM(Q23:Q27)*0+SUM(Q28:Q31)*0.3+Q32*0.5+Q33*0.5</f>
        <v>0</v>
      </c>
      <c r="R35" s="44">
        <f t="shared" si="38"/>
        <v>0</v>
      </c>
      <c r="S35" s="44">
        <f t="shared" si="38"/>
        <v>0</v>
      </c>
      <c r="T35" s="44">
        <f t="shared" si="38"/>
        <v>0</v>
      </c>
      <c r="U35" s="44">
        <f t="shared" si="38"/>
        <v>0</v>
      </c>
      <c r="V35" s="44">
        <f t="shared" si="38"/>
        <v>0</v>
      </c>
      <c r="W35" s="44">
        <f t="shared" si="38"/>
        <v>0</v>
      </c>
      <c r="X35" s="44">
        <f t="shared" si="38"/>
        <v>0</v>
      </c>
      <c r="Y35" s="44">
        <f t="shared" si="38"/>
        <v>0</v>
      </c>
      <c r="Z35" s="44">
        <f t="shared" si="38"/>
        <v>0</v>
      </c>
      <c r="AA35" s="44">
        <f t="shared" si="38"/>
        <v>0</v>
      </c>
    </row>
    <row r="36" spans="1:27" ht="25" x14ac:dyDescent="0.3">
      <c r="A36" s="43" t="s">
        <v>73</v>
      </c>
      <c r="B36" s="43"/>
      <c r="C36" s="44">
        <f t="shared" ref="C36:M36" si="39">SUM(C20:C22)*0.5+SUM(C23:C27)*0.4+SUM(C28:C31)*0.3+C32*0.7+C33*0.7</f>
        <v>0</v>
      </c>
      <c r="D36" s="44">
        <f t="shared" si="39"/>
        <v>0</v>
      </c>
      <c r="E36" s="44">
        <f t="shared" si="39"/>
        <v>0</v>
      </c>
      <c r="F36" s="44">
        <f t="shared" si="39"/>
        <v>0</v>
      </c>
      <c r="G36" s="44">
        <f t="shared" si="39"/>
        <v>0</v>
      </c>
      <c r="H36" s="44">
        <f t="shared" si="39"/>
        <v>0</v>
      </c>
      <c r="I36" s="44">
        <f t="shared" si="39"/>
        <v>0</v>
      </c>
      <c r="J36" s="44">
        <f t="shared" si="39"/>
        <v>0</v>
      </c>
      <c r="K36" s="44">
        <f t="shared" si="39"/>
        <v>0</v>
      </c>
      <c r="L36" s="44">
        <f t="shared" si="39"/>
        <v>0</v>
      </c>
      <c r="M36" s="44">
        <f t="shared" si="39"/>
        <v>0</v>
      </c>
      <c r="P36" s="43" t="s">
        <v>74</v>
      </c>
      <c r="Q36" s="44">
        <f t="shared" ref="Q36:AA36" si="40">SUM(Q20:Q22)*0.5+SUM(Q23:Q27)*0.2+SUM(Q28:Q31)*0.3+Q32*0.5+Q33*0.5</f>
        <v>0</v>
      </c>
      <c r="R36" s="44">
        <f t="shared" si="40"/>
        <v>0</v>
      </c>
      <c r="S36" s="44">
        <f t="shared" si="40"/>
        <v>0</v>
      </c>
      <c r="T36" s="44">
        <f t="shared" si="40"/>
        <v>0</v>
      </c>
      <c r="U36" s="44">
        <f t="shared" si="40"/>
        <v>0</v>
      </c>
      <c r="V36" s="44">
        <f t="shared" si="40"/>
        <v>0</v>
      </c>
      <c r="W36" s="44">
        <f t="shared" si="40"/>
        <v>0</v>
      </c>
      <c r="X36" s="44">
        <f t="shared" si="40"/>
        <v>0</v>
      </c>
      <c r="Y36" s="44">
        <f t="shared" si="40"/>
        <v>0</v>
      </c>
      <c r="Z36" s="44">
        <f t="shared" si="40"/>
        <v>0</v>
      </c>
      <c r="AA36" s="44">
        <f t="shared" si="40"/>
        <v>0</v>
      </c>
    </row>
    <row r="37" spans="1:27" ht="25" x14ac:dyDescent="0.3">
      <c r="A37" s="43" t="s">
        <v>75</v>
      </c>
      <c r="B37" s="43"/>
      <c r="C37" s="44">
        <f t="shared" ref="C37:M37" si="41">SUM(C20:C22)*0.5+SUM(C23:C27)*0.8+SUM(C28:C31)*0.3+C32*0.7+C33*0.7</f>
        <v>0</v>
      </c>
      <c r="D37" s="44">
        <f t="shared" si="41"/>
        <v>0</v>
      </c>
      <c r="E37" s="44">
        <f t="shared" si="41"/>
        <v>0</v>
      </c>
      <c r="F37" s="44">
        <f t="shared" si="41"/>
        <v>0</v>
      </c>
      <c r="G37" s="44">
        <f t="shared" si="41"/>
        <v>0</v>
      </c>
      <c r="H37" s="44">
        <f t="shared" si="41"/>
        <v>0</v>
      </c>
      <c r="I37" s="44">
        <f t="shared" si="41"/>
        <v>0</v>
      </c>
      <c r="J37" s="44">
        <f t="shared" si="41"/>
        <v>0</v>
      </c>
      <c r="K37" s="44">
        <f t="shared" si="41"/>
        <v>0</v>
      </c>
      <c r="L37" s="44">
        <f t="shared" si="41"/>
        <v>0</v>
      </c>
      <c r="M37" s="44">
        <f t="shared" si="41"/>
        <v>0</v>
      </c>
      <c r="P37" s="43" t="s">
        <v>73</v>
      </c>
      <c r="Q37" s="44">
        <f t="shared" ref="Q37:AA37" si="42">SUM(Q20:Q22)*0.5+SUM(Q23:Q27)*0.4+SUM(Q28:Q31)*0.3+Q32*0.5+Q33*0.5</f>
        <v>0</v>
      </c>
      <c r="R37" s="44">
        <f t="shared" si="42"/>
        <v>0</v>
      </c>
      <c r="S37" s="44">
        <f t="shared" si="42"/>
        <v>0</v>
      </c>
      <c r="T37" s="44">
        <f t="shared" si="42"/>
        <v>0</v>
      </c>
      <c r="U37" s="44">
        <f t="shared" si="42"/>
        <v>0</v>
      </c>
      <c r="V37" s="44">
        <f t="shared" si="42"/>
        <v>0</v>
      </c>
      <c r="W37" s="44">
        <f t="shared" si="42"/>
        <v>0</v>
      </c>
      <c r="X37" s="44">
        <f t="shared" si="42"/>
        <v>0</v>
      </c>
      <c r="Y37" s="44">
        <f t="shared" si="42"/>
        <v>0</v>
      </c>
      <c r="Z37" s="44">
        <f t="shared" si="42"/>
        <v>0</v>
      </c>
      <c r="AA37" s="44">
        <f t="shared" si="42"/>
        <v>0</v>
      </c>
    </row>
    <row r="38" spans="1:27" x14ac:dyDescent="0.3">
      <c r="A38" s="3" t="s">
        <v>76</v>
      </c>
      <c r="B38" s="3"/>
      <c r="C38" s="27">
        <f t="shared" ref="C38:M38" si="43">SUM(C39:C42)</f>
        <v>31.900000000000002</v>
      </c>
      <c r="D38" s="27">
        <f t="shared" si="43"/>
        <v>32</v>
      </c>
      <c r="E38" s="27">
        <f t="shared" si="43"/>
        <v>32</v>
      </c>
      <c r="F38" s="27">
        <f t="shared" si="43"/>
        <v>32</v>
      </c>
      <c r="G38" s="27">
        <f t="shared" si="43"/>
        <v>32</v>
      </c>
      <c r="H38" s="27">
        <f t="shared" si="43"/>
        <v>31.900000000000002</v>
      </c>
      <c r="I38" s="27">
        <f t="shared" si="43"/>
        <v>31.900000000000002</v>
      </c>
      <c r="J38" s="27">
        <f t="shared" si="43"/>
        <v>31.900000000000002</v>
      </c>
      <c r="K38" s="27">
        <f t="shared" si="43"/>
        <v>31.900000000000002</v>
      </c>
      <c r="L38" s="27">
        <f t="shared" si="43"/>
        <v>31.900000000000002</v>
      </c>
      <c r="M38" s="27">
        <f t="shared" si="43"/>
        <v>31.900000000000002</v>
      </c>
      <c r="P38" s="3" t="s">
        <v>76</v>
      </c>
      <c r="Q38" s="27">
        <f t="shared" ref="Q38:AA38" si="44">SUM(Q39:Q42)</f>
        <v>31.900000000000002</v>
      </c>
      <c r="R38" s="27">
        <f t="shared" si="44"/>
        <v>32</v>
      </c>
      <c r="S38" s="27">
        <f t="shared" si="44"/>
        <v>32</v>
      </c>
      <c r="T38" s="27">
        <f t="shared" si="44"/>
        <v>32</v>
      </c>
      <c r="U38" s="27">
        <f t="shared" si="44"/>
        <v>32</v>
      </c>
      <c r="V38" s="27">
        <f t="shared" si="44"/>
        <v>31.900000000000002</v>
      </c>
      <c r="W38" s="27">
        <f t="shared" si="44"/>
        <v>31.900000000000002</v>
      </c>
      <c r="X38" s="27">
        <f t="shared" si="44"/>
        <v>31.900000000000002</v>
      </c>
      <c r="Y38" s="27">
        <f t="shared" si="44"/>
        <v>31.900000000000002</v>
      </c>
      <c r="Z38" s="27">
        <f t="shared" si="44"/>
        <v>31.900000000000002</v>
      </c>
      <c r="AA38" s="27">
        <f t="shared" si="44"/>
        <v>31.900000000000002</v>
      </c>
    </row>
    <row r="39" spans="1:27" x14ac:dyDescent="0.3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5">C39</f>
        <v>0</v>
      </c>
      <c r="R39" s="43">
        <f t="shared" si="45"/>
        <v>0</v>
      </c>
      <c r="S39" s="43">
        <f t="shared" si="45"/>
        <v>0</v>
      </c>
      <c r="T39" s="43">
        <f t="shared" si="45"/>
        <v>0</v>
      </c>
      <c r="U39" s="43">
        <f t="shared" si="45"/>
        <v>0</v>
      </c>
      <c r="V39" s="43">
        <f t="shared" si="45"/>
        <v>0</v>
      </c>
      <c r="W39" s="43">
        <f t="shared" si="45"/>
        <v>0</v>
      </c>
      <c r="X39" s="43">
        <f t="shared" si="45"/>
        <v>0</v>
      </c>
      <c r="Y39" s="43">
        <f t="shared" si="45"/>
        <v>0</v>
      </c>
      <c r="Z39" s="43">
        <f t="shared" si="45"/>
        <v>0</v>
      </c>
      <c r="AA39" s="43">
        <f t="shared" si="45"/>
        <v>0</v>
      </c>
    </row>
    <row r="40" spans="1:27" x14ac:dyDescent="0.3">
      <c r="A40" s="43" t="s">
        <v>78</v>
      </c>
      <c r="B40" s="45"/>
      <c r="C40" s="9">
        <v>31.1</v>
      </c>
      <c r="D40" s="10">
        <v>31.1</v>
      </c>
      <c r="E40" s="10">
        <v>31.1</v>
      </c>
      <c r="F40" s="10">
        <v>31.1</v>
      </c>
      <c r="G40" s="10">
        <v>31.1</v>
      </c>
      <c r="H40" s="10">
        <v>31.1</v>
      </c>
      <c r="I40" s="10">
        <v>31.1</v>
      </c>
      <c r="J40" s="10">
        <v>31.1</v>
      </c>
      <c r="K40" s="10">
        <v>31.1</v>
      </c>
      <c r="L40" s="10">
        <v>31.1</v>
      </c>
      <c r="M40" s="10">
        <v>31.1</v>
      </c>
      <c r="P40" s="43" t="str">
        <f>A40</f>
        <v>6MW及以上小火电装机</v>
      </c>
      <c r="Q40" s="43">
        <f t="shared" ref="Q40:AA40" si="46">C40</f>
        <v>31.1</v>
      </c>
      <c r="R40" s="43">
        <f t="shared" si="46"/>
        <v>31.1</v>
      </c>
      <c r="S40" s="43">
        <f t="shared" si="46"/>
        <v>31.1</v>
      </c>
      <c r="T40" s="43">
        <f t="shared" si="46"/>
        <v>31.1</v>
      </c>
      <c r="U40" s="43">
        <f t="shared" si="46"/>
        <v>31.1</v>
      </c>
      <c r="V40" s="43">
        <f t="shared" si="46"/>
        <v>31.1</v>
      </c>
      <c r="W40" s="43">
        <f t="shared" si="46"/>
        <v>31.1</v>
      </c>
      <c r="X40" s="43">
        <f t="shared" si="46"/>
        <v>31.1</v>
      </c>
      <c r="Y40" s="43">
        <f t="shared" si="46"/>
        <v>31.1</v>
      </c>
      <c r="Z40" s="43">
        <f t="shared" si="46"/>
        <v>31.1</v>
      </c>
      <c r="AA40" s="43">
        <f t="shared" si="46"/>
        <v>31.1</v>
      </c>
    </row>
    <row r="41" spans="1:27" x14ac:dyDescent="0.3">
      <c r="A41" s="43" t="s">
        <v>79</v>
      </c>
      <c r="B41" s="45"/>
      <c r="C41" s="9">
        <v>0.6</v>
      </c>
      <c r="D41" s="10">
        <v>0.7</v>
      </c>
      <c r="E41" s="10">
        <v>0.7</v>
      </c>
      <c r="F41" s="10">
        <v>0.7</v>
      </c>
      <c r="G41" s="10">
        <v>0.7</v>
      </c>
      <c r="H41" s="70">
        <v>0.6</v>
      </c>
      <c r="I41" s="70">
        <v>0.6</v>
      </c>
      <c r="J41" s="70">
        <v>0.6</v>
      </c>
      <c r="K41" s="70">
        <v>0.6</v>
      </c>
      <c r="L41" s="10">
        <v>0.6</v>
      </c>
      <c r="M41" s="10">
        <v>0.6</v>
      </c>
      <c r="P41" s="43" t="str">
        <f>A41</f>
        <v>6MW以下小水电装机</v>
      </c>
      <c r="Q41" s="43">
        <f t="shared" ref="Q41:AA41" si="47">C41</f>
        <v>0.6</v>
      </c>
      <c r="R41" s="43">
        <f t="shared" si="47"/>
        <v>0.7</v>
      </c>
      <c r="S41" s="43">
        <f t="shared" si="47"/>
        <v>0.7</v>
      </c>
      <c r="T41" s="43">
        <f t="shared" si="47"/>
        <v>0.7</v>
      </c>
      <c r="U41" s="43">
        <f t="shared" si="47"/>
        <v>0.7</v>
      </c>
      <c r="V41" s="43">
        <f t="shared" si="47"/>
        <v>0.6</v>
      </c>
      <c r="W41" s="43">
        <f t="shared" si="47"/>
        <v>0.6</v>
      </c>
      <c r="X41" s="43">
        <f t="shared" si="47"/>
        <v>0.6</v>
      </c>
      <c r="Y41" s="43">
        <f t="shared" si="47"/>
        <v>0.6</v>
      </c>
      <c r="Z41" s="43">
        <f t="shared" si="47"/>
        <v>0.6</v>
      </c>
      <c r="AA41" s="43">
        <f t="shared" si="47"/>
        <v>0.6</v>
      </c>
    </row>
    <row r="42" spans="1:27" x14ac:dyDescent="0.3">
      <c r="A42" s="43" t="s">
        <v>80</v>
      </c>
      <c r="B42" s="45"/>
      <c r="C42" s="9">
        <v>0.2</v>
      </c>
      <c r="D42" s="10">
        <v>0.2</v>
      </c>
      <c r="E42" s="10">
        <v>0.2</v>
      </c>
      <c r="F42" s="10">
        <v>0.2</v>
      </c>
      <c r="G42" s="10">
        <v>0.2</v>
      </c>
      <c r="H42" s="10">
        <v>0.2</v>
      </c>
      <c r="I42" s="10">
        <v>0.2</v>
      </c>
      <c r="J42" s="10">
        <v>0.2</v>
      </c>
      <c r="K42" s="10">
        <v>0.2</v>
      </c>
      <c r="L42" s="10">
        <v>0.2</v>
      </c>
      <c r="M42" s="10">
        <v>0.2</v>
      </c>
      <c r="P42" s="43" t="str">
        <f>A42</f>
        <v>6MW以下小火电装机</v>
      </c>
      <c r="Q42" s="43">
        <f t="shared" ref="Q42:AA42" si="48">C42</f>
        <v>0.2</v>
      </c>
      <c r="R42" s="43">
        <f t="shared" si="48"/>
        <v>0.2</v>
      </c>
      <c r="S42" s="43">
        <f t="shared" si="48"/>
        <v>0.2</v>
      </c>
      <c r="T42" s="43">
        <f t="shared" si="48"/>
        <v>0.2</v>
      </c>
      <c r="U42" s="43">
        <f t="shared" si="48"/>
        <v>0.2</v>
      </c>
      <c r="V42" s="43">
        <f t="shared" si="48"/>
        <v>0.2</v>
      </c>
      <c r="W42" s="43">
        <f t="shared" si="48"/>
        <v>0.2</v>
      </c>
      <c r="X42" s="43">
        <f t="shared" si="48"/>
        <v>0.2</v>
      </c>
      <c r="Y42" s="43">
        <f t="shared" si="48"/>
        <v>0.2</v>
      </c>
      <c r="Z42" s="43">
        <f t="shared" si="48"/>
        <v>0.2</v>
      </c>
      <c r="AA42" s="43">
        <f t="shared" si="48"/>
        <v>0.2</v>
      </c>
    </row>
    <row r="43" spans="1:27" x14ac:dyDescent="0.3">
      <c r="A43" s="5" t="s">
        <v>81</v>
      </c>
      <c r="B43" s="5"/>
      <c r="C43" s="27">
        <f t="shared" ref="C43:M43" si="49">C39*0.3+C40*0.5+C41*0.2+C42*0</f>
        <v>15.67</v>
      </c>
      <c r="D43" s="27">
        <f t="shared" si="49"/>
        <v>15.690000000000001</v>
      </c>
      <c r="E43" s="27">
        <f t="shared" si="49"/>
        <v>15.690000000000001</v>
      </c>
      <c r="F43" s="27">
        <f t="shared" si="49"/>
        <v>15.690000000000001</v>
      </c>
      <c r="G43" s="27">
        <f t="shared" si="49"/>
        <v>15.690000000000001</v>
      </c>
      <c r="H43" s="27">
        <f t="shared" si="49"/>
        <v>15.67</v>
      </c>
      <c r="I43" s="27">
        <f t="shared" si="49"/>
        <v>15.67</v>
      </c>
      <c r="J43" s="27">
        <f t="shared" si="49"/>
        <v>15.67</v>
      </c>
      <c r="K43" s="27">
        <f t="shared" si="49"/>
        <v>15.67</v>
      </c>
      <c r="L43" s="27">
        <f t="shared" si="49"/>
        <v>15.67</v>
      </c>
      <c r="M43" s="27">
        <f t="shared" si="49"/>
        <v>15.67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3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0">C44</f>
        <v>0</v>
      </c>
      <c r="R44" s="27">
        <f t="shared" si="50"/>
        <v>0</v>
      </c>
      <c r="S44" s="27">
        <f t="shared" si="50"/>
        <v>0</v>
      </c>
      <c r="T44" s="27">
        <f t="shared" si="50"/>
        <v>0</v>
      </c>
      <c r="U44" s="27">
        <f t="shared" si="50"/>
        <v>0</v>
      </c>
      <c r="V44" s="27">
        <f t="shared" si="50"/>
        <v>0</v>
      </c>
      <c r="W44" s="27">
        <f t="shared" si="50"/>
        <v>0</v>
      </c>
      <c r="X44" s="27">
        <f t="shared" si="50"/>
        <v>0</v>
      </c>
      <c r="Y44" s="27">
        <f t="shared" si="50"/>
        <v>0</v>
      </c>
      <c r="Z44" s="27">
        <f t="shared" si="50"/>
        <v>0</v>
      </c>
      <c r="AA44" s="27">
        <f t="shared" si="50"/>
        <v>0</v>
      </c>
    </row>
    <row r="45" spans="1:27" x14ac:dyDescent="0.3">
      <c r="A45" s="5" t="s">
        <v>83</v>
      </c>
      <c r="B45" s="5"/>
      <c r="C45" s="27">
        <f t="shared" ref="C45:M45" si="51">C44*0.1</f>
        <v>0</v>
      </c>
      <c r="D45" s="27">
        <f t="shared" si="51"/>
        <v>0</v>
      </c>
      <c r="E45" s="27">
        <f t="shared" si="51"/>
        <v>0</v>
      </c>
      <c r="F45" s="27">
        <f t="shared" si="51"/>
        <v>0</v>
      </c>
      <c r="G45" s="27">
        <f t="shared" si="51"/>
        <v>0</v>
      </c>
      <c r="H45" s="27">
        <f t="shared" si="51"/>
        <v>0</v>
      </c>
      <c r="I45" s="27">
        <f t="shared" si="51"/>
        <v>0</v>
      </c>
      <c r="J45" s="27">
        <f t="shared" si="51"/>
        <v>0</v>
      </c>
      <c r="K45" s="27">
        <f t="shared" si="51"/>
        <v>0</v>
      </c>
      <c r="L45" s="27">
        <f t="shared" si="51"/>
        <v>0</v>
      </c>
      <c r="M45" s="27">
        <f t="shared" si="51"/>
        <v>0</v>
      </c>
      <c r="P45" s="5" t="s">
        <v>83</v>
      </c>
      <c r="Q45" s="27">
        <f t="shared" ref="Q45:AA45" si="52">Q44*0</f>
        <v>0</v>
      </c>
      <c r="R45" s="27">
        <f t="shared" si="52"/>
        <v>0</v>
      </c>
      <c r="S45" s="27">
        <f t="shared" si="52"/>
        <v>0</v>
      </c>
      <c r="T45" s="27">
        <f t="shared" si="52"/>
        <v>0</v>
      </c>
      <c r="U45" s="27">
        <f t="shared" si="52"/>
        <v>0</v>
      </c>
      <c r="V45" s="27">
        <f t="shared" si="52"/>
        <v>0</v>
      </c>
      <c r="W45" s="27">
        <f t="shared" si="52"/>
        <v>0</v>
      </c>
      <c r="X45" s="27">
        <f t="shared" si="52"/>
        <v>0</v>
      </c>
      <c r="Y45" s="27">
        <f t="shared" si="52"/>
        <v>0</v>
      </c>
      <c r="Z45" s="27">
        <f t="shared" si="52"/>
        <v>0</v>
      </c>
      <c r="AA45" s="27">
        <f t="shared" si="52"/>
        <v>0</v>
      </c>
    </row>
    <row r="46" spans="1:27" x14ac:dyDescent="0.3">
      <c r="A46" s="3" t="s">
        <v>84</v>
      </c>
      <c r="B46" s="48"/>
      <c r="C46" s="46">
        <v>9</v>
      </c>
      <c r="D46" s="47">
        <v>9.1</v>
      </c>
      <c r="E46" s="47">
        <v>9.1999999999999993</v>
      </c>
      <c r="F46" s="47">
        <v>9.5</v>
      </c>
      <c r="G46" s="47">
        <v>10</v>
      </c>
      <c r="H46" s="47">
        <v>13</v>
      </c>
      <c r="I46" s="47">
        <v>16</v>
      </c>
      <c r="J46" s="47">
        <v>19</v>
      </c>
      <c r="K46" s="47">
        <v>22</v>
      </c>
      <c r="L46" s="47">
        <v>25.1</v>
      </c>
      <c r="M46" s="47">
        <v>27.3</v>
      </c>
      <c r="P46" s="3" t="s">
        <v>84</v>
      </c>
      <c r="Q46" s="27">
        <f t="shared" ref="Q46:AA46" si="53">C46</f>
        <v>9</v>
      </c>
      <c r="R46" s="27">
        <f t="shared" si="53"/>
        <v>9.1</v>
      </c>
      <c r="S46" s="27">
        <f t="shared" si="53"/>
        <v>9.1999999999999993</v>
      </c>
      <c r="T46" s="27">
        <f t="shared" si="53"/>
        <v>9.5</v>
      </c>
      <c r="U46" s="27">
        <f t="shared" si="53"/>
        <v>10</v>
      </c>
      <c r="V46" s="27">
        <f t="shared" si="53"/>
        <v>13</v>
      </c>
      <c r="W46" s="27">
        <f t="shared" si="53"/>
        <v>16</v>
      </c>
      <c r="X46" s="27">
        <f t="shared" si="53"/>
        <v>19</v>
      </c>
      <c r="Y46" s="27">
        <f t="shared" si="53"/>
        <v>22</v>
      </c>
      <c r="Z46" s="27">
        <f t="shared" si="53"/>
        <v>25.1</v>
      </c>
      <c r="AA46" s="27">
        <f t="shared" si="53"/>
        <v>27.3</v>
      </c>
    </row>
    <row r="47" spans="1:27" x14ac:dyDescent="0.3">
      <c r="A47" s="5" t="s">
        <v>85</v>
      </c>
      <c r="B47" s="5"/>
      <c r="C47" s="27">
        <f t="shared" ref="C47:M47" si="54">C46*0.2</f>
        <v>1.8</v>
      </c>
      <c r="D47" s="27">
        <f t="shared" si="54"/>
        <v>1.82</v>
      </c>
      <c r="E47" s="27">
        <f t="shared" si="54"/>
        <v>1.8399999999999999</v>
      </c>
      <c r="F47" s="27">
        <f t="shared" si="54"/>
        <v>1.9000000000000001</v>
      </c>
      <c r="G47" s="27">
        <f t="shared" si="54"/>
        <v>2</v>
      </c>
      <c r="H47" s="27">
        <f t="shared" si="54"/>
        <v>2.6</v>
      </c>
      <c r="I47" s="27">
        <f t="shared" si="54"/>
        <v>3.2</v>
      </c>
      <c r="J47" s="27">
        <f t="shared" si="54"/>
        <v>3.8000000000000003</v>
      </c>
      <c r="K47" s="27">
        <f t="shared" si="54"/>
        <v>4.4000000000000004</v>
      </c>
      <c r="L47" s="27">
        <f t="shared" si="54"/>
        <v>5.0200000000000005</v>
      </c>
      <c r="M47" s="27">
        <f t="shared" si="54"/>
        <v>5.4600000000000009</v>
      </c>
      <c r="P47" s="5" t="s">
        <v>85</v>
      </c>
      <c r="Q47" s="27">
        <f t="shared" ref="Q47:AA47" si="55">Q46*0</f>
        <v>0</v>
      </c>
      <c r="R47" s="27">
        <f t="shared" si="55"/>
        <v>0</v>
      </c>
      <c r="S47" s="27">
        <f t="shared" si="55"/>
        <v>0</v>
      </c>
      <c r="T47" s="27">
        <f t="shared" si="55"/>
        <v>0</v>
      </c>
      <c r="U47" s="27">
        <f t="shared" si="55"/>
        <v>0</v>
      </c>
      <c r="V47" s="27">
        <f t="shared" si="55"/>
        <v>0</v>
      </c>
      <c r="W47" s="27">
        <f t="shared" si="55"/>
        <v>0</v>
      </c>
      <c r="X47" s="27">
        <f t="shared" si="55"/>
        <v>0</v>
      </c>
      <c r="Y47" s="27">
        <f t="shared" si="55"/>
        <v>0</v>
      </c>
      <c r="Z47" s="27">
        <f t="shared" si="55"/>
        <v>0</v>
      </c>
      <c r="AA47" s="27">
        <f t="shared" si="55"/>
        <v>0</v>
      </c>
    </row>
    <row r="48" spans="1:27" ht="24" x14ac:dyDescent="0.3">
      <c r="A48" s="3" t="s">
        <v>86</v>
      </c>
      <c r="B48" s="3"/>
      <c r="C48" s="27">
        <f t="shared" ref="C48:M48" si="56">C35+C43+C45+C47</f>
        <v>17.47</v>
      </c>
      <c r="D48" s="27">
        <f t="shared" si="56"/>
        <v>17.510000000000002</v>
      </c>
      <c r="E48" s="27">
        <f t="shared" si="56"/>
        <v>17.53</v>
      </c>
      <c r="F48" s="27">
        <f t="shared" si="56"/>
        <v>17.59</v>
      </c>
      <c r="G48" s="27">
        <f t="shared" si="56"/>
        <v>17.690000000000001</v>
      </c>
      <c r="H48" s="27">
        <f t="shared" si="56"/>
        <v>18.27</v>
      </c>
      <c r="I48" s="27">
        <f t="shared" si="56"/>
        <v>18.87</v>
      </c>
      <c r="J48" s="27">
        <f t="shared" si="56"/>
        <v>19.47</v>
      </c>
      <c r="K48" s="27">
        <f t="shared" si="56"/>
        <v>20.07</v>
      </c>
      <c r="L48" s="27">
        <f t="shared" si="56"/>
        <v>20.69</v>
      </c>
      <c r="M48" s="27">
        <f t="shared" si="56"/>
        <v>21.130000000000003</v>
      </c>
      <c r="P48" s="3" t="s">
        <v>86</v>
      </c>
      <c r="Q48" s="27">
        <f t="shared" ref="Q48:AA48" si="57">Q35+Q43+Q45+Q47</f>
        <v>0</v>
      </c>
      <c r="R48" s="27">
        <f t="shared" si="57"/>
        <v>0</v>
      </c>
      <c r="S48" s="27">
        <f t="shared" si="57"/>
        <v>0</v>
      </c>
      <c r="T48" s="27">
        <f t="shared" si="57"/>
        <v>0</v>
      </c>
      <c r="U48" s="27">
        <f t="shared" si="57"/>
        <v>0</v>
      </c>
      <c r="V48" s="27">
        <f t="shared" si="57"/>
        <v>0</v>
      </c>
      <c r="W48" s="27">
        <f t="shared" si="57"/>
        <v>0</v>
      </c>
      <c r="X48" s="27">
        <f t="shared" si="57"/>
        <v>0</v>
      </c>
      <c r="Y48" s="27">
        <f t="shared" si="57"/>
        <v>0</v>
      </c>
      <c r="Z48" s="27">
        <f t="shared" si="57"/>
        <v>0</v>
      </c>
      <c r="AA48" s="27">
        <f t="shared" si="57"/>
        <v>0</v>
      </c>
    </row>
    <row r="49" spans="1:27" x14ac:dyDescent="0.3">
      <c r="A49" s="5" t="s">
        <v>87</v>
      </c>
      <c r="B49" s="5"/>
      <c r="C49" s="27">
        <f t="shared" ref="C49:M49" si="58">C18-C48</f>
        <v>164.88170428226269</v>
      </c>
      <c r="D49" s="27">
        <f t="shared" si="58"/>
        <v>167.37586732897165</v>
      </c>
      <c r="E49" s="27">
        <f t="shared" si="58"/>
        <v>186.19224114746743</v>
      </c>
      <c r="F49" s="27">
        <f t="shared" si="58"/>
        <v>197.90216858441715</v>
      </c>
      <c r="G49" s="27">
        <f t="shared" si="58"/>
        <v>207.11520304568543</v>
      </c>
      <c r="H49" s="27">
        <f t="shared" si="58"/>
        <v>219.66198220236802</v>
      </c>
      <c r="I49" s="27">
        <f t="shared" si="58"/>
        <v>230.5067049322451</v>
      </c>
      <c r="J49" s="27">
        <f t="shared" si="58"/>
        <v>289.1303236853862</v>
      </c>
      <c r="K49" s="27">
        <f t="shared" si="58"/>
        <v>302.18596201718867</v>
      </c>
      <c r="L49" s="27">
        <f t="shared" si="58"/>
        <v>315.47947241608523</v>
      </c>
      <c r="M49" s="27">
        <f t="shared" si="58"/>
        <v>367.86060871750686</v>
      </c>
      <c r="P49" s="5" t="s">
        <v>87</v>
      </c>
      <c r="Q49" s="27">
        <f t="shared" ref="Q49:AA49" si="59">Q18-Q48</f>
        <v>164.11653385403639</v>
      </c>
      <c r="R49" s="27">
        <f t="shared" si="59"/>
        <v>166.39728059607452</v>
      </c>
      <c r="S49" s="27">
        <f t="shared" si="59"/>
        <v>183.3500170327207</v>
      </c>
      <c r="T49" s="27">
        <f t="shared" si="59"/>
        <v>193.94295172597543</v>
      </c>
      <c r="U49" s="27">
        <f t="shared" si="59"/>
        <v>202.32468274111687</v>
      </c>
      <c r="V49" s="27">
        <f t="shared" si="59"/>
        <v>214.13878398213123</v>
      </c>
      <c r="W49" s="27">
        <f t="shared" si="59"/>
        <v>224.43903443902056</v>
      </c>
      <c r="X49" s="27">
        <f t="shared" si="59"/>
        <v>277.74029131684762</v>
      </c>
      <c r="Y49" s="27">
        <f t="shared" si="59"/>
        <v>290.03036581546985</v>
      </c>
      <c r="Z49" s="27">
        <f t="shared" si="59"/>
        <v>302.55252517447673</v>
      </c>
      <c r="AA49" s="27">
        <f t="shared" si="59"/>
        <v>350.09154784575617</v>
      </c>
    </row>
    <row r="50" spans="1:27" ht="24" x14ac:dyDescent="0.3">
      <c r="A50" s="3" t="s">
        <v>88</v>
      </c>
      <c r="B50" s="3"/>
      <c r="C50" s="27">
        <f t="shared" ref="C50:M50" si="60">C36+C43+C45+C47</f>
        <v>17.47</v>
      </c>
      <c r="D50" s="27">
        <f t="shared" si="60"/>
        <v>17.510000000000002</v>
      </c>
      <c r="E50" s="27">
        <f t="shared" si="60"/>
        <v>17.53</v>
      </c>
      <c r="F50" s="27">
        <f t="shared" si="60"/>
        <v>17.59</v>
      </c>
      <c r="G50" s="27">
        <f t="shared" si="60"/>
        <v>17.690000000000001</v>
      </c>
      <c r="H50" s="27">
        <f t="shared" si="60"/>
        <v>18.27</v>
      </c>
      <c r="I50" s="27">
        <f t="shared" si="60"/>
        <v>18.87</v>
      </c>
      <c r="J50" s="27">
        <f t="shared" si="60"/>
        <v>19.47</v>
      </c>
      <c r="K50" s="27">
        <f t="shared" si="60"/>
        <v>20.07</v>
      </c>
      <c r="L50" s="27">
        <f t="shared" si="60"/>
        <v>20.69</v>
      </c>
      <c r="M50" s="27">
        <f t="shared" si="60"/>
        <v>21.130000000000003</v>
      </c>
      <c r="P50" s="3" t="s">
        <v>89</v>
      </c>
      <c r="Q50" s="27">
        <f t="shared" ref="Q50:AA50" si="61">Q36+Q43+Q45+Q47</f>
        <v>0</v>
      </c>
      <c r="R50" s="27">
        <f t="shared" si="61"/>
        <v>0</v>
      </c>
      <c r="S50" s="27">
        <f t="shared" si="61"/>
        <v>0</v>
      </c>
      <c r="T50" s="27">
        <f t="shared" si="61"/>
        <v>0</v>
      </c>
      <c r="U50" s="27">
        <f t="shared" si="61"/>
        <v>0</v>
      </c>
      <c r="V50" s="27">
        <f t="shared" si="61"/>
        <v>0</v>
      </c>
      <c r="W50" s="27">
        <f t="shared" si="61"/>
        <v>0</v>
      </c>
      <c r="X50" s="27">
        <f t="shared" si="61"/>
        <v>0</v>
      </c>
      <c r="Y50" s="27">
        <f t="shared" si="61"/>
        <v>0</v>
      </c>
      <c r="Z50" s="27">
        <f t="shared" si="61"/>
        <v>0</v>
      </c>
      <c r="AA50" s="27">
        <f t="shared" si="61"/>
        <v>0</v>
      </c>
    </row>
    <row r="51" spans="1:27" x14ac:dyDescent="0.3">
      <c r="A51" s="5" t="s">
        <v>87</v>
      </c>
      <c r="B51" s="5"/>
      <c r="C51" s="27">
        <f t="shared" ref="C51:M51" si="62">C18-C50</f>
        <v>164.88170428226269</v>
      </c>
      <c r="D51" s="27">
        <f t="shared" si="62"/>
        <v>167.37586732897165</v>
      </c>
      <c r="E51" s="27">
        <f t="shared" si="62"/>
        <v>186.19224114746743</v>
      </c>
      <c r="F51" s="27">
        <f t="shared" si="62"/>
        <v>197.90216858441715</v>
      </c>
      <c r="G51" s="27">
        <f t="shared" si="62"/>
        <v>207.11520304568543</v>
      </c>
      <c r="H51" s="27">
        <f t="shared" si="62"/>
        <v>219.66198220236802</v>
      </c>
      <c r="I51" s="27">
        <f t="shared" si="62"/>
        <v>230.5067049322451</v>
      </c>
      <c r="J51" s="27">
        <f t="shared" si="62"/>
        <v>289.1303236853862</v>
      </c>
      <c r="K51" s="27">
        <f t="shared" si="62"/>
        <v>302.18596201718867</v>
      </c>
      <c r="L51" s="27">
        <f t="shared" si="62"/>
        <v>315.47947241608523</v>
      </c>
      <c r="M51" s="27">
        <f t="shared" si="62"/>
        <v>367.86060871750686</v>
      </c>
      <c r="P51" s="5" t="s">
        <v>87</v>
      </c>
      <c r="Q51" s="27">
        <f t="shared" ref="Q51:AA51" si="63">Q18-Q50</f>
        <v>164.11653385403639</v>
      </c>
      <c r="R51" s="27">
        <f t="shared" si="63"/>
        <v>166.39728059607452</v>
      </c>
      <c r="S51" s="27">
        <f t="shared" si="63"/>
        <v>183.3500170327207</v>
      </c>
      <c r="T51" s="27">
        <f t="shared" si="63"/>
        <v>193.94295172597543</v>
      </c>
      <c r="U51" s="27">
        <f t="shared" si="63"/>
        <v>202.32468274111687</v>
      </c>
      <c r="V51" s="27">
        <f t="shared" si="63"/>
        <v>214.13878398213123</v>
      </c>
      <c r="W51" s="27">
        <f t="shared" si="63"/>
        <v>224.43903443902056</v>
      </c>
      <c r="X51" s="27">
        <f t="shared" si="63"/>
        <v>277.74029131684762</v>
      </c>
      <c r="Y51" s="27">
        <f t="shared" si="63"/>
        <v>290.03036581546985</v>
      </c>
      <c r="Z51" s="27">
        <f t="shared" si="63"/>
        <v>302.55252517447673</v>
      </c>
      <c r="AA51" s="27">
        <f t="shared" si="63"/>
        <v>350.09154784575617</v>
      </c>
    </row>
    <row r="52" spans="1:27" ht="24" x14ac:dyDescent="0.3">
      <c r="A52" s="3" t="s">
        <v>90</v>
      </c>
      <c r="B52" s="3"/>
      <c r="C52" s="27">
        <f t="shared" ref="C52:M52" si="64">C37+C43+C45+C47</f>
        <v>17.47</v>
      </c>
      <c r="D52" s="27">
        <f t="shared" si="64"/>
        <v>17.510000000000002</v>
      </c>
      <c r="E52" s="27">
        <f t="shared" si="64"/>
        <v>17.53</v>
      </c>
      <c r="F52" s="27">
        <f t="shared" si="64"/>
        <v>17.59</v>
      </c>
      <c r="G52" s="27">
        <f t="shared" si="64"/>
        <v>17.690000000000001</v>
      </c>
      <c r="H52" s="27">
        <f t="shared" si="64"/>
        <v>18.27</v>
      </c>
      <c r="I52" s="27">
        <f t="shared" si="64"/>
        <v>18.87</v>
      </c>
      <c r="J52" s="27">
        <f t="shared" si="64"/>
        <v>19.47</v>
      </c>
      <c r="K52" s="27">
        <f t="shared" si="64"/>
        <v>20.07</v>
      </c>
      <c r="L52" s="27">
        <f t="shared" si="64"/>
        <v>20.69</v>
      </c>
      <c r="M52" s="27">
        <f t="shared" si="64"/>
        <v>21.130000000000003</v>
      </c>
      <c r="P52" s="3" t="s">
        <v>88</v>
      </c>
      <c r="Q52" s="27">
        <f t="shared" ref="Q52:AA52" si="65">Q37+Q43+Q45+Q47</f>
        <v>0</v>
      </c>
      <c r="R52" s="27">
        <f t="shared" si="65"/>
        <v>0</v>
      </c>
      <c r="S52" s="27">
        <f t="shared" si="65"/>
        <v>0</v>
      </c>
      <c r="T52" s="27">
        <f t="shared" si="65"/>
        <v>0</v>
      </c>
      <c r="U52" s="27">
        <f t="shared" si="65"/>
        <v>0</v>
      </c>
      <c r="V52" s="27">
        <f t="shared" si="65"/>
        <v>0</v>
      </c>
      <c r="W52" s="27">
        <f t="shared" si="65"/>
        <v>0</v>
      </c>
      <c r="X52" s="27">
        <f t="shared" si="65"/>
        <v>0</v>
      </c>
      <c r="Y52" s="27">
        <f t="shared" si="65"/>
        <v>0</v>
      </c>
      <c r="Z52" s="27">
        <f t="shared" si="65"/>
        <v>0</v>
      </c>
      <c r="AA52" s="27">
        <f t="shared" si="65"/>
        <v>0</v>
      </c>
    </row>
    <row r="53" spans="1:27" x14ac:dyDescent="0.3">
      <c r="A53" s="5" t="s">
        <v>87</v>
      </c>
      <c r="B53" s="5"/>
      <c r="C53" s="27">
        <f t="shared" ref="C53:M53" si="66">C18-C52</f>
        <v>164.88170428226269</v>
      </c>
      <c r="D53" s="27">
        <f t="shared" si="66"/>
        <v>167.37586732897165</v>
      </c>
      <c r="E53" s="27">
        <f t="shared" si="66"/>
        <v>186.19224114746743</v>
      </c>
      <c r="F53" s="27">
        <f t="shared" si="66"/>
        <v>197.90216858441715</v>
      </c>
      <c r="G53" s="27">
        <f t="shared" si="66"/>
        <v>207.11520304568543</v>
      </c>
      <c r="H53" s="27">
        <f t="shared" si="66"/>
        <v>219.66198220236802</v>
      </c>
      <c r="I53" s="27">
        <f t="shared" si="66"/>
        <v>230.5067049322451</v>
      </c>
      <c r="J53" s="27">
        <f t="shared" si="66"/>
        <v>289.1303236853862</v>
      </c>
      <c r="K53" s="27">
        <f t="shared" si="66"/>
        <v>302.18596201718867</v>
      </c>
      <c r="L53" s="27">
        <f t="shared" si="66"/>
        <v>315.47947241608523</v>
      </c>
      <c r="M53" s="27">
        <f t="shared" si="66"/>
        <v>367.86060871750686</v>
      </c>
      <c r="P53" s="5" t="s">
        <v>87</v>
      </c>
      <c r="Q53" s="27">
        <f t="shared" ref="Q53:AA53" si="67">Q18-Q52</f>
        <v>164.11653385403639</v>
      </c>
      <c r="R53" s="27">
        <f t="shared" si="67"/>
        <v>166.39728059607452</v>
      </c>
      <c r="S53" s="27">
        <f t="shared" si="67"/>
        <v>183.3500170327207</v>
      </c>
      <c r="T53" s="27">
        <f t="shared" si="67"/>
        <v>193.94295172597543</v>
      </c>
      <c r="U53" s="27">
        <f t="shared" si="67"/>
        <v>202.32468274111687</v>
      </c>
      <c r="V53" s="27">
        <f t="shared" si="67"/>
        <v>214.13878398213123</v>
      </c>
      <c r="W53" s="27">
        <f t="shared" si="67"/>
        <v>224.43903443902056</v>
      </c>
      <c r="X53" s="27">
        <f t="shared" si="67"/>
        <v>277.74029131684762</v>
      </c>
      <c r="Y53" s="27">
        <f t="shared" si="67"/>
        <v>290.03036581546985</v>
      </c>
      <c r="Z53" s="27">
        <f t="shared" si="67"/>
        <v>302.55252517447673</v>
      </c>
      <c r="AA53" s="27">
        <f t="shared" si="67"/>
        <v>350.09154784575617</v>
      </c>
    </row>
    <row r="56" spans="1:27" x14ac:dyDescent="0.3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 t="shared" ref="C57:AA57" si="68">C48</f>
        <v>17.47</v>
      </c>
      <c r="D57" s="53">
        <f t="shared" si="68"/>
        <v>17.510000000000002</v>
      </c>
      <c r="E57" s="53">
        <f t="shared" si="68"/>
        <v>17.53</v>
      </c>
      <c r="F57" s="53">
        <f t="shared" si="68"/>
        <v>17.59</v>
      </c>
      <c r="G57" s="53">
        <f t="shared" si="68"/>
        <v>17.690000000000001</v>
      </c>
      <c r="H57" s="53">
        <f t="shared" si="68"/>
        <v>18.27</v>
      </c>
      <c r="I57" s="53">
        <f t="shared" si="68"/>
        <v>18.87</v>
      </c>
      <c r="J57" s="53">
        <f t="shared" si="68"/>
        <v>19.47</v>
      </c>
      <c r="K57" s="53">
        <f t="shared" si="68"/>
        <v>20.07</v>
      </c>
      <c r="L57" s="53">
        <f t="shared" si="68"/>
        <v>20.69</v>
      </c>
      <c r="M57" s="53">
        <f t="shared" si="68"/>
        <v>21.130000000000003</v>
      </c>
      <c r="N57" s="53">
        <f t="shared" si="68"/>
        <v>0</v>
      </c>
      <c r="O57" s="53">
        <f t="shared" si="68"/>
        <v>0</v>
      </c>
      <c r="P57" s="53" t="str">
        <f t="shared" si="68"/>
        <v>地区电源总出力
（气电不出力）</v>
      </c>
      <c r="Q57" s="53">
        <f t="shared" si="68"/>
        <v>0</v>
      </c>
      <c r="R57" s="53">
        <f t="shared" si="68"/>
        <v>0</v>
      </c>
      <c r="S57" s="53">
        <f t="shared" si="68"/>
        <v>0</v>
      </c>
      <c r="T57" s="53">
        <f t="shared" si="68"/>
        <v>0</v>
      </c>
      <c r="U57" s="53">
        <f t="shared" si="68"/>
        <v>0</v>
      </c>
      <c r="V57" s="53">
        <f t="shared" si="68"/>
        <v>0</v>
      </c>
      <c r="W57" s="53">
        <f t="shared" si="68"/>
        <v>0</v>
      </c>
      <c r="X57" s="53">
        <f t="shared" si="68"/>
        <v>0</v>
      </c>
      <c r="Y57" s="53">
        <f t="shared" si="68"/>
        <v>0</v>
      </c>
      <c r="Z57" s="53">
        <f t="shared" si="68"/>
        <v>0</v>
      </c>
      <c r="AA57" s="53">
        <f t="shared" si="68"/>
        <v>0</v>
      </c>
    </row>
    <row r="58" spans="1:27" x14ac:dyDescent="0.3">
      <c r="A58" s="49" t="s">
        <v>87</v>
      </c>
      <c r="B58" s="54"/>
      <c r="C58" s="53">
        <f t="shared" ref="C58:AA58" si="69">C49</f>
        <v>164.88170428226269</v>
      </c>
      <c r="D58" s="53">
        <f t="shared" si="69"/>
        <v>167.37586732897165</v>
      </c>
      <c r="E58" s="53">
        <f t="shared" si="69"/>
        <v>186.19224114746743</v>
      </c>
      <c r="F58" s="53">
        <f t="shared" si="69"/>
        <v>197.90216858441715</v>
      </c>
      <c r="G58" s="53">
        <f t="shared" si="69"/>
        <v>207.11520304568543</v>
      </c>
      <c r="H58" s="53">
        <f t="shared" si="69"/>
        <v>219.66198220236802</v>
      </c>
      <c r="I58" s="53">
        <f t="shared" si="69"/>
        <v>230.5067049322451</v>
      </c>
      <c r="J58" s="53">
        <f t="shared" si="69"/>
        <v>289.1303236853862</v>
      </c>
      <c r="K58" s="53">
        <f t="shared" si="69"/>
        <v>302.18596201718867</v>
      </c>
      <c r="L58" s="53">
        <f t="shared" si="69"/>
        <v>315.47947241608523</v>
      </c>
      <c r="M58" s="53">
        <f t="shared" si="69"/>
        <v>367.86060871750686</v>
      </c>
      <c r="N58" s="53">
        <f t="shared" si="69"/>
        <v>0</v>
      </c>
      <c r="O58" s="53">
        <f t="shared" si="69"/>
        <v>0</v>
      </c>
      <c r="P58" s="53" t="str">
        <f t="shared" si="69"/>
        <v>区域需大网供电负荷</v>
      </c>
      <c r="Q58" s="53">
        <f t="shared" si="69"/>
        <v>164.11653385403639</v>
      </c>
      <c r="R58" s="53">
        <f t="shared" si="69"/>
        <v>166.39728059607452</v>
      </c>
      <c r="S58" s="53">
        <f t="shared" si="69"/>
        <v>183.3500170327207</v>
      </c>
      <c r="T58" s="53">
        <f t="shared" si="69"/>
        <v>193.94295172597543</v>
      </c>
      <c r="U58" s="53">
        <f t="shared" si="69"/>
        <v>202.32468274111687</v>
      </c>
      <c r="V58" s="53">
        <f t="shared" si="69"/>
        <v>214.13878398213123</v>
      </c>
      <c r="W58" s="53">
        <f t="shared" si="69"/>
        <v>224.43903443902056</v>
      </c>
      <c r="X58" s="53">
        <f t="shared" si="69"/>
        <v>277.74029131684762</v>
      </c>
      <c r="Y58" s="53">
        <f t="shared" si="69"/>
        <v>290.03036581546985</v>
      </c>
      <c r="Z58" s="53">
        <f t="shared" si="69"/>
        <v>302.55252517447673</v>
      </c>
      <c r="AA58" s="53">
        <f t="shared" si="69"/>
        <v>350.09154784575617</v>
      </c>
    </row>
    <row r="59" spans="1:27" x14ac:dyDescent="0.3">
      <c r="A59" s="49" t="s">
        <v>93</v>
      </c>
      <c r="B59" s="54"/>
      <c r="C59" s="55">
        <f t="shared" ref="C59:M59" si="70">C69/C58</f>
        <v>2.1833835449912158</v>
      </c>
      <c r="D59" s="55">
        <f t="shared" si="70"/>
        <v>2.1508477043015533</v>
      </c>
      <c r="E59" s="55">
        <f t="shared" si="70"/>
        <v>1.9334855082112357</v>
      </c>
      <c r="F59" s="55">
        <f t="shared" si="70"/>
        <v>1.8190806223855924</v>
      </c>
      <c r="G59" s="55">
        <f t="shared" si="70"/>
        <v>1.7381630836660082</v>
      </c>
      <c r="H59" s="55">
        <f t="shared" si="70"/>
        <v>1.638881687174901</v>
      </c>
      <c r="I59" s="55">
        <f t="shared" si="70"/>
        <v>1.56177669584847</v>
      </c>
      <c r="J59" s="55">
        <f t="shared" si="70"/>
        <v>1.9368428494873386</v>
      </c>
      <c r="K59" s="55">
        <f t="shared" si="70"/>
        <v>1.8531635164711806</v>
      </c>
      <c r="L59" s="55">
        <f t="shared" si="70"/>
        <v>1.7750758732771594</v>
      </c>
      <c r="M59" s="55">
        <f t="shared" si="70"/>
        <v>1.5223157541992862</v>
      </c>
      <c r="N59" s="2"/>
      <c r="O59" s="2"/>
      <c r="P59" s="49" t="s">
        <v>93</v>
      </c>
      <c r="Q59" s="55">
        <f t="shared" ref="Q59:AA59" si="71">Q69/Q58</f>
        <v>2.1935632659667332</v>
      </c>
      <c r="R59" s="55">
        <f t="shared" si="71"/>
        <v>2.1634968955646068</v>
      </c>
      <c r="S59" s="55">
        <f t="shared" si="71"/>
        <v>1.9634576850666683</v>
      </c>
      <c r="T59" s="55">
        <f t="shared" si="71"/>
        <v>1.8562159480208837</v>
      </c>
      <c r="U59" s="55">
        <f t="shared" si="71"/>
        <v>1.7793182478908689</v>
      </c>
      <c r="V59" s="55">
        <f t="shared" si="71"/>
        <v>1.6811527239738138</v>
      </c>
      <c r="W59" s="55">
        <f t="shared" si="71"/>
        <v>1.6039990588081547</v>
      </c>
      <c r="X59" s="55">
        <f t="shared" si="71"/>
        <v>2.0162720984588764</v>
      </c>
      <c r="Y59" s="55">
        <f t="shared" si="71"/>
        <v>1.9308323058706782</v>
      </c>
      <c r="Z59" s="55">
        <f t="shared" si="71"/>
        <v>1.8509182816340992</v>
      </c>
      <c r="AA59" s="55">
        <f t="shared" si="71"/>
        <v>1.5995816049998601</v>
      </c>
    </row>
    <row r="60" spans="1:27" ht="28" x14ac:dyDescent="0.3">
      <c r="A60" s="56" t="s">
        <v>94</v>
      </c>
      <c r="B60" s="54"/>
      <c r="C60" s="55">
        <f t="shared" ref="C60:M60" si="72">C70/C58</f>
        <v>2.1833835449912158</v>
      </c>
      <c r="D60" s="55">
        <f t="shared" si="72"/>
        <v>2.1508477043015533</v>
      </c>
      <c r="E60" s="55">
        <f t="shared" si="72"/>
        <v>1.9334855082112357</v>
      </c>
      <c r="F60" s="55">
        <f t="shared" si="72"/>
        <v>1.8190806223855924</v>
      </c>
      <c r="G60" s="55">
        <f t="shared" si="72"/>
        <v>1.7381630836660082</v>
      </c>
      <c r="H60" s="55">
        <f t="shared" si="72"/>
        <v>1.638881687174901</v>
      </c>
      <c r="I60" s="55">
        <f t="shared" si="72"/>
        <v>1.56177669584847</v>
      </c>
      <c r="J60" s="55">
        <f t="shared" si="72"/>
        <v>1.5909780549360282</v>
      </c>
      <c r="K60" s="55">
        <f t="shared" si="72"/>
        <v>1.8531635164711806</v>
      </c>
      <c r="L60" s="55">
        <f t="shared" si="72"/>
        <v>1.7750758732771594</v>
      </c>
      <c r="M60" s="55">
        <f t="shared" si="72"/>
        <v>1.5223157541992862</v>
      </c>
      <c r="N60" s="2"/>
      <c r="O60" s="2"/>
      <c r="P60" s="56" t="s">
        <v>94</v>
      </c>
      <c r="Q60" s="55">
        <f t="shared" ref="Q60:AA60" si="73">Q70/Q58</f>
        <v>2.1935632659667332</v>
      </c>
      <c r="R60" s="55">
        <f t="shared" si="73"/>
        <v>2.1634968955646068</v>
      </c>
      <c r="S60" s="55">
        <f t="shared" si="73"/>
        <v>1.9634576850666683</v>
      </c>
      <c r="T60" s="55">
        <f t="shared" si="73"/>
        <v>1.8562159480208837</v>
      </c>
      <c r="U60" s="55">
        <f t="shared" si="73"/>
        <v>1.7793182478908689</v>
      </c>
      <c r="V60" s="55">
        <f t="shared" si="73"/>
        <v>1.6811527239738138</v>
      </c>
      <c r="W60" s="55">
        <f t="shared" si="73"/>
        <v>1.6039990588081547</v>
      </c>
      <c r="X60" s="55">
        <f t="shared" si="73"/>
        <v>1.6562235094483628</v>
      </c>
      <c r="Y60" s="55">
        <f t="shared" si="73"/>
        <v>1.9308323058706782</v>
      </c>
      <c r="Z60" s="55">
        <f t="shared" si="73"/>
        <v>1.8509182816340992</v>
      </c>
      <c r="AA60" s="55">
        <f t="shared" si="73"/>
        <v>1.5995816049998601</v>
      </c>
    </row>
    <row r="61" spans="1:27" ht="28" x14ac:dyDescent="0.3">
      <c r="A61" s="51" t="s">
        <v>95</v>
      </c>
      <c r="B61" s="52"/>
      <c r="C61" s="53">
        <f t="shared" ref="C61:AA61" si="74">C50</f>
        <v>17.47</v>
      </c>
      <c r="D61" s="53">
        <f t="shared" si="74"/>
        <v>17.510000000000002</v>
      </c>
      <c r="E61" s="53">
        <f t="shared" si="74"/>
        <v>17.53</v>
      </c>
      <c r="F61" s="53">
        <f t="shared" si="74"/>
        <v>17.59</v>
      </c>
      <c r="G61" s="53">
        <f t="shared" si="74"/>
        <v>17.690000000000001</v>
      </c>
      <c r="H61" s="53">
        <f t="shared" si="74"/>
        <v>18.27</v>
      </c>
      <c r="I61" s="53">
        <f t="shared" si="74"/>
        <v>18.87</v>
      </c>
      <c r="J61" s="53">
        <f t="shared" si="74"/>
        <v>19.47</v>
      </c>
      <c r="K61" s="53">
        <f t="shared" si="74"/>
        <v>20.07</v>
      </c>
      <c r="L61" s="53">
        <f t="shared" si="74"/>
        <v>20.69</v>
      </c>
      <c r="M61" s="53">
        <f t="shared" si="74"/>
        <v>21.130000000000003</v>
      </c>
      <c r="N61" s="53">
        <f t="shared" si="74"/>
        <v>0</v>
      </c>
      <c r="O61" s="53">
        <f t="shared" si="74"/>
        <v>0</v>
      </c>
      <c r="P61" s="53" t="str">
        <f t="shared" si="74"/>
        <v>地区电源总出力
（气电0.2出力）</v>
      </c>
      <c r="Q61" s="53">
        <f t="shared" si="74"/>
        <v>0</v>
      </c>
      <c r="R61" s="53">
        <f t="shared" si="74"/>
        <v>0</v>
      </c>
      <c r="S61" s="53">
        <f t="shared" si="74"/>
        <v>0</v>
      </c>
      <c r="T61" s="53">
        <f t="shared" si="74"/>
        <v>0</v>
      </c>
      <c r="U61" s="53">
        <f t="shared" si="74"/>
        <v>0</v>
      </c>
      <c r="V61" s="53">
        <f t="shared" si="74"/>
        <v>0</v>
      </c>
      <c r="W61" s="53">
        <f t="shared" si="74"/>
        <v>0</v>
      </c>
      <c r="X61" s="53">
        <f t="shared" si="74"/>
        <v>0</v>
      </c>
      <c r="Y61" s="53">
        <f t="shared" si="74"/>
        <v>0</v>
      </c>
      <c r="Z61" s="53">
        <f t="shared" si="74"/>
        <v>0</v>
      </c>
      <c r="AA61" s="53">
        <f t="shared" si="74"/>
        <v>0</v>
      </c>
    </row>
    <row r="62" spans="1:27" x14ac:dyDescent="0.3">
      <c r="A62" s="49" t="s">
        <v>87</v>
      </c>
      <c r="B62" s="54"/>
      <c r="C62" s="53">
        <f t="shared" ref="C62:AA62" si="75">C51</f>
        <v>164.88170428226269</v>
      </c>
      <c r="D62" s="53">
        <f t="shared" si="75"/>
        <v>167.37586732897165</v>
      </c>
      <c r="E62" s="53">
        <f t="shared" si="75"/>
        <v>186.19224114746743</v>
      </c>
      <c r="F62" s="53">
        <f t="shared" si="75"/>
        <v>197.90216858441715</v>
      </c>
      <c r="G62" s="53">
        <f t="shared" si="75"/>
        <v>207.11520304568543</v>
      </c>
      <c r="H62" s="53">
        <f t="shared" si="75"/>
        <v>219.66198220236802</v>
      </c>
      <c r="I62" s="53">
        <f t="shared" si="75"/>
        <v>230.5067049322451</v>
      </c>
      <c r="J62" s="53">
        <f t="shared" si="75"/>
        <v>289.1303236853862</v>
      </c>
      <c r="K62" s="53">
        <f t="shared" si="75"/>
        <v>302.18596201718867</v>
      </c>
      <c r="L62" s="53">
        <f t="shared" si="75"/>
        <v>315.47947241608523</v>
      </c>
      <c r="M62" s="53">
        <f t="shared" si="75"/>
        <v>367.86060871750686</v>
      </c>
      <c r="N62" s="53">
        <f t="shared" si="75"/>
        <v>0</v>
      </c>
      <c r="O62" s="53">
        <f t="shared" si="75"/>
        <v>0</v>
      </c>
      <c r="P62" s="53" t="str">
        <f t="shared" si="75"/>
        <v>区域需大网供电负荷</v>
      </c>
      <c r="Q62" s="53">
        <f t="shared" si="75"/>
        <v>164.11653385403639</v>
      </c>
      <c r="R62" s="53">
        <f t="shared" si="75"/>
        <v>166.39728059607452</v>
      </c>
      <c r="S62" s="53">
        <f t="shared" si="75"/>
        <v>183.3500170327207</v>
      </c>
      <c r="T62" s="53">
        <f t="shared" si="75"/>
        <v>193.94295172597543</v>
      </c>
      <c r="U62" s="53">
        <f t="shared" si="75"/>
        <v>202.32468274111687</v>
      </c>
      <c r="V62" s="53">
        <f t="shared" si="75"/>
        <v>214.13878398213123</v>
      </c>
      <c r="W62" s="53">
        <f t="shared" si="75"/>
        <v>224.43903443902056</v>
      </c>
      <c r="X62" s="53">
        <f t="shared" si="75"/>
        <v>277.74029131684762</v>
      </c>
      <c r="Y62" s="53">
        <f t="shared" si="75"/>
        <v>290.03036581546985</v>
      </c>
      <c r="Z62" s="53">
        <f t="shared" si="75"/>
        <v>302.55252517447673</v>
      </c>
      <c r="AA62" s="53">
        <f t="shared" si="75"/>
        <v>350.09154784575617</v>
      </c>
    </row>
    <row r="63" spans="1:27" x14ac:dyDescent="0.3">
      <c r="A63" s="49" t="s">
        <v>93</v>
      </c>
      <c r="B63" s="54"/>
      <c r="C63" s="55">
        <f t="shared" ref="C63:M63" si="76">C69/C62</f>
        <v>2.1833835449912158</v>
      </c>
      <c r="D63" s="55">
        <f t="shared" si="76"/>
        <v>2.1508477043015533</v>
      </c>
      <c r="E63" s="55">
        <f t="shared" si="76"/>
        <v>1.9334855082112357</v>
      </c>
      <c r="F63" s="55">
        <f t="shared" si="76"/>
        <v>1.8190806223855924</v>
      </c>
      <c r="G63" s="55">
        <f t="shared" si="76"/>
        <v>1.7381630836660082</v>
      </c>
      <c r="H63" s="55">
        <f t="shared" si="76"/>
        <v>1.638881687174901</v>
      </c>
      <c r="I63" s="55">
        <f t="shared" si="76"/>
        <v>1.56177669584847</v>
      </c>
      <c r="J63" s="55">
        <f t="shared" si="76"/>
        <v>1.9368428494873386</v>
      </c>
      <c r="K63" s="55">
        <f t="shared" si="76"/>
        <v>1.8531635164711806</v>
      </c>
      <c r="L63" s="55">
        <f t="shared" si="76"/>
        <v>1.7750758732771594</v>
      </c>
      <c r="M63" s="55">
        <f t="shared" si="76"/>
        <v>1.5223157541992862</v>
      </c>
      <c r="N63" s="61"/>
      <c r="O63" s="61"/>
      <c r="P63" s="49" t="s">
        <v>93</v>
      </c>
      <c r="Q63" s="55">
        <f t="shared" ref="Q63:AA63" si="77">Q69/Q62</f>
        <v>2.1935632659667332</v>
      </c>
      <c r="R63" s="55">
        <f t="shared" si="77"/>
        <v>2.1634968955646068</v>
      </c>
      <c r="S63" s="55">
        <f t="shared" si="77"/>
        <v>1.9634576850666683</v>
      </c>
      <c r="T63" s="55">
        <f t="shared" si="77"/>
        <v>1.8562159480208837</v>
      </c>
      <c r="U63" s="55">
        <f t="shared" si="77"/>
        <v>1.7793182478908689</v>
      </c>
      <c r="V63" s="55">
        <f t="shared" si="77"/>
        <v>1.6811527239738138</v>
      </c>
      <c r="W63" s="55">
        <f t="shared" si="77"/>
        <v>1.6039990588081547</v>
      </c>
      <c r="X63" s="55">
        <f t="shared" si="77"/>
        <v>2.0162720984588764</v>
      </c>
      <c r="Y63" s="55">
        <f t="shared" si="77"/>
        <v>1.9308323058706782</v>
      </c>
      <c r="Z63" s="55">
        <f t="shared" si="77"/>
        <v>1.8509182816340992</v>
      </c>
      <c r="AA63" s="55">
        <f t="shared" si="77"/>
        <v>1.5995816049998601</v>
      </c>
    </row>
    <row r="64" spans="1:27" ht="28" x14ac:dyDescent="0.3">
      <c r="A64" s="56" t="s">
        <v>94</v>
      </c>
      <c r="B64" s="54"/>
      <c r="C64" s="55">
        <f t="shared" ref="C64:M64" si="78">C70/C62</f>
        <v>2.1833835449912158</v>
      </c>
      <c r="D64" s="55">
        <f t="shared" si="78"/>
        <v>2.1508477043015533</v>
      </c>
      <c r="E64" s="55">
        <f t="shared" si="78"/>
        <v>1.9334855082112357</v>
      </c>
      <c r="F64" s="55">
        <f t="shared" si="78"/>
        <v>1.8190806223855924</v>
      </c>
      <c r="G64" s="55">
        <f t="shared" si="78"/>
        <v>1.7381630836660082</v>
      </c>
      <c r="H64" s="55">
        <f t="shared" si="78"/>
        <v>1.638881687174901</v>
      </c>
      <c r="I64" s="55">
        <f t="shared" si="78"/>
        <v>1.56177669584847</v>
      </c>
      <c r="J64" s="55">
        <f t="shared" si="78"/>
        <v>1.5909780549360282</v>
      </c>
      <c r="K64" s="55">
        <f t="shared" si="78"/>
        <v>1.8531635164711806</v>
      </c>
      <c r="L64" s="55">
        <f t="shared" si="78"/>
        <v>1.7750758732771594</v>
      </c>
      <c r="M64" s="55">
        <f t="shared" si="78"/>
        <v>1.5223157541992862</v>
      </c>
      <c r="N64" s="2"/>
      <c r="O64" s="2"/>
      <c r="P64" s="56" t="s">
        <v>94</v>
      </c>
      <c r="Q64" s="55">
        <f t="shared" ref="Q64:AA64" si="79">Q70/Q62</f>
        <v>2.1935632659667332</v>
      </c>
      <c r="R64" s="55">
        <f t="shared" si="79"/>
        <v>2.1634968955646068</v>
      </c>
      <c r="S64" s="55">
        <f t="shared" si="79"/>
        <v>1.9634576850666683</v>
      </c>
      <c r="T64" s="55">
        <f t="shared" si="79"/>
        <v>1.8562159480208837</v>
      </c>
      <c r="U64" s="55">
        <f t="shared" si="79"/>
        <v>1.7793182478908689</v>
      </c>
      <c r="V64" s="55">
        <f t="shared" si="79"/>
        <v>1.6811527239738138</v>
      </c>
      <c r="W64" s="55">
        <f t="shared" si="79"/>
        <v>1.6039990588081547</v>
      </c>
      <c r="X64" s="55">
        <f t="shared" si="79"/>
        <v>1.6562235094483628</v>
      </c>
      <c r="Y64" s="55">
        <f t="shared" si="79"/>
        <v>1.9308323058706782</v>
      </c>
      <c r="Z64" s="55">
        <f t="shared" si="79"/>
        <v>1.8509182816340992</v>
      </c>
      <c r="AA64" s="55">
        <f t="shared" si="79"/>
        <v>1.5995816049998601</v>
      </c>
    </row>
    <row r="65" spans="1:27" ht="28" x14ac:dyDescent="0.3">
      <c r="A65" s="51" t="s">
        <v>96</v>
      </c>
      <c r="B65" s="52"/>
      <c r="C65" s="53">
        <f t="shared" ref="C65:AA65" si="80">C52</f>
        <v>17.47</v>
      </c>
      <c r="D65" s="53">
        <f t="shared" si="80"/>
        <v>17.510000000000002</v>
      </c>
      <c r="E65" s="53">
        <f t="shared" si="80"/>
        <v>17.53</v>
      </c>
      <c r="F65" s="53">
        <f t="shared" si="80"/>
        <v>17.59</v>
      </c>
      <c r="G65" s="53">
        <f t="shared" si="80"/>
        <v>17.690000000000001</v>
      </c>
      <c r="H65" s="53">
        <f t="shared" si="80"/>
        <v>18.27</v>
      </c>
      <c r="I65" s="53">
        <f t="shared" si="80"/>
        <v>18.87</v>
      </c>
      <c r="J65" s="53">
        <f t="shared" si="80"/>
        <v>19.47</v>
      </c>
      <c r="K65" s="53">
        <f t="shared" si="80"/>
        <v>20.07</v>
      </c>
      <c r="L65" s="53">
        <f t="shared" si="80"/>
        <v>20.69</v>
      </c>
      <c r="M65" s="53">
        <f t="shared" si="80"/>
        <v>21.130000000000003</v>
      </c>
      <c r="N65" s="53">
        <f t="shared" si="80"/>
        <v>0</v>
      </c>
      <c r="O65" s="53">
        <f t="shared" si="80"/>
        <v>0</v>
      </c>
      <c r="P65" s="53" t="str">
        <f t="shared" si="80"/>
        <v>地区电源总出力
（气电0.4出力）</v>
      </c>
      <c r="Q65" s="53">
        <f t="shared" si="80"/>
        <v>0</v>
      </c>
      <c r="R65" s="53">
        <f t="shared" si="80"/>
        <v>0</v>
      </c>
      <c r="S65" s="53">
        <f t="shared" si="80"/>
        <v>0</v>
      </c>
      <c r="T65" s="53">
        <f t="shared" si="80"/>
        <v>0</v>
      </c>
      <c r="U65" s="53">
        <f t="shared" si="80"/>
        <v>0</v>
      </c>
      <c r="V65" s="53">
        <f t="shared" si="80"/>
        <v>0</v>
      </c>
      <c r="W65" s="53">
        <f t="shared" si="80"/>
        <v>0</v>
      </c>
      <c r="X65" s="53">
        <f t="shared" si="80"/>
        <v>0</v>
      </c>
      <c r="Y65" s="53">
        <f t="shared" si="80"/>
        <v>0</v>
      </c>
      <c r="Z65" s="53">
        <f t="shared" si="80"/>
        <v>0</v>
      </c>
      <c r="AA65" s="53">
        <f t="shared" si="80"/>
        <v>0</v>
      </c>
    </row>
    <row r="66" spans="1:27" x14ac:dyDescent="0.3">
      <c r="A66" s="49" t="s">
        <v>87</v>
      </c>
      <c r="B66" s="54"/>
      <c r="C66" s="53">
        <f t="shared" ref="C66:AA66" si="81">C53</f>
        <v>164.88170428226269</v>
      </c>
      <c r="D66" s="53">
        <f t="shared" si="81"/>
        <v>167.37586732897165</v>
      </c>
      <c r="E66" s="53">
        <f t="shared" si="81"/>
        <v>186.19224114746743</v>
      </c>
      <c r="F66" s="53">
        <f t="shared" si="81"/>
        <v>197.90216858441715</v>
      </c>
      <c r="G66" s="53">
        <f t="shared" si="81"/>
        <v>207.11520304568543</v>
      </c>
      <c r="H66" s="53">
        <f t="shared" si="81"/>
        <v>219.66198220236802</v>
      </c>
      <c r="I66" s="53">
        <f t="shared" si="81"/>
        <v>230.5067049322451</v>
      </c>
      <c r="J66" s="53">
        <f t="shared" si="81"/>
        <v>289.1303236853862</v>
      </c>
      <c r="K66" s="53">
        <f t="shared" si="81"/>
        <v>302.18596201718867</v>
      </c>
      <c r="L66" s="53">
        <f t="shared" si="81"/>
        <v>315.47947241608523</v>
      </c>
      <c r="M66" s="53">
        <f t="shared" si="81"/>
        <v>367.86060871750686</v>
      </c>
      <c r="N66" s="53">
        <f t="shared" si="81"/>
        <v>0</v>
      </c>
      <c r="O66" s="53">
        <f t="shared" si="81"/>
        <v>0</v>
      </c>
      <c r="P66" s="53" t="str">
        <f t="shared" si="81"/>
        <v>区域需大网供电负荷</v>
      </c>
      <c r="Q66" s="53">
        <f t="shared" si="81"/>
        <v>164.11653385403639</v>
      </c>
      <c r="R66" s="53">
        <f t="shared" si="81"/>
        <v>166.39728059607452</v>
      </c>
      <c r="S66" s="53">
        <f t="shared" si="81"/>
        <v>183.3500170327207</v>
      </c>
      <c r="T66" s="53">
        <f t="shared" si="81"/>
        <v>193.94295172597543</v>
      </c>
      <c r="U66" s="53">
        <f t="shared" si="81"/>
        <v>202.32468274111687</v>
      </c>
      <c r="V66" s="53">
        <f t="shared" si="81"/>
        <v>214.13878398213123</v>
      </c>
      <c r="W66" s="53">
        <f t="shared" si="81"/>
        <v>224.43903443902056</v>
      </c>
      <c r="X66" s="53">
        <f t="shared" si="81"/>
        <v>277.74029131684762</v>
      </c>
      <c r="Y66" s="53">
        <f t="shared" si="81"/>
        <v>290.03036581546985</v>
      </c>
      <c r="Z66" s="53">
        <f t="shared" si="81"/>
        <v>302.55252517447673</v>
      </c>
      <c r="AA66" s="53">
        <f t="shared" si="81"/>
        <v>350.09154784575617</v>
      </c>
    </row>
    <row r="67" spans="1:27" x14ac:dyDescent="0.3">
      <c r="A67" s="49" t="s">
        <v>93</v>
      </c>
      <c r="B67" s="54"/>
      <c r="C67" s="55">
        <f t="shared" ref="C67:M67" si="82">C69/C66</f>
        <v>2.1833835449912158</v>
      </c>
      <c r="D67" s="55">
        <f t="shared" si="82"/>
        <v>2.1508477043015533</v>
      </c>
      <c r="E67" s="55">
        <f t="shared" si="82"/>
        <v>1.9334855082112357</v>
      </c>
      <c r="F67" s="55">
        <f t="shared" si="82"/>
        <v>1.8190806223855924</v>
      </c>
      <c r="G67" s="55">
        <f t="shared" si="82"/>
        <v>1.7381630836660082</v>
      </c>
      <c r="H67" s="55">
        <f t="shared" si="82"/>
        <v>1.638881687174901</v>
      </c>
      <c r="I67" s="55">
        <f t="shared" si="82"/>
        <v>1.56177669584847</v>
      </c>
      <c r="J67" s="55">
        <f t="shared" si="82"/>
        <v>1.9368428494873386</v>
      </c>
      <c r="K67" s="55">
        <f t="shared" si="82"/>
        <v>1.8531635164711806</v>
      </c>
      <c r="L67" s="55">
        <f t="shared" si="82"/>
        <v>1.7750758732771594</v>
      </c>
      <c r="M67" s="55">
        <f t="shared" si="82"/>
        <v>1.5223157541992862</v>
      </c>
      <c r="N67" s="2"/>
      <c r="O67" s="2"/>
      <c r="P67" s="49" t="s">
        <v>93</v>
      </c>
      <c r="Q67" s="55">
        <f t="shared" ref="Q67:AA67" si="83">Q69/Q66</f>
        <v>2.1935632659667332</v>
      </c>
      <c r="R67" s="55">
        <f t="shared" si="83"/>
        <v>2.1634968955646068</v>
      </c>
      <c r="S67" s="55">
        <f t="shared" si="83"/>
        <v>1.9634576850666683</v>
      </c>
      <c r="T67" s="55">
        <f t="shared" si="83"/>
        <v>1.8562159480208837</v>
      </c>
      <c r="U67" s="55">
        <f t="shared" si="83"/>
        <v>1.7793182478908689</v>
      </c>
      <c r="V67" s="55">
        <f t="shared" si="83"/>
        <v>1.6811527239738138</v>
      </c>
      <c r="W67" s="55">
        <f t="shared" si="83"/>
        <v>1.6039990588081547</v>
      </c>
      <c r="X67" s="55">
        <f t="shared" si="83"/>
        <v>2.0162720984588764</v>
      </c>
      <c r="Y67" s="55">
        <f t="shared" si="83"/>
        <v>1.9308323058706782</v>
      </c>
      <c r="Z67" s="55">
        <f t="shared" si="83"/>
        <v>1.8509182816340992</v>
      </c>
      <c r="AA67" s="55">
        <f t="shared" si="83"/>
        <v>1.5995816049998601</v>
      </c>
    </row>
    <row r="68" spans="1:27" ht="28" x14ac:dyDescent="0.3">
      <c r="A68" s="56" t="s">
        <v>94</v>
      </c>
      <c r="B68" s="54"/>
      <c r="C68" s="55">
        <f t="shared" ref="C68:M68" si="84">C70/C66</f>
        <v>2.1833835449912158</v>
      </c>
      <c r="D68" s="55">
        <f t="shared" si="84"/>
        <v>2.1508477043015533</v>
      </c>
      <c r="E68" s="55">
        <f t="shared" si="84"/>
        <v>1.9334855082112357</v>
      </c>
      <c r="F68" s="55">
        <f t="shared" si="84"/>
        <v>1.8190806223855924</v>
      </c>
      <c r="G68" s="55">
        <f t="shared" si="84"/>
        <v>1.7381630836660082</v>
      </c>
      <c r="H68" s="55">
        <f t="shared" si="84"/>
        <v>1.638881687174901</v>
      </c>
      <c r="I68" s="55">
        <f t="shared" si="84"/>
        <v>1.56177669584847</v>
      </c>
      <c r="J68" s="55">
        <f t="shared" si="84"/>
        <v>1.5909780549360282</v>
      </c>
      <c r="K68" s="55">
        <f t="shared" si="84"/>
        <v>1.8531635164711806</v>
      </c>
      <c r="L68" s="55">
        <f t="shared" si="84"/>
        <v>1.7750758732771594</v>
      </c>
      <c r="M68" s="55">
        <f t="shared" si="84"/>
        <v>1.5223157541992862</v>
      </c>
      <c r="N68" s="2"/>
      <c r="O68" s="2"/>
      <c r="P68" s="56" t="s">
        <v>94</v>
      </c>
      <c r="Q68" s="55">
        <f t="shared" ref="Q68:AA68" si="85">Q70/Q66</f>
        <v>2.1935632659667332</v>
      </c>
      <c r="R68" s="55">
        <f t="shared" si="85"/>
        <v>2.1634968955646068</v>
      </c>
      <c r="S68" s="55">
        <f t="shared" si="85"/>
        <v>1.9634576850666683</v>
      </c>
      <c r="T68" s="55">
        <f t="shared" si="85"/>
        <v>1.8562159480208837</v>
      </c>
      <c r="U68" s="55">
        <f t="shared" si="85"/>
        <v>1.7793182478908689</v>
      </c>
      <c r="V68" s="55">
        <f t="shared" si="85"/>
        <v>1.6811527239738138</v>
      </c>
      <c r="W68" s="55">
        <f t="shared" si="85"/>
        <v>1.6039990588081547</v>
      </c>
      <c r="X68" s="55">
        <f t="shared" si="85"/>
        <v>1.6562235094483628</v>
      </c>
      <c r="Y68" s="55">
        <f t="shared" si="85"/>
        <v>1.9308323058706782</v>
      </c>
      <c r="Z68" s="55">
        <f t="shared" si="85"/>
        <v>1.8509182816340992</v>
      </c>
      <c r="AA68" s="55">
        <f t="shared" si="85"/>
        <v>1.5995816049998601</v>
      </c>
    </row>
    <row r="69" spans="1:27" x14ac:dyDescent="0.3">
      <c r="A69" s="62" t="s">
        <v>97</v>
      </c>
      <c r="B69" s="52"/>
      <c r="C69" s="53">
        <f t="shared" ref="C69:K69" si="86">SUM(C71:C84)</f>
        <v>360</v>
      </c>
      <c r="D69" s="53">
        <f t="shared" si="86"/>
        <v>360</v>
      </c>
      <c r="E69" s="53">
        <f t="shared" si="86"/>
        <v>360</v>
      </c>
      <c r="F69" s="53">
        <f t="shared" si="86"/>
        <v>360</v>
      </c>
      <c r="G69" s="53">
        <f t="shared" si="86"/>
        <v>360</v>
      </c>
      <c r="H69" s="53">
        <f t="shared" si="86"/>
        <v>360</v>
      </c>
      <c r="I69" s="53">
        <f t="shared" si="86"/>
        <v>360</v>
      </c>
      <c r="J69" s="53">
        <f t="shared" si="86"/>
        <v>560</v>
      </c>
      <c r="K69" s="53">
        <f t="shared" si="86"/>
        <v>560</v>
      </c>
      <c r="L69" s="53">
        <f t="shared" ref="L69:M69" si="87">SUM(L71:L84)</f>
        <v>560</v>
      </c>
      <c r="M69" s="53">
        <f t="shared" si="87"/>
        <v>560</v>
      </c>
      <c r="N69" s="2"/>
      <c r="O69" s="2"/>
      <c r="P69" s="62" t="s">
        <v>97</v>
      </c>
      <c r="Q69" s="49">
        <f t="shared" ref="Q69:AA69" si="88">C69</f>
        <v>360</v>
      </c>
      <c r="R69" s="49">
        <f t="shared" si="88"/>
        <v>360</v>
      </c>
      <c r="S69" s="49">
        <f t="shared" si="88"/>
        <v>360</v>
      </c>
      <c r="T69" s="49">
        <f t="shared" si="88"/>
        <v>360</v>
      </c>
      <c r="U69" s="49">
        <f t="shared" si="88"/>
        <v>360</v>
      </c>
      <c r="V69" s="49">
        <f t="shared" si="88"/>
        <v>360</v>
      </c>
      <c r="W69" s="49">
        <f t="shared" si="88"/>
        <v>360</v>
      </c>
      <c r="X69" s="49">
        <f t="shared" si="88"/>
        <v>560</v>
      </c>
      <c r="Y69" s="49">
        <f t="shared" si="88"/>
        <v>560</v>
      </c>
      <c r="Z69" s="49">
        <f t="shared" si="88"/>
        <v>560</v>
      </c>
      <c r="AA69" s="49">
        <f t="shared" si="88"/>
        <v>560</v>
      </c>
    </row>
    <row r="70" spans="1:27" ht="28" x14ac:dyDescent="0.3">
      <c r="A70" s="51" t="s">
        <v>98</v>
      </c>
      <c r="B70" s="52"/>
      <c r="C70" s="53">
        <f t="shared" ref="C70:K70" si="89">SUM(B71:B84)+SUM(C87:C100)*0.5</f>
        <v>360</v>
      </c>
      <c r="D70" s="53">
        <f t="shared" si="89"/>
        <v>360</v>
      </c>
      <c r="E70" s="53">
        <f t="shared" si="89"/>
        <v>360</v>
      </c>
      <c r="F70" s="53">
        <f t="shared" si="89"/>
        <v>360</v>
      </c>
      <c r="G70" s="53">
        <f t="shared" si="89"/>
        <v>360</v>
      </c>
      <c r="H70" s="53">
        <f t="shared" si="89"/>
        <v>360</v>
      </c>
      <c r="I70" s="53">
        <f t="shared" si="89"/>
        <v>360</v>
      </c>
      <c r="J70" s="53">
        <f t="shared" si="89"/>
        <v>460</v>
      </c>
      <c r="K70" s="53">
        <f t="shared" si="89"/>
        <v>560</v>
      </c>
      <c r="L70" s="53">
        <f t="shared" ref="L70" si="90">SUM(K71:K84)+SUM(L87:L100)*0.5</f>
        <v>560</v>
      </c>
      <c r="M70" s="53">
        <f t="shared" ref="M70" si="91">SUM(L71:L84)+SUM(M87:M100)*0.5</f>
        <v>560</v>
      </c>
      <c r="N70" s="2"/>
      <c r="O70" s="2"/>
      <c r="P70" s="62" t="s">
        <v>99</v>
      </c>
      <c r="Q70" s="49">
        <f t="shared" ref="Q70:AA70" si="92">C70</f>
        <v>360</v>
      </c>
      <c r="R70" s="49">
        <f t="shared" si="92"/>
        <v>360</v>
      </c>
      <c r="S70" s="49">
        <f t="shared" si="92"/>
        <v>360</v>
      </c>
      <c r="T70" s="49">
        <f t="shared" si="92"/>
        <v>360</v>
      </c>
      <c r="U70" s="49">
        <f t="shared" si="92"/>
        <v>360</v>
      </c>
      <c r="V70" s="49">
        <f t="shared" si="92"/>
        <v>360</v>
      </c>
      <c r="W70" s="49">
        <f t="shared" si="92"/>
        <v>360</v>
      </c>
      <c r="X70" s="49">
        <f t="shared" si="92"/>
        <v>460</v>
      </c>
      <c r="Y70" s="49">
        <f t="shared" si="92"/>
        <v>560</v>
      </c>
      <c r="Z70" s="49">
        <f t="shared" si="92"/>
        <v>560</v>
      </c>
      <c r="AA70" s="49">
        <f t="shared" si="92"/>
        <v>560</v>
      </c>
    </row>
    <row r="71" spans="1:27" s="2" customFormat="1" x14ac:dyDescent="0.25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3">A71</f>
        <v>0</v>
      </c>
      <c r="P71" s="2">
        <f t="shared" si="93"/>
        <v>0</v>
      </c>
      <c r="Q71" s="2">
        <f t="shared" si="93"/>
        <v>0</v>
      </c>
      <c r="R71" s="2">
        <f t="shared" si="93"/>
        <v>0</v>
      </c>
      <c r="S71" s="2">
        <f t="shared" si="93"/>
        <v>0</v>
      </c>
      <c r="T71" s="2">
        <f t="shared" si="93"/>
        <v>0</v>
      </c>
      <c r="U71" s="2">
        <f t="shared" si="93"/>
        <v>0</v>
      </c>
      <c r="V71" s="2">
        <f t="shared" si="93"/>
        <v>0</v>
      </c>
      <c r="W71" s="2">
        <f t="shared" si="93"/>
        <v>0</v>
      </c>
      <c r="X71" s="2">
        <f t="shared" si="93"/>
        <v>0</v>
      </c>
      <c r="Y71" s="2">
        <f t="shared" si="93"/>
        <v>0</v>
      </c>
      <c r="Z71" s="2">
        <f t="shared" si="93"/>
        <v>0</v>
      </c>
      <c r="AA71" s="2">
        <f t="shared" si="93"/>
        <v>0</v>
      </c>
    </row>
    <row r="72" spans="1:27" s="2" customFormat="1" x14ac:dyDescent="0.25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4">A72</f>
        <v>0</v>
      </c>
      <c r="P72" s="2">
        <f t="shared" si="94"/>
        <v>0</v>
      </c>
      <c r="Q72" s="2">
        <f t="shared" si="94"/>
        <v>0</v>
      </c>
      <c r="R72" s="2">
        <f t="shared" si="94"/>
        <v>0</v>
      </c>
      <c r="S72" s="2">
        <f t="shared" si="94"/>
        <v>0</v>
      </c>
      <c r="T72" s="2">
        <f t="shared" si="94"/>
        <v>0</v>
      </c>
      <c r="U72" s="2">
        <f t="shared" si="94"/>
        <v>0</v>
      </c>
      <c r="V72" s="2">
        <f t="shared" si="94"/>
        <v>0</v>
      </c>
      <c r="W72" s="2">
        <f t="shared" si="94"/>
        <v>0</v>
      </c>
      <c r="X72" s="2">
        <f t="shared" si="94"/>
        <v>0</v>
      </c>
      <c r="Y72" s="2">
        <f t="shared" si="94"/>
        <v>0</v>
      </c>
      <c r="Z72" s="2">
        <f t="shared" si="94"/>
        <v>0</v>
      </c>
      <c r="AA72" s="2">
        <f t="shared" si="94"/>
        <v>0</v>
      </c>
    </row>
    <row r="73" spans="1:27" s="2" customFormat="1" x14ac:dyDescent="0.25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5">A73</f>
        <v>0</v>
      </c>
      <c r="P73" s="2">
        <f t="shared" si="95"/>
        <v>0</v>
      </c>
      <c r="Q73" s="2">
        <f t="shared" si="95"/>
        <v>0</v>
      </c>
      <c r="R73" s="2">
        <f t="shared" si="95"/>
        <v>0</v>
      </c>
      <c r="S73" s="2">
        <f t="shared" si="95"/>
        <v>0</v>
      </c>
      <c r="T73" s="2">
        <f t="shared" si="95"/>
        <v>0</v>
      </c>
      <c r="U73" s="2">
        <f t="shared" si="95"/>
        <v>0</v>
      </c>
      <c r="V73" s="2">
        <f t="shared" si="95"/>
        <v>0</v>
      </c>
      <c r="W73" s="2">
        <f t="shared" si="95"/>
        <v>0</v>
      </c>
      <c r="X73" s="2">
        <f t="shared" si="95"/>
        <v>0</v>
      </c>
      <c r="Y73" s="2">
        <f t="shared" si="95"/>
        <v>0</v>
      </c>
      <c r="Z73" s="2">
        <f t="shared" si="95"/>
        <v>0</v>
      </c>
      <c r="AA73" s="2">
        <f t="shared" si="95"/>
        <v>0</v>
      </c>
    </row>
    <row r="74" spans="1:27" s="2" customFormat="1" x14ac:dyDescent="0.25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6">A74</f>
        <v>0</v>
      </c>
      <c r="P74" s="2">
        <f t="shared" si="96"/>
        <v>0</v>
      </c>
      <c r="Q74" s="2">
        <f t="shared" si="96"/>
        <v>0</v>
      </c>
      <c r="R74" s="2">
        <f t="shared" si="96"/>
        <v>0</v>
      </c>
      <c r="S74" s="2">
        <f t="shared" si="96"/>
        <v>0</v>
      </c>
      <c r="T74" s="2">
        <f t="shared" si="96"/>
        <v>0</v>
      </c>
      <c r="U74" s="2">
        <f t="shared" si="96"/>
        <v>0</v>
      </c>
      <c r="V74" s="2">
        <f t="shared" si="96"/>
        <v>0</v>
      </c>
      <c r="W74" s="2">
        <f t="shared" si="96"/>
        <v>0</v>
      </c>
      <c r="X74" s="2">
        <f t="shared" si="96"/>
        <v>0</v>
      </c>
      <c r="Y74" s="2">
        <f t="shared" si="96"/>
        <v>0</v>
      </c>
      <c r="Z74" s="2">
        <f t="shared" si="96"/>
        <v>0</v>
      </c>
      <c r="AA74" s="2">
        <f t="shared" si="96"/>
        <v>0</v>
      </c>
    </row>
    <row r="75" spans="1:27" s="2" customFormat="1" x14ac:dyDescent="0.25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O75" s="2">
        <f t="shared" ref="O75:AA75" si="97">A75</f>
        <v>0</v>
      </c>
      <c r="P75" s="2">
        <f t="shared" si="97"/>
        <v>0</v>
      </c>
      <c r="Q75" s="2">
        <f t="shared" si="97"/>
        <v>0</v>
      </c>
      <c r="R75" s="2">
        <f t="shared" si="97"/>
        <v>0</v>
      </c>
      <c r="S75" s="2">
        <f t="shared" si="97"/>
        <v>0</v>
      </c>
      <c r="T75" s="2">
        <f t="shared" si="97"/>
        <v>0</v>
      </c>
      <c r="U75" s="2">
        <f t="shared" si="97"/>
        <v>0</v>
      </c>
      <c r="V75" s="2">
        <f t="shared" si="97"/>
        <v>0</v>
      </c>
      <c r="W75" s="2">
        <f t="shared" si="97"/>
        <v>0</v>
      </c>
      <c r="X75" s="2">
        <f t="shared" si="97"/>
        <v>0</v>
      </c>
      <c r="Y75" s="2">
        <f t="shared" si="97"/>
        <v>0</v>
      </c>
      <c r="Z75" s="2">
        <f t="shared" si="97"/>
        <v>0</v>
      </c>
      <c r="AA75" s="2">
        <f t="shared" si="97"/>
        <v>0</v>
      </c>
    </row>
    <row r="76" spans="1:27" s="2" customFormat="1" x14ac:dyDescent="0.3">
      <c r="A76" s="63" t="s">
        <v>104</v>
      </c>
      <c r="B76" s="53">
        <v>360</v>
      </c>
      <c r="C76" s="53">
        <v>360</v>
      </c>
      <c r="D76" s="53">
        <v>360</v>
      </c>
      <c r="E76" s="53">
        <v>360</v>
      </c>
      <c r="F76" s="53">
        <v>360</v>
      </c>
      <c r="G76" s="53">
        <v>360</v>
      </c>
      <c r="H76" s="53">
        <v>360</v>
      </c>
      <c r="I76" s="53">
        <v>360</v>
      </c>
      <c r="J76" s="53">
        <v>360</v>
      </c>
      <c r="K76" s="53">
        <v>360</v>
      </c>
      <c r="L76" s="53">
        <v>360</v>
      </c>
      <c r="M76" s="53">
        <v>360</v>
      </c>
      <c r="O76" s="2" t="str">
        <f t="shared" ref="O76:AA76" si="98">A76</f>
        <v>昇光</v>
      </c>
      <c r="P76" s="2">
        <f t="shared" si="98"/>
        <v>360</v>
      </c>
      <c r="Q76" s="2">
        <f t="shared" si="98"/>
        <v>360</v>
      </c>
      <c r="R76" s="2">
        <f t="shared" si="98"/>
        <v>360</v>
      </c>
      <c r="S76" s="2">
        <f t="shared" si="98"/>
        <v>360</v>
      </c>
      <c r="T76" s="2">
        <f t="shared" si="98"/>
        <v>360</v>
      </c>
      <c r="U76" s="2">
        <f t="shared" si="98"/>
        <v>360</v>
      </c>
      <c r="V76" s="2">
        <f t="shared" si="98"/>
        <v>360</v>
      </c>
      <c r="W76" s="2">
        <f t="shared" si="98"/>
        <v>360</v>
      </c>
      <c r="X76" s="2">
        <f t="shared" si="98"/>
        <v>360</v>
      </c>
      <c r="Y76" s="2">
        <f t="shared" si="98"/>
        <v>360</v>
      </c>
      <c r="Z76" s="2">
        <f t="shared" si="98"/>
        <v>360</v>
      </c>
      <c r="AA76" s="2">
        <f t="shared" si="98"/>
        <v>360</v>
      </c>
    </row>
    <row r="77" spans="1:27" s="2" customFormat="1" x14ac:dyDescent="0.25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O77" s="2">
        <f t="shared" ref="O77:AA77" si="99">A77</f>
        <v>0</v>
      </c>
      <c r="P77" s="2">
        <f t="shared" si="99"/>
        <v>0</v>
      </c>
      <c r="Q77" s="2">
        <f t="shared" si="99"/>
        <v>0</v>
      </c>
      <c r="R77" s="2">
        <f t="shared" si="99"/>
        <v>0</v>
      </c>
      <c r="S77" s="2">
        <f t="shared" si="99"/>
        <v>0</v>
      </c>
      <c r="T77" s="2">
        <f t="shared" si="99"/>
        <v>0</v>
      </c>
      <c r="U77" s="2">
        <f t="shared" si="99"/>
        <v>0</v>
      </c>
      <c r="V77" s="2">
        <f t="shared" si="99"/>
        <v>0</v>
      </c>
      <c r="W77" s="2">
        <f t="shared" si="99"/>
        <v>0</v>
      </c>
      <c r="X77" s="2">
        <f t="shared" si="99"/>
        <v>0</v>
      </c>
      <c r="Y77" s="2">
        <f t="shared" si="99"/>
        <v>0</v>
      </c>
      <c r="Z77" s="2">
        <f t="shared" si="99"/>
        <v>0</v>
      </c>
      <c r="AA77" s="2">
        <f t="shared" si="99"/>
        <v>0</v>
      </c>
    </row>
    <row r="78" spans="1:27" s="2" customFormat="1" x14ac:dyDescent="0.25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O78" s="2">
        <f t="shared" ref="O78:AA78" si="100">A78</f>
        <v>0</v>
      </c>
      <c r="P78" s="2">
        <f t="shared" si="100"/>
        <v>0</v>
      </c>
      <c r="Q78" s="2">
        <f t="shared" si="100"/>
        <v>0</v>
      </c>
      <c r="R78" s="2">
        <f t="shared" si="100"/>
        <v>0</v>
      </c>
      <c r="S78" s="2">
        <f t="shared" si="100"/>
        <v>0</v>
      </c>
      <c r="T78" s="2">
        <f t="shared" si="100"/>
        <v>0</v>
      </c>
      <c r="U78" s="2">
        <f t="shared" si="100"/>
        <v>0</v>
      </c>
      <c r="V78" s="2">
        <f t="shared" si="100"/>
        <v>0</v>
      </c>
      <c r="W78" s="2">
        <f t="shared" si="100"/>
        <v>0</v>
      </c>
      <c r="X78" s="2">
        <f t="shared" si="100"/>
        <v>0</v>
      </c>
      <c r="Y78" s="2">
        <f t="shared" si="100"/>
        <v>0</v>
      </c>
      <c r="Z78" s="2">
        <f t="shared" si="100"/>
        <v>0</v>
      </c>
      <c r="AA78" s="2">
        <f t="shared" si="100"/>
        <v>0</v>
      </c>
    </row>
    <row r="79" spans="1:27" s="2" customFormat="1" x14ac:dyDescent="0.25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O79" s="2">
        <f t="shared" ref="O79:AA79" si="101">A79</f>
        <v>0</v>
      </c>
      <c r="P79" s="2">
        <f t="shared" si="101"/>
        <v>0</v>
      </c>
      <c r="Q79" s="2">
        <f t="shared" si="101"/>
        <v>0</v>
      </c>
      <c r="R79" s="2">
        <f t="shared" si="101"/>
        <v>0</v>
      </c>
      <c r="S79" s="2">
        <f t="shared" si="101"/>
        <v>0</v>
      </c>
      <c r="T79" s="2">
        <f t="shared" si="101"/>
        <v>0</v>
      </c>
      <c r="U79" s="2">
        <f t="shared" si="101"/>
        <v>0</v>
      </c>
      <c r="V79" s="2">
        <f t="shared" si="101"/>
        <v>0</v>
      </c>
      <c r="W79" s="2">
        <f t="shared" si="101"/>
        <v>0</v>
      </c>
      <c r="X79" s="2">
        <f t="shared" si="101"/>
        <v>0</v>
      </c>
      <c r="Y79" s="2">
        <f t="shared" si="101"/>
        <v>0</v>
      </c>
      <c r="Z79" s="2">
        <f t="shared" si="101"/>
        <v>0</v>
      </c>
      <c r="AA79" s="2">
        <f t="shared" si="101"/>
        <v>0</v>
      </c>
    </row>
    <row r="80" spans="1:27" s="2" customFormat="1" x14ac:dyDescent="0.25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O80" s="2">
        <f t="shared" ref="O80:AA80" si="102">A80</f>
        <v>0</v>
      </c>
      <c r="P80" s="2">
        <f t="shared" si="102"/>
        <v>0</v>
      </c>
      <c r="Q80" s="2">
        <f t="shared" si="102"/>
        <v>0</v>
      </c>
      <c r="R80" s="2">
        <f t="shared" si="102"/>
        <v>0</v>
      </c>
      <c r="S80" s="2">
        <f t="shared" si="102"/>
        <v>0</v>
      </c>
      <c r="T80" s="2">
        <f t="shared" si="102"/>
        <v>0</v>
      </c>
      <c r="U80" s="2">
        <f t="shared" si="102"/>
        <v>0</v>
      </c>
      <c r="V80" s="2">
        <f t="shared" si="102"/>
        <v>0</v>
      </c>
      <c r="W80" s="2">
        <f t="shared" si="102"/>
        <v>0</v>
      </c>
      <c r="X80" s="2">
        <f t="shared" si="102"/>
        <v>0</v>
      </c>
      <c r="Y80" s="2">
        <f t="shared" si="102"/>
        <v>0</v>
      </c>
      <c r="Z80" s="2">
        <f t="shared" si="102"/>
        <v>0</v>
      </c>
      <c r="AA80" s="2">
        <f t="shared" si="102"/>
        <v>0</v>
      </c>
    </row>
    <row r="81" spans="1:27" s="2" customFormat="1" x14ac:dyDescent="0.25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3">A81</f>
        <v>0</v>
      </c>
      <c r="P81" s="2">
        <f t="shared" si="103"/>
        <v>0</v>
      </c>
      <c r="Q81" s="2">
        <f t="shared" si="103"/>
        <v>0</v>
      </c>
      <c r="R81" s="2">
        <f t="shared" si="103"/>
        <v>0</v>
      </c>
      <c r="S81" s="2">
        <f t="shared" si="103"/>
        <v>0</v>
      </c>
      <c r="T81" s="2">
        <f t="shared" si="103"/>
        <v>0</v>
      </c>
      <c r="U81" s="2">
        <f t="shared" si="103"/>
        <v>0</v>
      </c>
      <c r="V81" s="2">
        <f t="shared" si="103"/>
        <v>0</v>
      </c>
      <c r="W81" s="2">
        <f t="shared" si="103"/>
        <v>0</v>
      </c>
      <c r="X81" s="2">
        <f t="shared" si="103"/>
        <v>0</v>
      </c>
      <c r="Y81" s="2">
        <f t="shared" si="103"/>
        <v>0</v>
      </c>
      <c r="Z81" s="2">
        <f t="shared" si="103"/>
        <v>0</v>
      </c>
      <c r="AA81" s="2">
        <f t="shared" si="103"/>
        <v>0</v>
      </c>
    </row>
    <row r="82" spans="1:27" s="2" customFormat="1" x14ac:dyDescent="0.25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O82" s="2">
        <f t="shared" ref="O82:AA82" si="104">A82</f>
        <v>0</v>
      </c>
      <c r="P82" s="2">
        <f t="shared" si="104"/>
        <v>0</v>
      </c>
      <c r="Q82" s="2">
        <f t="shared" si="104"/>
        <v>0</v>
      </c>
      <c r="R82" s="2">
        <f t="shared" si="104"/>
        <v>0</v>
      </c>
      <c r="S82" s="2">
        <f t="shared" si="104"/>
        <v>0</v>
      </c>
      <c r="T82" s="2">
        <f t="shared" si="104"/>
        <v>0</v>
      </c>
      <c r="U82" s="2">
        <f t="shared" si="104"/>
        <v>0</v>
      </c>
      <c r="V82" s="2">
        <f t="shared" si="104"/>
        <v>0</v>
      </c>
      <c r="W82" s="2">
        <f t="shared" si="104"/>
        <v>0</v>
      </c>
      <c r="X82" s="2">
        <f t="shared" si="104"/>
        <v>0</v>
      </c>
      <c r="Y82" s="2">
        <f t="shared" si="104"/>
        <v>0</v>
      </c>
      <c r="Z82" s="2">
        <f t="shared" si="104"/>
        <v>0</v>
      </c>
      <c r="AA82" s="2">
        <f t="shared" si="104"/>
        <v>0</v>
      </c>
    </row>
    <row r="83" spans="1:27" s="2" customFormat="1" x14ac:dyDescent="0.25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O83" s="2">
        <f t="shared" ref="O83:AA83" si="105">A83</f>
        <v>0</v>
      </c>
      <c r="P83" s="2">
        <f t="shared" si="105"/>
        <v>0</v>
      </c>
      <c r="Q83" s="2">
        <f t="shared" si="105"/>
        <v>0</v>
      </c>
      <c r="R83" s="2">
        <f t="shared" si="105"/>
        <v>0</v>
      </c>
      <c r="S83" s="2">
        <f t="shared" si="105"/>
        <v>0</v>
      </c>
      <c r="T83" s="2">
        <f t="shared" si="105"/>
        <v>0</v>
      </c>
      <c r="U83" s="2">
        <f t="shared" si="105"/>
        <v>0</v>
      </c>
      <c r="V83" s="2">
        <f t="shared" si="105"/>
        <v>0</v>
      </c>
      <c r="W83" s="2">
        <f t="shared" si="105"/>
        <v>0</v>
      </c>
      <c r="X83" s="2">
        <f t="shared" si="105"/>
        <v>0</v>
      </c>
      <c r="Y83" s="2">
        <f t="shared" si="105"/>
        <v>0</v>
      </c>
      <c r="Z83" s="2">
        <f t="shared" si="105"/>
        <v>0</v>
      </c>
      <c r="AA83" s="2">
        <f t="shared" si="105"/>
        <v>0</v>
      </c>
    </row>
    <row r="84" spans="1:27" s="2" customFormat="1" x14ac:dyDescent="0.25">
      <c r="A84" s="67" t="s">
        <v>175</v>
      </c>
      <c r="B84" s="53"/>
      <c r="C84" s="53"/>
      <c r="D84" s="53"/>
      <c r="E84" s="53"/>
      <c r="F84" s="53"/>
      <c r="G84" s="65"/>
      <c r="H84" s="65"/>
      <c r="I84" s="65"/>
      <c r="J84" s="65">
        <v>200</v>
      </c>
      <c r="K84" s="65">
        <f>J84</f>
        <v>200</v>
      </c>
      <c r="L84" s="65">
        <f>K84</f>
        <v>200</v>
      </c>
      <c r="M84" s="65">
        <f>L84</f>
        <v>200</v>
      </c>
      <c r="O84" s="2" t="str">
        <f t="shared" ref="O84:AA84" si="106">A84</f>
        <v>富南变</v>
      </c>
      <c r="P84" s="2">
        <f t="shared" si="106"/>
        <v>0</v>
      </c>
      <c r="Q84" s="2">
        <f t="shared" si="106"/>
        <v>0</v>
      </c>
      <c r="R84" s="2">
        <f t="shared" si="106"/>
        <v>0</v>
      </c>
      <c r="S84" s="2">
        <f t="shared" si="106"/>
        <v>0</v>
      </c>
      <c r="T84" s="2">
        <f t="shared" si="106"/>
        <v>0</v>
      </c>
      <c r="U84" s="2">
        <f t="shared" si="106"/>
        <v>0</v>
      </c>
      <c r="V84" s="2">
        <f t="shared" si="106"/>
        <v>0</v>
      </c>
      <c r="W84" s="2">
        <f t="shared" si="106"/>
        <v>0</v>
      </c>
      <c r="X84" s="2">
        <f t="shared" si="106"/>
        <v>200</v>
      </c>
      <c r="Y84" s="2">
        <f t="shared" si="106"/>
        <v>200</v>
      </c>
      <c r="Z84" s="2">
        <f t="shared" si="106"/>
        <v>200</v>
      </c>
      <c r="AA84" s="2">
        <f t="shared" si="106"/>
        <v>200</v>
      </c>
    </row>
    <row r="85" spans="1:27" s="2" customFormat="1" x14ac:dyDescent="0.3"/>
    <row r="86" spans="1:27" x14ac:dyDescent="0.3">
      <c r="A86" s="49" t="s">
        <v>111</v>
      </c>
      <c r="B86" s="49"/>
      <c r="C86" s="49">
        <f t="shared" ref="C86:M86" si="107">SUM(C87:C100)</f>
        <v>0</v>
      </c>
      <c r="D86" s="49">
        <f t="shared" si="107"/>
        <v>0</v>
      </c>
      <c r="E86" s="49">
        <f t="shared" si="107"/>
        <v>0</v>
      </c>
      <c r="F86" s="49">
        <f t="shared" si="107"/>
        <v>0</v>
      </c>
      <c r="G86" s="49">
        <f t="shared" si="107"/>
        <v>0</v>
      </c>
      <c r="H86" s="49">
        <f t="shared" si="107"/>
        <v>0</v>
      </c>
      <c r="I86" s="49">
        <f t="shared" si="107"/>
        <v>0</v>
      </c>
      <c r="J86" s="49">
        <f t="shared" si="107"/>
        <v>200</v>
      </c>
      <c r="K86" s="49">
        <f t="shared" si="107"/>
        <v>0</v>
      </c>
      <c r="L86" s="49">
        <f t="shared" si="107"/>
        <v>0</v>
      </c>
      <c r="M86" s="49">
        <f t="shared" si="107"/>
        <v>0</v>
      </c>
      <c r="N86" s="2"/>
      <c r="O86" s="2" t="str">
        <f t="shared" ref="O86:AA86" si="108">A86</f>
        <v>新增变电容量合计</v>
      </c>
      <c r="P86" s="2">
        <f t="shared" si="108"/>
        <v>0</v>
      </c>
      <c r="Q86" s="2">
        <f t="shared" si="108"/>
        <v>0</v>
      </c>
      <c r="R86" s="2">
        <f t="shared" si="108"/>
        <v>0</v>
      </c>
      <c r="S86" s="2">
        <f t="shared" si="108"/>
        <v>0</v>
      </c>
      <c r="T86" s="2">
        <f t="shared" si="108"/>
        <v>0</v>
      </c>
      <c r="U86" s="2">
        <f t="shared" si="108"/>
        <v>0</v>
      </c>
      <c r="V86" s="2">
        <f t="shared" si="108"/>
        <v>0</v>
      </c>
      <c r="W86" s="2">
        <f t="shared" si="108"/>
        <v>0</v>
      </c>
      <c r="X86" s="2">
        <f t="shared" si="108"/>
        <v>200</v>
      </c>
      <c r="Y86" s="2">
        <f t="shared" si="108"/>
        <v>0</v>
      </c>
      <c r="Z86" s="2">
        <f t="shared" si="108"/>
        <v>0</v>
      </c>
      <c r="AA86" s="2">
        <f t="shared" si="108"/>
        <v>0</v>
      </c>
    </row>
    <row r="87" spans="1:27" x14ac:dyDescent="0.3">
      <c r="A87" s="63"/>
      <c r="B87" s="49"/>
      <c r="C87" s="49">
        <f t="shared" ref="C87:C100" si="109">C71-B71</f>
        <v>0</v>
      </c>
      <c r="D87" s="49">
        <f t="shared" ref="D87:M87" si="110">D71-C71</f>
        <v>0</v>
      </c>
      <c r="E87" s="49">
        <f t="shared" si="110"/>
        <v>0</v>
      </c>
      <c r="F87" s="49">
        <f t="shared" si="110"/>
        <v>0</v>
      </c>
      <c r="G87" s="49">
        <f t="shared" si="110"/>
        <v>0</v>
      </c>
      <c r="H87" s="49">
        <f t="shared" si="110"/>
        <v>0</v>
      </c>
      <c r="I87" s="49">
        <f t="shared" si="110"/>
        <v>0</v>
      </c>
      <c r="J87" s="49">
        <f t="shared" si="110"/>
        <v>0</v>
      </c>
      <c r="K87" s="49">
        <f t="shared" si="110"/>
        <v>0</v>
      </c>
      <c r="L87" s="49">
        <f t="shared" si="110"/>
        <v>0</v>
      </c>
      <c r="M87" s="49">
        <f t="shared" si="110"/>
        <v>0</v>
      </c>
      <c r="N87" s="2"/>
      <c r="O87" s="2"/>
      <c r="P87" s="2">
        <f t="shared" ref="P87:AA87" si="111">B87</f>
        <v>0</v>
      </c>
      <c r="Q87" s="2">
        <f t="shared" si="111"/>
        <v>0</v>
      </c>
      <c r="R87" s="2">
        <f t="shared" si="111"/>
        <v>0</v>
      </c>
      <c r="S87" s="2">
        <f t="shared" si="111"/>
        <v>0</v>
      </c>
      <c r="T87" s="2">
        <f t="shared" si="111"/>
        <v>0</v>
      </c>
      <c r="U87" s="2">
        <f t="shared" si="111"/>
        <v>0</v>
      </c>
      <c r="V87" s="2">
        <f t="shared" si="111"/>
        <v>0</v>
      </c>
      <c r="W87" s="2">
        <f t="shared" si="111"/>
        <v>0</v>
      </c>
      <c r="X87" s="2">
        <f t="shared" si="111"/>
        <v>0</v>
      </c>
      <c r="Y87" s="2">
        <f t="shared" si="111"/>
        <v>0</v>
      </c>
      <c r="Z87" s="2">
        <f t="shared" si="111"/>
        <v>0</v>
      </c>
      <c r="AA87" s="2">
        <f t="shared" si="111"/>
        <v>0</v>
      </c>
    </row>
    <row r="88" spans="1:27" x14ac:dyDescent="0.3">
      <c r="A88" s="63"/>
      <c r="B88" s="49"/>
      <c r="C88" s="49">
        <f t="shared" si="109"/>
        <v>0</v>
      </c>
      <c r="D88" s="49">
        <f t="shared" ref="D88:M88" si="112">D72-C72</f>
        <v>0</v>
      </c>
      <c r="E88" s="49">
        <f t="shared" si="112"/>
        <v>0</v>
      </c>
      <c r="F88" s="49">
        <f t="shared" si="112"/>
        <v>0</v>
      </c>
      <c r="G88" s="49">
        <f t="shared" si="112"/>
        <v>0</v>
      </c>
      <c r="H88" s="49">
        <f t="shared" si="112"/>
        <v>0</v>
      </c>
      <c r="I88" s="49">
        <f t="shared" si="112"/>
        <v>0</v>
      </c>
      <c r="J88" s="49">
        <f t="shared" si="112"/>
        <v>0</v>
      </c>
      <c r="K88" s="49">
        <f t="shared" si="112"/>
        <v>0</v>
      </c>
      <c r="L88" s="49">
        <f t="shared" si="112"/>
        <v>0</v>
      </c>
      <c r="M88" s="49">
        <f t="shared" si="112"/>
        <v>0</v>
      </c>
      <c r="N88" s="2"/>
      <c r="O88" s="2"/>
      <c r="P88" s="2">
        <f t="shared" ref="P88:AA88" si="113">B88</f>
        <v>0</v>
      </c>
      <c r="Q88" s="2">
        <f t="shared" si="113"/>
        <v>0</v>
      </c>
      <c r="R88" s="2">
        <f t="shared" si="113"/>
        <v>0</v>
      </c>
      <c r="S88" s="2">
        <f t="shared" si="113"/>
        <v>0</v>
      </c>
      <c r="T88" s="2">
        <f t="shared" si="113"/>
        <v>0</v>
      </c>
      <c r="U88" s="2">
        <f t="shared" si="113"/>
        <v>0</v>
      </c>
      <c r="V88" s="2">
        <f t="shared" si="113"/>
        <v>0</v>
      </c>
      <c r="W88" s="2">
        <f t="shared" si="113"/>
        <v>0</v>
      </c>
      <c r="X88" s="2">
        <f t="shared" si="113"/>
        <v>0</v>
      </c>
      <c r="Y88" s="2">
        <f t="shared" si="113"/>
        <v>0</v>
      </c>
      <c r="Z88" s="2">
        <f t="shared" si="113"/>
        <v>0</v>
      </c>
      <c r="AA88" s="2">
        <f t="shared" si="113"/>
        <v>0</v>
      </c>
    </row>
    <row r="89" spans="1:27" x14ac:dyDescent="0.3">
      <c r="A89" s="67"/>
      <c r="B89" s="49"/>
      <c r="C89" s="49">
        <f t="shared" si="109"/>
        <v>0</v>
      </c>
      <c r="D89" s="49">
        <f t="shared" ref="D89:M89" si="114">D73-C73</f>
        <v>0</v>
      </c>
      <c r="E89" s="49">
        <f t="shared" si="114"/>
        <v>0</v>
      </c>
      <c r="F89" s="49">
        <f t="shared" si="114"/>
        <v>0</v>
      </c>
      <c r="G89" s="49">
        <f t="shared" si="114"/>
        <v>0</v>
      </c>
      <c r="H89" s="49">
        <f t="shared" si="114"/>
        <v>0</v>
      </c>
      <c r="I89" s="49">
        <f t="shared" si="114"/>
        <v>0</v>
      </c>
      <c r="J89" s="49">
        <f t="shared" si="114"/>
        <v>0</v>
      </c>
      <c r="K89" s="49">
        <f t="shared" si="114"/>
        <v>0</v>
      </c>
      <c r="L89" s="49">
        <f t="shared" si="114"/>
        <v>0</v>
      </c>
      <c r="M89" s="49">
        <f t="shared" si="114"/>
        <v>0</v>
      </c>
      <c r="N89" s="2"/>
      <c r="O89" s="2">
        <f t="shared" ref="O89:AA89" si="115">A89</f>
        <v>0</v>
      </c>
      <c r="P89" s="2">
        <f t="shared" si="115"/>
        <v>0</v>
      </c>
      <c r="Q89" s="2">
        <f t="shared" si="115"/>
        <v>0</v>
      </c>
      <c r="R89" s="2">
        <f t="shared" si="115"/>
        <v>0</v>
      </c>
      <c r="S89" s="2">
        <f t="shared" si="115"/>
        <v>0</v>
      </c>
      <c r="T89" s="2">
        <f t="shared" si="115"/>
        <v>0</v>
      </c>
      <c r="U89" s="2">
        <f t="shared" si="115"/>
        <v>0</v>
      </c>
      <c r="V89" s="2">
        <f t="shared" si="115"/>
        <v>0</v>
      </c>
      <c r="W89" s="2">
        <f t="shared" si="115"/>
        <v>0</v>
      </c>
      <c r="X89" s="2">
        <f t="shared" si="115"/>
        <v>0</v>
      </c>
      <c r="Y89" s="2">
        <f t="shared" si="115"/>
        <v>0</v>
      </c>
      <c r="Z89" s="2">
        <f t="shared" si="115"/>
        <v>0</v>
      </c>
      <c r="AA89" s="2">
        <f t="shared" si="115"/>
        <v>0</v>
      </c>
    </row>
    <row r="90" spans="1:27" x14ac:dyDescent="0.3">
      <c r="A90" s="63"/>
      <c r="B90" s="49"/>
      <c r="C90" s="49">
        <f t="shared" si="109"/>
        <v>0</v>
      </c>
      <c r="D90" s="49">
        <f t="shared" ref="D90:M90" si="116">D74-C74</f>
        <v>0</v>
      </c>
      <c r="E90" s="49">
        <f t="shared" si="116"/>
        <v>0</v>
      </c>
      <c r="F90" s="49">
        <f t="shared" si="116"/>
        <v>0</v>
      </c>
      <c r="G90" s="49">
        <f t="shared" si="116"/>
        <v>0</v>
      </c>
      <c r="H90" s="49">
        <f t="shared" si="116"/>
        <v>0</v>
      </c>
      <c r="I90" s="49">
        <f t="shared" si="116"/>
        <v>0</v>
      </c>
      <c r="J90" s="49">
        <f t="shared" si="116"/>
        <v>0</v>
      </c>
      <c r="K90" s="49">
        <f t="shared" si="116"/>
        <v>0</v>
      </c>
      <c r="L90" s="49">
        <f t="shared" si="116"/>
        <v>0</v>
      </c>
      <c r="M90" s="49">
        <f t="shared" si="116"/>
        <v>0</v>
      </c>
      <c r="N90" s="2"/>
      <c r="O90" s="2">
        <f t="shared" ref="O90:AA90" si="117">A90</f>
        <v>0</v>
      </c>
      <c r="P90" s="2">
        <f t="shared" si="117"/>
        <v>0</v>
      </c>
      <c r="Q90" s="2">
        <f t="shared" si="117"/>
        <v>0</v>
      </c>
      <c r="R90" s="2">
        <f t="shared" si="117"/>
        <v>0</v>
      </c>
      <c r="S90" s="2">
        <f t="shared" si="117"/>
        <v>0</v>
      </c>
      <c r="T90" s="2">
        <f t="shared" si="117"/>
        <v>0</v>
      </c>
      <c r="U90" s="2">
        <f t="shared" si="117"/>
        <v>0</v>
      </c>
      <c r="V90" s="2">
        <f t="shared" si="117"/>
        <v>0</v>
      </c>
      <c r="W90" s="2">
        <f t="shared" si="117"/>
        <v>0</v>
      </c>
      <c r="X90" s="2">
        <f t="shared" si="117"/>
        <v>0</v>
      </c>
      <c r="Y90" s="2">
        <f t="shared" si="117"/>
        <v>0</v>
      </c>
      <c r="Z90" s="2">
        <f t="shared" si="117"/>
        <v>0</v>
      </c>
      <c r="AA90" s="2">
        <f t="shared" si="117"/>
        <v>0</v>
      </c>
    </row>
    <row r="91" spans="1:27" x14ac:dyDescent="0.3">
      <c r="A91" s="63"/>
      <c r="B91" s="49"/>
      <c r="C91" s="49">
        <f t="shared" si="109"/>
        <v>0</v>
      </c>
      <c r="D91" s="49">
        <f t="shared" ref="D91:M91" si="118">D75-C75</f>
        <v>0</v>
      </c>
      <c r="E91" s="49">
        <f t="shared" si="118"/>
        <v>0</v>
      </c>
      <c r="F91" s="49">
        <f t="shared" si="118"/>
        <v>0</v>
      </c>
      <c r="G91" s="49">
        <f t="shared" si="118"/>
        <v>0</v>
      </c>
      <c r="H91" s="49">
        <f t="shared" si="118"/>
        <v>0</v>
      </c>
      <c r="I91" s="49">
        <f t="shared" si="118"/>
        <v>0</v>
      </c>
      <c r="J91" s="49">
        <f t="shared" si="118"/>
        <v>0</v>
      </c>
      <c r="K91" s="49">
        <f t="shared" si="118"/>
        <v>0</v>
      </c>
      <c r="L91" s="49">
        <f t="shared" si="118"/>
        <v>0</v>
      </c>
      <c r="M91" s="49">
        <f t="shared" si="118"/>
        <v>0</v>
      </c>
      <c r="N91" s="2"/>
      <c r="O91" s="2"/>
      <c r="P91" s="2">
        <f t="shared" ref="P91:AA91" si="119">B91</f>
        <v>0</v>
      </c>
      <c r="Q91" s="2">
        <f t="shared" si="119"/>
        <v>0</v>
      </c>
      <c r="R91" s="2">
        <f t="shared" si="119"/>
        <v>0</v>
      </c>
      <c r="S91" s="2">
        <f t="shared" si="119"/>
        <v>0</v>
      </c>
      <c r="T91" s="2">
        <f t="shared" si="119"/>
        <v>0</v>
      </c>
      <c r="U91" s="2">
        <f t="shared" si="119"/>
        <v>0</v>
      </c>
      <c r="V91" s="2">
        <f t="shared" si="119"/>
        <v>0</v>
      </c>
      <c r="W91" s="2">
        <f t="shared" si="119"/>
        <v>0</v>
      </c>
      <c r="X91" s="2">
        <f t="shared" si="119"/>
        <v>0</v>
      </c>
      <c r="Y91" s="2">
        <f t="shared" si="119"/>
        <v>0</v>
      </c>
      <c r="Z91" s="2">
        <f t="shared" si="119"/>
        <v>0</v>
      </c>
      <c r="AA91" s="2">
        <f t="shared" si="119"/>
        <v>0</v>
      </c>
    </row>
    <row r="92" spans="1:27" x14ac:dyDescent="0.3">
      <c r="A92" s="63"/>
      <c r="B92" s="49"/>
      <c r="C92" s="49">
        <f t="shared" si="109"/>
        <v>0</v>
      </c>
      <c r="D92" s="49">
        <f t="shared" ref="D92:M92" si="120">D76-C76</f>
        <v>0</v>
      </c>
      <c r="E92" s="49">
        <f t="shared" si="120"/>
        <v>0</v>
      </c>
      <c r="F92" s="49">
        <f t="shared" si="120"/>
        <v>0</v>
      </c>
      <c r="G92" s="49">
        <f t="shared" si="120"/>
        <v>0</v>
      </c>
      <c r="H92" s="49">
        <f t="shared" si="120"/>
        <v>0</v>
      </c>
      <c r="I92" s="49">
        <f t="shared" si="120"/>
        <v>0</v>
      </c>
      <c r="J92" s="49">
        <f t="shared" si="120"/>
        <v>0</v>
      </c>
      <c r="K92" s="49">
        <f t="shared" si="120"/>
        <v>0</v>
      </c>
      <c r="L92" s="49">
        <f t="shared" si="120"/>
        <v>0</v>
      </c>
      <c r="M92" s="49">
        <f t="shared" si="120"/>
        <v>0</v>
      </c>
      <c r="N92" s="2"/>
      <c r="O92" s="2"/>
      <c r="P92" s="2">
        <f t="shared" ref="P92:AA92" si="121">B92</f>
        <v>0</v>
      </c>
      <c r="Q92" s="2">
        <f t="shared" si="121"/>
        <v>0</v>
      </c>
      <c r="R92" s="2">
        <f t="shared" si="121"/>
        <v>0</v>
      </c>
      <c r="S92" s="2">
        <f t="shared" si="121"/>
        <v>0</v>
      </c>
      <c r="T92" s="2">
        <f t="shared" si="121"/>
        <v>0</v>
      </c>
      <c r="U92" s="2">
        <f t="shared" si="121"/>
        <v>0</v>
      </c>
      <c r="V92" s="2">
        <f t="shared" si="121"/>
        <v>0</v>
      </c>
      <c r="W92" s="2">
        <f t="shared" si="121"/>
        <v>0</v>
      </c>
      <c r="X92" s="2">
        <f t="shared" si="121"/>
        <v>0</v>
      </c>
      <c r="Y92" s="2">
        <f t="shared" si="121"/>
        <v>0</v>
      </c>
      <c r="Z92" s="2">
        <f t="shared" si="121"/>
        <v>0</v>
      </c>
      <c r="AA92" s="2">
        <f t="shared" si="121"/>
        <v>0</v>
      </c>
    </row>
    <row r="93" spans="1:27" x14ac:dyDescent="0.3">
      <c r="A93" s="63"/>
      <c r="B93" s="49"/>
      <c r="C93" s="49">
        <f t="shared" si="109"/>
        <v>0</v>
      </c>
      <c r="D93" s="49">
        <f t="shared" ref="D93:M93" si="122">D77-C77</f>
        <v>0</v>
      </c>
      <c r="E93" s="49">
        <f t="shared" si="122"/>
        <v>0</v>
      </c>
      <c r="F93" s="49">
        <f t="shared" si="122"/>
        <v>0</v>
      </c>
      <c r="G93" s="49">
        <f t="shared" si="122"/>
        <v>0</v>
      </c>
      <c r="H93" s="49">
        <f t="shared" si="122"/>
        <v>0</v>
      </c>
      <c r="I93" s="49">
        <f t="shared" si="122"/>
        <v>0</v>
      </c>
      <c r="J93" s="49">
        <f t="shared" si="122"/>
        <v>0</v>
      </c>
      <c r="K93" s="49">
        <f t="shared" si="122"/>
        <v>0</v>
      </c>
      <c r="L93" s="49">
        <f t="shared" si="122"/>
        <v>0</v>
      </c>
      <c r="M93" s="49">
        <f t="shared" si="122"/>
        <v>0</v>
      </c>
      <c r="N93" s="2"/>
      <c r="O93" s="2"/>
      <c r="P93" s="2">
        <f t="shared" ref="P93:AA93" si="123">B93</f>
        <v>0</v>
      </c>
      <c r="Q93" s="2">
        <f t="shared" si="123"/>
        <v>0</v>
      </c>
      <c r="R93" s="2">
        <f t="shared" si="123"/>
        <v>0</v>
      </c>
      <c r="S93" s="2">
        <f t="shared" si="123"/>
        <v>0</v>
      </c>
      <c r="T93" s="2">
        <f t="shared" si="123"/>
        <v>0</v>
      </c>
      <c r="U93" s="2">
        <f t="shared" si="123"/>
        <v>0</v>
      </c>
      <c r="V93" s="2">
        <f t="shared" si="123"/>
        <v>0</v>
      </c>
      <c r="W93" s="2">
        <f t="shared" si="123"/>
        <v>0</v>
      </c>
      <c r="X93" s="2">
        <f t="shared" si="123"/>
        <v>0</v>
      </c>
      <c r="Y93" s="2">
        <f t="shared" si="123"/>
        <v>0</v>
      </c>
      <c r="Z93" s="2">
        <f t="shared" si="123"/>
        <v>0</v>
      </c>
      <c r="AA93" s="2">
        <f t="shared" si="123"/>
        <v>0</v>
      </c>
    </row>
    <row r="94" spans="1:27" x14ac:dyDescent="0.3">
      <c r="A94" s="63"/>
      <c r="B94" s="49"/>
      <c r="C94" s="49">
        <f t="shared" si="109"/>
        <v>0</v>
      </c>
      <c r="D94" s="49">
        <f t="shared" ref="D94:M94" si="124">D78-C78</f>
        <v>0</v>
      </c>
      <c r="E94" s="49">
        <f t="shared" si="124"/>
        <v>0</v>
      </c>
      <c r="F94" s="49">
        <f t="shared" si="124"/>
        <v>0</v>
      </c>
      <c r="G94" s="49">
        <f t="shared" si="124"/>
        <v>0</v>
      </c>
      <c r="H94" s="49">
        <f t="shared" si="124"/>
        <v>0</v>
      </c>
      <c r="I94" s="49">
        <f t="shared" si="124"/>
        <v>0</v>
      </c>
      <c r="J94" s="49">
        <f t="shared" si="124"/>
        <v>0</v>
      </c>
      <c r="K94" s="49">
        <f t="shared" si="124"/>
        <v>0</v>
      </c>
      <c r="L94" s="49">
        <f t="shared" si="124"/>
        <v>0</v>
      </c>
      <c r="M94" s="49">
        <f t="shared" si="124"/>
        <v>0</v>
      </c>
      <c r="N94" s="2"/>
      <c r="O94" s="2"/>
      <c r="P94" s="2">
        <f t="shared" ref="P94:AA94" si="125">B94</f>
        <v>0</v>
      </c>
      <c r="Q94" s="2">
        <f t="shared" si="125"/>
        <v>0</v>
      </c>
      <c r="R94" s="2">
        <f t="shared" si="125"/>
        <v>0</v>
      </c>
      <c r="S94" s="2">
        <f t="shared" si="125"/>
        <v>0</v>
      </c>
      <c r="T94" s="2">
        <f t="shared" si="125"/>
        <v>0</v>
      </c>
      <c r="U94" s="2">
        <f t="shared" si="125"/>
        <v>0</v>
      </c>
      <c r="V94" s="2">
        <f t="shared" si="125"/>
        <v>0</v>
      </c>
      <c r="W94" s="2">
        <f t="shared" si="125"/>
        <v>0</v>
      </c>
      <c r="X94" s="2">
        <f t="shared" si="125"/>
        <v>0</v>
      </c>
      <c r="Y94" s="2">
        <f t="shared" si="125"/>
        <v>0</v>
      </c>
      <c r="Z94" s="2">
        <f t="shared" si="125"/>
        <v>0</v>
      </c>
      <c r="AA94" s="2">
        <f t="shared" si="125"/>
        <v>0</v>
      </c>
    </row>
    <row r="95" spans="1:27" x14ac:dyDescent="0.3">
      <c r="A95" s="63"/>
      <c r="B95" s="49"/>
      <c r="C95" s="49">
        <f t="shared" si="109"/>
        <v>0</v>
      </c>
      <c r="D95" s="49">
        <f t="shared" ref="D95:M95" si="126">D79-C79</f>
        <v>0</v>
      </c>
      <c r="E95" s="49">
        <f t="shared" si="126"/>
        <v>0</v>
      </c>
      <c r="F95" s="49">
        <f t="shared" si="126"/>
        <v>0</v>
      </c>
      <c r="G95" s="49">
        <f t="shared" si="126"/>
        <v>0</v>
      </c>
      <c r="H95" s="49">
        <f t="shared" si="126"/>
        <v>0</v>
      </c>
      <c r="I95" s="49">
        <f t="shared" si="126"/>
        <v>0</v>
      </c>
      <c r="J95" s="49">
        <f t="shared" si="126"/>
        <v>0</v>
      </c>
      <c r="K95" s="49">
        <f t="shared" si="126"/>
        <v>0</v>
      </c>
      <c r="L95" s="49">
        <f t="shared" si="126"/>
        <v>0</v>
      </c>
      <c r="M95" s="49">
        <f t="shared" si="126"/>
        <v>0</v>
      </c>
      <c r="N95" s="2"/>
      <c r="O95" s="2"/>
      <c r="P95" s="2">
        <f t="shared" ref="P95:AA95" si="127">B95</f>
        <v>0</v>
      </c>
      <c r="Q95" s="2">
        <f t="shared" si="127"/>
        <v>0</v>
      </c>
      <c r="R95" s="2">
        <f t="shared" si="127"/>
        <v>0</v>
      </c>
      <c r="S95" s="2">
        <f t="shared" si="127"/>
        <v>0</v>
      </c>
      <c r="T95" s="2">
        <f t="shared" si="127"/>
        <v>0</v>
      </c>
      <c r="U95" s="2">
        <f t="shared" si="127"/>
        <v>0</v>
      </c>
      <c r="V95" s="2">
        <f t="shared" si="127"/>
        <v>0</v>
      </c>
      <c r="W95" s="2">
        <f t="shared" si="127"/>
        <v>0</v>
      </c>
      <c r="X95" s="2">
        <f t="shared" si="127"/>
        <v>0</v>
      </c>
      <c r="Y95" s="2">
        <f t="shared" si="127"/>
        <v>0</v>
      </c>
      <c r="Z95" s="2">
        <f t="shared" si="127"/>
        <v>0</v>
      </c>
      <c r="AA95" s="2">
        <f t="shared" si="127"/>
        <v>0</v>
      </c>
    </row>
    <row r="96" spans="1:27" x14ac:dyDescent="0.3">
      <c r="A96" s="63"/>
      <c r="B96" s="49"/>
      <c r="C96" s="49">
        <f t="shared" si="109"/>
        <v>0</v>
      </c>
      <c r="D96" s="49">
        <f t="shared" ref="D96:M96" si="128">D80-C80</f>
        <v>0</v>
      </c>
      <c r="E96" s="49">
        <f t="shared" si="128"/>
        <v>0</v>
      </c>
      <c r="F96" s="49">
        <f t="shared" si="128"/>
        <v>0</v>
      </c>
      <c r="G96" s="49">
        <f t="shared" si="128"/>
        <v>0</v>
      </c>
      <c r="H96" s="49">
        <f t="shared" si="128"/>
        <v>0</v>
      </c>
      <c r="I96" s="49">
        <f t="shared" si="128"/>
        <v>0</v>
      </c>
      <c r="J96" s="49">
        <f t="shared" si="128"/>
        <v>0</v>
      </c>
      <c r="K96" s="49">
        <f t="shared" si="128"/>
        <v>0</v>
      </c>
      <c r="L96" s="49">
        <f t="shared" si="128"/>
        <v>0</v>
      </c>
      <c r="M96" s="49">
        <f t="shared" si="128"/>
        <v>0</v>
      </c>
      <c r="N96" s="2"/>
      <c r="O96" s="2"/>
      <c r="P96" s="2">
        <f t="shared" ref="P96:AA96" si="129">B96</f>
        <v>0</v>
      </c>
      <c r="Q96" s="2">
        <f t="shared" si="129"/>
        <v>0</v>
      </c>
      <c r="R96" s="2">
        <f t="shared" si="129"/>
        <v>0</v>
      </c>
      <c r="S96" s="2">
        <f t="shared" si="129"/>
        <v>0</v>
      </c>
      <c r="T96" s="2">
        <f t="shared" si="129"/>
        <v>0</v>
      </c>
      <c r="U96" s="2">
        <f t="shared" si="129"/>
        <v>0</v>
      </c>
      <c r="V96" s="2">
        <f t="shared" si="129"/>
        <v>0</v>
      </c>
      <c r="W96" s="2">
        <f t="shared" si="129"/>
        <v>0</v>
      </c>
      <c r="X96" s="2">
        <f t="shared" si="129"/>
        <v>0</v>
      </c>
      <c r="Y96" s="2">
        <f t="shared" si="129"/>
        <v>0</v>
      </c>
      <c r="Z96" s="2">
        <f t="shared" si="129"/>
        <v>0</v>
      </c>
      <c r="AA96" s="2">
        <f t="shared" si="129"/>
        <v>0</v>
      </c>
    </row>
    <row r="97" spans="1:27" x14ac:dyDescent="0.3">
      <c r="A97" s="63"/>
      <c r="B97" s="49"/>
      <c r="C97" s="49">
        <f t="shared" si="109"/>
        <v>0</v>
      </c>
      <c r="D97" s="49">
        <f t="shared" ref="D97:M97" si="130">D81-C81</f>
        <v>0</v>
      </c>
      <c r="E97" s="49">
        <f t="shared" si="130"/>
        <v>0</v>
      </c>
      <c r="F97" s="49">
        <f t="shared" si="130"/>
        <v>0</v>
      </c>
      <c r="G97" s="49">
        <f t="shared" si="130"/>
        <v>0</v>
      </c>
      <c r="H97" s="49">
        <f t="shared" si="130"/>
        <v>0</v>
      </c>
      <c r="I97" s="49">
        <f t="shared" si="130"/>
        <v>0</v>
      </c>
      <c r="J97" s="49">
        <f t="shared" si="130"/>
        <v>0</v>
      </c>
      <c r="K97" s="49">
        <f t="shared" si="130"/>
        <v>0</v>
      </c>
      <c r="L97" s="49">
        <f t="shared" si="130"/>
        <v>0</v>
      </c>
      <c r="M97" s="49">
        <f t="shared" si="130"/>
        <v>0</v>
      </c>
      <c r="N97" s="2"/>
      <c r="O97" s="2"/>
      <c r="P97" s="2">
        <f t="shared" ref="P97:AA97" si="131">B97</f>
        <v>0</v>
      </c>
      <c r="Q97" s="2">
        <f t="shared" si="131"/>
        <v>0</v>
      </c>
      <c r="R97" s="2">
        <f t="shared" si="131"/>
        <v>0</v>
      </c>
      <c r="S97" s="2">
        <f t="shared" si="131"/>
        <v>0</v>
      </c>
      <c r="T97" s="2">
        <f t="shared" si="131"/>
        <v>0</v>
      </c>
      <c r="U97" s="2">
        <f t="shared" si="131"/>
        <v>0</v>
      </c>
      <c r="V97" s="2">
        <f t="shared" si="131"/>
        <v>0</v>
      </c>
      <c r="W97" s="2">
        <f t="shared" si="131"/>
        <v>0</v>
      </c>
      <c r="X97" s="2">
        <f t="shared" si="131"/>
        <v>0</v>
      </c>
      <c r="Y97" s="2">
        <f t="shared" si="131"/>
        <v>0</v>
      </c>
      <c r="Z97" s="2">
        <f t="shared" si="131"/>
        <v>0</v>
      </c>
      <c r="AA97" s="2">
        <f t="shared" si="131"/>
        <v>0</v>
      </c>
    </row>
    <row r="98" spans="1:27" x14ac:dyDescent="0.3">
      <c r="A98" s="63"/>
      <c r="B98" s="49"/>
      <c r="C98" s="49">
        <f t="shared" si="109"/>
        <v>0</v>
      </c>
      <c r="D98" s="49">
        <f t="shared" ref="D98:M98" si="132">D82-C82</f>
        <v>0</v>
      </c>
      <c r="E98" s="49">
        <f t="shared" si="132"/>
        <v>0</v>
      </c>
      <c r="F98" s="49">
        <f t="shared" si="132"/>
        <v>0</v>
      </c>
      <c r="G98" s="49">
        <f t="shared" si="132"/>
        <v>0</v>
      </c>
      <c r="H98" s="49">
        <f t="shared" si="132"/>
        <v>0</v>
      </c>
      <c r="I98" s="49">
        <f t="shared" si="132"/>
        <v>0</v>
      </c>
      <c r="J98" s="49">
        <f t="shared" si="132"/>
        <v>0</v>
      </c>
      <c r="K98" s="49">
        <f t="shared" si="132"/>
        <v>0</v>
      </c>
      <c r="L98" s="49">
        <f t="shared" si="132"/>
        <v>0</v>
      </c>
      <c r="M98" s="49">
        <f t="shared" si="132"/>
        <v>0</v>
      </c>
      <c r="N98" s="2"/>
      <c r="O98" s="2"/>
      <c r="P98" s="2">
        <f t="shared" ref="P98:AA98" si="133">B98</f>
        <v>0</v>
      </c>
      <c r="Q98" s="2">
        <f t="shared" si="133"/>
        <v>0</v>
      </c>
      <c r="R98" s="2">
        <f t="shared" si="133"/>
        <v>0</v>
      </c>
      <c r="S98" s="2">
        <f t="shared" si="133"/>
        <v>0</v>
      </c>
      <c r="T98" s="2">
        <f t="shared" si="133"/>
        <v>0</v>
      </c>
      <c r="U98" s="2">
        <f t="shared" si="133"/>
        <v>0</v>
      </c>
      <c r="V98" s="2">
        <f t="shared" si="133"/>
        <v>0</v>
      </c>
      <c r="W98" s="2">
        <f t="shared" si="133"/>
        <v>0</v>
      </c>
      <c r="X98" s="2">
        <f t="shared" si="133"/>
        <v>0</v>
      </c>
      <c r="Y98" s="2">
        <f t="shared" si="133"/>
        <v>0</v>
      </c>
      <c r="Z98" s="2">
        <f t="shared" si="133"/>
        <v>0</v>
      </c>
      <c r="AA98" s="2">
        <f t="shared" si="133"/>
        <v>0</v>
      </c>
    </row>
    <row r="99" spans="1:27" x14ac:dyDescent="0.3">
      <c r="A99" s="63"/>
      <c r="B99" s="49"/>
      <c r="C99" s="49">
        <f t="shared" si="109"/>
        <v>0</v>
      </c>
      <c r="D99" s="49">
        <f t="shared" ref="D99:M99" si="134">D83-C83</f>
        <v>0</v>
      </c>
      <c r="E99" s="49">
        <f t="shared" si="134"/>
        <v>0</v>
      </c>
      <c r="F99" s="49">
        <f t="shared" si="134"/>
        <v>0</v>
      </c>
      <c r="G99" s="49">
        <f t="shared" si="134"/>
        <v>0</v>
      </c>
      <c r="H99" s="49">
        <f t="shared" si="134"/>
        <v>0</v>
      </c>
      <c r="I99" s="49">
        <f t="shared" si="134"/>
        <v>0</v>
      </c>
      <c r="J99" s="49">
        <f t="shared" si="134"/>
        <v>0</v>
      </c>
      <c r="K99" s="49">
        <f t="shared" si="134"/>
        <v>0</v>
      </c>
      <c r="L99" s="49">
        <f t="shared" si="134"/>
        <v>0</v>
      </c>
      <c r="M99" s="49">
        <f t="shared" si="134"/>
        <v>0</v>
      </c>
      <c r="N99" s="2"/>
      <c r="O99" s="2"/>
      <c r="P99" s="2">
        <f t="shared" ref="P99:AA99" si="135">B99</f>
        <v>0</v>
      </c>
      <c r="Q99" s="2">
        <f t="shared" si="135"/>
        <v>0</v>
      </c>
      <c r="R99" s="2">
        <f t="shared" si="135"/>
        <v>0</v>
      </c>
      <c r="S99" s="2">
        <f t="shared" si="135"/>
        <v>0</v>
      </c>
      <c r="T99" s="2">
        <f t="shared" si="135"/>
        <v>0</v>
      </c>
      <c r="U99" s="2">
        <f t="shared" si="135"/>
        <v>0</v>
      </c>
      <c r="V99" s="2">
        <f t="shared" si="135"/>
        <v>0</v>
      </c>
      <c r="W99" s="2">
        <f t="shared" si="135"/>
        <v>0</v>
      </c>
      <c r="X99" s="2">
        <f t="shared" si="135"/>
        <v>0</v>
      </c>
      <c r="Y99" s="2">
        <f t="shared" si="135"/>
        <v>0</v>
      </c>
      <c r="Z99" s="2">
        <f t="shared" si="135"/>
        <v>0</v>
      </c>
      <c r="AA99" s="2">
        <f t="shared" si="135"/>
        <v>0</v>
      </c>
    </row>
    <row r="100" spans="1:27" x14ac:dyDescent="0.3">
      <c r="A100" s="63"/>
      <c r="B100" s="49"/>
      <c r="C100" s="49">
        <f t="shared" si="109"/>
        <v>0</v>
      </c>
      <c r="D100" s="49">
        <f t="shared" ref="D100:M100" si="136">D84-C84</f>
        <v>0</v>
      </c>
      <c r="E100" s="49">
        <f t="shared" si="136"/>
        <v>0</v>
      </c>
      <c r="F100" s="49">
        <f t="shared" si="136"/>
        <v>0</v>
      </c>
      <c r="G100" s="49">
        <f t="shared" si="136"/>
        <v>0</v>
      </c>
      <c r="H100" s="49">
        <f t="shared" si="136"/>
        <v>0</v>
      </c>
      <c r="I100" s="49">
        <f t="shared" si="136"/>
        <v>0</v>
      </c>
      <c r="J100" s="49">
        <f t="shared" si="136"/>
        <v>200</v>
      </c>
      <c r="K100" s="49">
        <f t="shared" si="136"/>
        <v>0</v>
      </c>
      <c r="L100" s="49">
        <f t="shared" si="136"/>
        <v>0</v>
      </c>
      <c r="M100" s="49">
        <f t="shared" si="136"/>
        <v>0</v>
      </c>
      <c r="N100" s="2"/>
      <c r="O100" s="2"/>
      <c r="P100" s="2">
        <f t="shared" ref="P100:AA100" si="137">B100</f>
        <v>0</v>
      </c>
      <c r="Q100" s="2">
        <f t="shared" si="137"/>
        <v>0</v>
      </c>
      <c r="R100" s="2">
        <f t="shared" si="137"/>
        <v>0</v>
      </c>
      <c r="S100" s="2">
        <f t="shared" si="137"/>
        <v>0</v>
      </c>
      <c r="T100" s="2">
        <f t="shared" si="137"/>
        <v>0</v>
      </c>
      <c r="U100" s="2">
        <f t="shared" si="137"/>
        <v>0</v>
      </c>
      <c r="V100" s="2">
        <f t="shared" si="137"/>
        <v>0</v>
      </c>
      <c r="W100" s="2">
        <f t="shared" si="137"/>
        <v>0</v>
      </c>
      <c r="X100" s="2">
        <f t="shared" si="137"/>
        <v>200</v>
      </c>
      <c r="Y100" s="2">
        <f t="shared" si="137"/>
        <v>0</v>
      </c>
      <c r="Z100" s="2">
        <f t="shared" si="137"/>
        <v>0</v>
      </c>
      <c r="AA100" s="2">
        <f t="shared" si="137"/>
        <v>0</v>
      </c>
    </row>
  </sheetData>
  <phoneticPr fontId="24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106"/>
  <sheetViews>
    <sheetView topLeftCell="A58" workbookViewId="0">
      <selection activeCell="C11" sqref="C11:M11"/>
    </sheetView>
  </sheetViews>
  <sheetFormatPr defaultColWidth="9" defaultRowHeight="14" x14ac:dyDescent="0.3"/>
  <cols>
    <col min="1" max="2" width="20" customWidth="1"/>
    <col min="3" max="13" width="9.58203125"/>
    <col min="16" max="16" width="20.1640625" customWidth="1"/>
  </cols>
  <sheetData>
    <row r="1" spans="1:27" x14ac:dyDescent="0.3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>
        <v>2026</v>
      </c>
      <c r="W1" s="4">
        <v>2027</v>
      </c>
      <c r="X1" s="4">
        <v>2028</v>
      </c>
      <c r="Y1" s="4">
        <v>2029</v>
      </c>
      <c r="Z1" s="4">
        <v>2030</v>
      </c>
      <c r="AA1" s="4">
        <v>2035</v>
      </c>
    </row>
    <row r="2" spans="1:27" x14ac:dyDescent="0.3">
      <c r="A2" s="5" t="s">
        <v>50</v>
      </c>
      <c r="B2" s="5"/>
      <c r="C2" s="27"/>
      <c r="D2" s="27"/>
      <c r="E2" s="6">
        <f t="shared" ref="E2:M2" si="0">SUM(E3:E10)*E11</f>
        <v>206.16238068325757</v>
      </c>
      <c r="F2" s="6">
        <f t="shared" si="0"/>
        <v>216.2231708657354</v>
      </c>
      <c r="G2" s="6">
        <f t="shared" si="0"/>
        <v>222.8786802030458</v>
      </c>
      <c r="H2" s="6">
        <f t="shared" si="0"/>
        <v>246.4465159206612</v>
      </c>
      <c r="I2" s="6">
        <f t="shared" si="0"/>
        <v>261.12791221975533</v>
      </c>
      <c r="J2" s="6">
        <f t="shared" si="0"/>
        <v>246.89070049417447</v>
      </c>
      <c r="K2" s="6">
        <f t="shared" si="0"/>
        <v>258.98545019456503</v>
      </c>
      <c r="L2" s="6">
        <f t="shared" si="0"/>
        <v>269.27353714175769</v>
      </c>
      <c r="M2" s="6">
        <f t="shared" si="0"/>
        <v>300.22901137481728</v>
      </c>
      <c r="P2" s="5" t="s">
        <v>51</v>
      </c>
      <c r="Q2" s="27">
        <f t="shared" ref="Q2:AA2" si="1">SUM(Q3:Q10)*Q11</f>
        <v>68.161795473744476</v>
      </c>
      <c r="R2" s="27">
        <f t="shared" si="1"/>
        <v>71.225592645450618</v>
      </c>
      <c r="S2" s="27">
        <f t="shared" si="1"/>
        <v>185.54614261493182</v>
      </c>
      <c r="T2" s="27">
        <f t="shared" si="1"/>
        <v>194.60085377916181</v>
      </c>
      <c r="U2" s="27">
        <f t="shared" si="1"/>
        <v>200.59081218274122</v>
      </c>
      <c r="V2" s="27">
        <f t="shared" si="1"/>
        <v>221.80186432859509</v>
      </c>
      <c r="W2" s="27">
        <f t="shared" si="1"/>
        <v>235.01512099777983</v>
      </c>
      <c r="X2" s="27">
        <f t="shared" si="1"/>
        <v>222.20163044475706</v>
      </c>
      <c r="Y2" s="27">
        <f t="shared" si="1"/>
        <v>233.08690517510854</v>
      </c>
      <c r="Z2" s="27">
        <f t="shared" si="1"/>
        <v>242.34618342758193</v>
      </c>
      <c r="AA2" s="27">
        <f t="shared" si="1"/>
        <v>270.20611023733557</v>
      </c>
    </row>
    <row r="3" spans="1:27" x14ac:dyDescent="0.3">
      <c r="A3" s="46" t="s">
        <v>163</v>
      </c>
      <c r="B3" s="46"/>
      <c r="C3" s="46">
        <f>负荷!H14*负荷!H55</f>
        <v>0</v>
      </c>
      <c r="D3" s="46">
        <f>负荷!I14*负荷!I55</f>
        <v>0</v>
      </c>
      <c r="E3" s="46">
        <f>负荷!J14*负荷!J55</f>
        <v>42.490694365949999</v>
      </c>
      <c r="F3" s="46">
        <f>负荷!K14*负荷!K55</f>
        <v>46.366542887116502</v>
      </c>
      <c r="G3" s="46">
        <f>负荷!L14*负荷!L55</f>
        <v>49.069373942470499</v>
      </c>
      <c r="H3" s="46">
        <f>负荷!M14*负荷!M55</f>
        <v>61.98019441069259</v>
      </c>
      <c r="I3" s="46">
        <f>负荷!N14*负荷!N55</f>
        <v>66.637796250442193</v>
      </c>
      <c r="J3" s="46">
        <f>负荷!O14*负荷!O55</f>
        <v>40.525175671032798</v>
      </c>
      <c r="K3" s="46">
        <f>负荷!P14*负荷!P55</f>
        <v>43</v>
      </c>
      <c r="L3" s="46">
        <f>负荷!Q14*负荷!Q55</f>
        <v>45.400000000000006</v>
      </c>
      <c r="M3" s="46">
        <f>负荷!R14*负荷!R55</f>
        <v>51.2</v>
      </c>
      <c r="P3" s="5" t="str">
        <f t="shared" ref="P3:P34" si="2">A3</f>
        <v>富阳区负荷</v>
      </c>
      <c r="Q3" s="5">
        <f t="shared" ref="Q3:AA3" si="3">C3*0.9</f>
        <v>0</v>
      </c>
      <c r="R3" s="5">
        <f t="shared" si="3"/>
        <v>0</v>
      </c>
      <c r="S3" s="5">
        <f t="shared" si="3"/>
        <v>38.241624929354998</v>
      </c>
      <c r="T3" s="5">
        <f t="shared" si="3"/>
        <v>41.729888598404855</v>
      </c>
      <c r="U3" s="5">
        <f t="shared" si="3"/>
        <v>44.162436548223447</v>
      </c>
      <c r="V3" s="5">
        <f t="shared" si="3"/>
        <v>55.782174969623334</v>
      </c>
      <c r="W3" s="5">
        <f t="shared" si="3"/>
        <v>59.974016625397972</v>
      </c>
      <c r="X3" s="5">
        <f t="shared" si="3"/>
        <v>36.472658103929518</v>
      </c>
      <c r="Y3" s="5">
        <f t="shared" si="3"/>
        <v>38.700000000000003</v>
      </c>
      <c r="Z3" s="5">
        <f t="shared" si="3"/>
        <v>40.860000000000007</v>
      </c>
      <c r="AA3" s="5">
        <f t="shared" si="3"/>
        <v>46.080000000000005</v>
      </c>
    </row>
    <row r="4" spans="1:27" x14ac:dyDescent="0.3">
      <c r="A4" s="9" t="s">
        <v>120</v>
      </c>
      <c r="B4" s="9"/>
      <c r="C4" s="9">
        <f>负荷!H16*负荷!H63</f>
        <v>0</v>
      </c>
      <c r="D4" s="9">
        <f>负荷!I16*负荷!I63</f>
        <v>0</v>
      </c>
      <c r="E4" s="9">
        <f>负荷!J16*负荷!J63</f>
        <v>63</v>
      </c>
      <c r="F4" s="9">
        <f>负荷!K16*负荷!K63</f>
        <v>66</v>
      </c>
      <c r="G4" s="9">
        <f>负荷!L16*负荷!L63</f>
        <v>69</v>
      </c>
      <c r="H4" s="9">
        <f>负荷!M16*负荷!M63</f>
        <v>73</v>
      </c>
      <c r="I4" s="9">
        <f>负荷!N16*负荷!N63</f>
        <v>79</v>
      </c>
      <c r="J4" s="9">
        <f>负荷!O16*负荷!O63</f>
        <v>85</v>
      </c>
      <c r="K4" s="9">
        <f>负荷!P16*负荷!P63</f>
        <v>90</v>
      </c>
      <c r="L4" s="9">
        <f>负荷!Q16*负荷!Q63</f>
        <v>94</v>
      </c>
      <c r="M4" s="9">
        <f>负荷!R16*负荷!R63</f>
        <v>96</v>
      </c>
      <c r="P4" s="5" t="str">
        <f t="shared" si="2"/>
        <v>桐庐县负荷</v>
      </c>
      <c r="Q4" s="5">
        <f t="shared" ref="Q4:AA4" si="4">C4*0.9</f>
        <v>0</v>
      </c>
      <c r="R4" s="5">
        <f t="shared" si="4"/>
        <v>0</v>
      </c>
      <c r="S4" s="5">
        <f t="shared" si="4"/>
        <v>56.7</v>
      </c>
      <c r="T4" s="5">
        <f t="shared" si="4"/>
        <v>59.4</v>
      </c>
      <c r="U4" s="5">
        <f t="shared" si="4"/>
        <v>62.1</v>
      </c>
      <c r="V4" s="5">
        <f t="shared" si="4"/>
        <v>65.7</v>
      </c>
      <c r="W4" s="5">
        <f t="shared" si="4"/>
        <v>71.100000000000009</v>
      </c>
      <c r="X4" s="5">
        <f t="shared" si="4"/>
        <v>76.5</v>
      </c>
      <c r="Y4" s="5">
        <f t="shared" si="4"/>
        <v>81</v>
      </c>
      <c r="Z4" s="5">
        <f t="shared" si="4"/>
        <v>84.600000000000009</v>
      </c>
      <c r="AA4" s="5">
        <f t="shared" si="4"/>
        <v>86.4</v>
      </c>
    </row>
    <row r="5" spans="1:27" x14ac:dyDescent="0.3">
      <c r="A5" s="9" t="s">
        <v>176</v>
      </c>
      <c r="B5" s="9"/>
      <c r="C5" s="9">
        <f>负荷!H19*负荷!H66</f>
        <v>71.0190623997279</v>
      </c>
      <c r="D5" s="9">
        <f>负荷!I19*负荷!I66</f>
        <v>73.868305129773404</v>
      </c>
      <c r="E5" s="9">
        <f>负荷!J19*负荷!J66</f>
        <v>78.911289536764599</v>
      </c>
      <c r="F5" s="9">
        <f>负荷!K19*负荷!K66</f>
        <v>81.344812082660297</v>
      </c>
      <c r="G5" s="9">
        <f>负荷!L19*负荷!L66</f>
        <v>83.826847151720301</v>
      </c>
      <c r="H5" s="9">
        <f>负荷!M19*负荷!M66</f>
        <v>89</v>
      </c>
      <c r="I5" s="9">
        <f>负荷!N19*负荷!N66</f>
        <v>94</v>
      </c>
      <c r="J5" s="9">
        <f>负荷!O19*负荷!O66</f>
        <v>99</v>
      </c>
      <c r="K5" s="9">
        <f>负荷!P19*负荷!P66</f>
        <v>104</v>
      </c>
      <c r="L5" s="9">
        <f>负荷!Q19*负荷!Q66</f>
        <v>108</v>
      </c>
      <c r="M5" s="9">
        <f>负荷!R19*负荷!R66</f>
        <v>126</v>
      </c>
      <c r="P5" s="5" t="str">
        <f t="shared" si="2"/>
        <v>建德市负荷</v>
      </c>
      <c r="Q5" s="5">
        <f t="shared" ref="Q5:AA5" si="5">C5*0.9</f>
        <v>63.917156159755109</v>
      </c>
      <c r="R5" s="5">
        <f t="shared" si="5"/>
        <v>66.481474616796064</v>
      </c>
      <c r="S5" s="5">
        <f t="shared" si="5"/>
        <v>71.020160583088142</v>
      </c>
      <c r="T5" s="5">
        <f t="shared" si="5"/>
        <v>73.210330874394273</v>
      </c>
      <c r="U5" s="5">
        <f t="shared" si="5"/>
        <v>75.444162436548268</v>
      </c>
      <c r="V5" s="5">
        <f t="shared" si="5"/>
        <v>80.100000000000009</v>
      </c>
      <c r="W5" s="5">
        <f t="shared" si="5"/>
        <v>84.600000000000009</v>
      </c>
      <c r="X5" s="5">
        <f t="shared" si="5"/>
        <v>89.100000000000009</v>
      </c>
      <c r="Y5" s="5">
        <f t="shared" si="5"/>
        <v>93.600000000000009</v>
      </c>
      <c r="Z5" s="5">
        <f t="shared" si="5"/>
        <v>97.2</v>
      </c>
      <c r="AA5" s="5">
        <f t="shared" si="5"/>
        <v>113.4</v>
      </c>
    </row>
    <row r="6" spans="1:27" x14ac:dyDescent="0.3">
      <c r="A6" s="9" t="s">
        <v>121</v>
      </c>
      <c r="B6" s="9"/>
      <c r="C6" s="9">
        <f>负荷!H20*负荷!H69</f>
        <v>8.7023358151779302</v>
      </c>
      <c r="D6" s="9">
        <f>负荷!I20*负荷!I69</f>
        <v>8.5687233950537092</v>
      </c>
      <c r="E6" s="9">
        <f>负荷!J20*负荷!J69</f>
        <v>30.350495975678701</v>
      </c>
      <c r="F6" s="9">
        <f>负荷!K20*负荷!K69</f>
        <v>31.521114682030898</v>
      </c>
      <c r="G6" s="9">
        <f>负荷!L20*负荷!L69</f>
        <v>32.7129159616469</v>
      </c>
      <c r="H6" s="9">
        <f>负荷!M20*负荷!M69</f>
        <v>33.999088699878499</v>
      </c>
      <c r="I6" s="9">
        <f>负荷!N20*负荷!N69</f>
        <v>35</v>
      </c>
      <c r="J6" s="9">
        <f>负荷!O20*负荷!O69</f>
        <v>36</v>
      </c>
      <c r="K6" s="9">
        <f>负荷!P20*负荷!P69</f>
        <v>37</v>
      </c>
      <c r="L6" s="9">
        <f>负荷!Q20*负荷!Q69</f>
        <v>38</v>
      </c>
      <c r="M6" s="9">
        <f>负荷!R20*负荷!R69</f>
        <v>44.859343222215102</v>
      </c>
      <c r="P6" s="5" t="str">
        <f t="shared" si="2"/>
        <v>淳安县负荷</v>
      </c>
      <c r="Q6" s="5">
        <f t="shared" ref="Q6:AA6" si="6">C6*0.9</f>
        <v>7.8321022336601374</v>
      </c>
      <c r="R6" s="5">
        <f t="shared" si="6"/>
        <v>7.7118510555483386</v>
      </c>
      <c r="S6" s="5">
        <f t="shared" si="6"/>
        <v>27.315446378110831</v>
      </c>
      <c r="T6" s="5">
        <f t="shared" si="6"/>
        <v>28.36900321382781</v>
      </c>
      <c r="U6" s="5">
        <f t="shared" si="6"/>
        <v>29.441624365482209</v>
      </c>
      <c r="V6" s="5">
        <f t="shared" si="6"/>
        <v>30.599179829890648</v>
      </c>
      <c r="W6" s="5">
        <f t="shared" si="6"/>
        <v>31.5</v>
      </c>
      <c r="X6" s="5">
        <f t="shared" si="6"/>
        <v>32.4</v>
      </c>
      <c r="Y6" s="5">
        <f t="shared" si="6"/>
        <v>33.300000000000004</v>
      </c>
      <c r="Z6" s="5">
        <f t="shared" si="6"/>
        <v>34.200000000000003</v>
      </c>
      <c r="AA6" s="5">
        <f t="shared" si="6"/>
        <v>40.373408899993592</v>
      </c>
    </row>
    <row r="7" spans="1:27" x14ac:dyDescent="0.3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2"/>
        <v>0</v>
      </c>
      <c r="Q7" s="5">
        <f t="shared" ref="Q7:AA7" si="7">C7*0.9</f>
        <v>0</v>
      </c>
      <c r="R7" s="5">
        <f t="shared" si="7"/>
        <v>0</v>
      </c>
      <c r="S7" s="5">
        <f t="shared" si="7"/>
        <v>0</v>
      </c>
      <c r="T7" s="5">
        <f t="shared" si="7"/>
        <v>0</v>
      </c>
      <c r="U7" s="5">
        <f t="shared" si="7"/>
        <v>0</v>
      </c>
      <c r="V7" s="5">
        <f t="shared" si="7"/>
        <v>0</v>
      </c>
      <c r="W7" s="5">
        <f t="shared" si="7"/>
        <v>0</v>
      </c>
      <c r="X7" s="5">
        <f t="shared" si="7"/>
        <v>0</v>
      </c>
      <c r="Y7" s="5">
        <f t="shared" si="7"/>
        <v>0</v>
      </c>
      <c r="Z7" s="5">
        <f t="shared" si="7"/>
        <v>0</v>
      </c>
      <c r="AA7" s="5">
        <f t="shared" si="7"/>
        <v>0</v>
      </c>
    </row>
    <row r="8" spans="1:27" x14ac:dyDescent="0.3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2"/>
        <v>0</v>
      </c>
      <c r="Q8" s="5">
        <f t="shared" ref="Q8:AA8" si="8">C8*0.9</f>
        <v>0</v>
      </c>
      <c r="R8" s="5">
        <f t="shared" si="8"/>
        <v>0</v>
      </c>
      <c r="S8" s="5">
        <f t="shared" si="8"/>
        <v>0</v>
      </c>
      <c r="T8" s="5">
        <f t="shared" si="8"/>
        <v>0</v>
      </c>
      <c r="U8" s="5">
        <f t="shared" si="8"/>
        <v>0</v>
      </c>
      <c r="V8" s="5">
        <f t="shared" si="8"/>
        <v>0</v>
      </c>
      <c r="W8" s="5">
        <f t="shared" si="8"/>
        <v>0</v>
      </c>
      <c r="X8" s="5">
        <f t="shared" si="8"/>
        <v>0</v>
      </c>
      <c r="Y8" s="5">
        <f t="shared" si="8"/>
        <v>0</v>
      </c>
      <c r="Z8" s="5">
        <f t="shared" si="8"/>
        <v>0</v>
      </c>
      <c r="AA8" s="5">
        <f t="shared" si="8"/>
        <v>0</v>
      </c>
    </row>
    <row r="9" spans="1:27" x14ac:dyDescent="0.3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2"/>
        <v>0</v>
      </c>
      <c r="Q9" s="5">
        <f t="shared" ref="Q9:AA9" si="9">C9*0.9</f>
        <v>0</v>
      </c>
      <c r="R9" s="5">
        <f t="shared" si="9"/>
        <v>0</v>
      </c>
      <c r="S9" s="5">
        <f t="shared" si="9"/>
        <v>0</v>
      </c>
      <c r="T9" s="5">
        <f t="shared" si="9"/>
        <v>0</v>
      </c>
      <c r="U9" s="5">
        <f t="shared" si="9"/>
        <v>0</v>
      </c>
      <c r="V9" s="5">
        <f t="shared" si="9"/>
        <v>0</v>
      </c>
      <c r="W9" s="5">
        <f t="shared" si="9"/>
        <v>0</v>
      </c>
      <c r="X9" s="5">
        <f t="shared" si="9"/>
        <v>0</v>
      </c>
      <c r="Y9" s="5">
        <f t="shared" si="9"/>
        <v>0</v>
      </c>
      <c r="Z9" s="5">
        <f t="shared" si="9"/>
        <v>0</v>
      </c>
      <c r="AA9" s="5">
        <f t="shared" si="9"/>
        <v>0</v>
      </c>
    </row>
    <row r="10" spans="1:27" x14ac:dyDescent="0.3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2"/>
        <v>0</v>
      </c>
      <c r="Q10" s="5">
        <f t="shared" ref="Q10:AA10" si="10">C10*0.9</f>
        <v>0</v>
      </c>
      <c r="R10" s="5">
        <f t="shared" si="10"/>
        <v>0</v>
      </c>
      <c r="S10" s="5">
        <f t="shared" si="10"/>
        <v>0</v>
      </c>
      <c r="T10" s="5">
        <f t="shared" si="10"/>
        <v>0</v>
      </c>
      <c r="U10" s="5">
        <f t="shared" si="10"/>
        <v>0</v>
      </c>
      <c r="V10" s="5">
        <f t="shared" si="10"/>
        <v>0</v>
      </c>
      <c r="W10" s="5">
        <f t="shared" si="10"/>
        <v>0</v>
      </c>
      <c r="X10" s="5">
        <f t="shared" si="10"/>
        <v>0</v>
      </c>
      <c r="Y10" s="5">
        <f t="shared" si="10"/>
        <v>0</v>
      </c>
      <c r="Z10" s="5">
        <f t="shared" si="10"/>
        <v>0</v>
      </c>
      <c r="AA10" s="5">
        <f t="shared" si="10"/>
        <v>0</v>
      </c>
    </row>
    <row r="11" spans="1:27" x14ac:dyDescent="0.3">
      <c r="A11" s="5" t="s">
        <v>35</v>
      </c>
      <c r="B11" s="13"/>
      <c r="C11" s="14">
        <v>0.95</v>
      </c>
      <c r="D11" s="15">
        <v>0.96</v>
      </c>
      <c r="E11" s="15">
        <v>0.96</v>
      </c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2"/>
        <v>同时率</v>
      </c>
      <c r="Q11" s="5">
        <f t="shared" ref="Q11:AA11" si="11">C11</f>
        <v>0.95</v>
      </c>
      <c r="R11" s="5">
        <f t="shared" si="11"/>
        <v>0.96</v>
      </c>
      <c r="S11" s="5">
        <f t="shared" si="11"/>
        <v>0.96</v>
      </c>
      <c r="T11" s="5">
        <f t="shared" si="11"/>
        <v>0.96</v>
      </c>
      <c r="U11" s="5">
        <f t="shared" si="11"/>
        <v>0.95</v>
      </c>
      <c r="V11" s="5">
        <f t="shared" si="11"/>
        <v>0.95529576231527513</v>
      </c>
      <c r="W11" s="5">
        <f t="shared" si="11"/>
        <v>0.95080835844470879</v>
      </c>
      <c r="X11" s="5">
        <f t="shared" si="11"/>
        <v>0.94766542180908198</v>
      </c>
      <c r="Y11" s="5">
        <f t="shared" si="11"/>
        <v>0.94520237297286502</v>
      </c>
      <c r="Z11" s="5">
        <f t="shared" si="11"/>
        <v>0.94349522474336966</v>
      </c>
      <c r="AA11" s="5">
        <f t="shared" si="11"/>
        <v>0.94394023559641038</v>
      </c>
    </row>
    <row r="12" spans="1:27" x14ac:dyDescent="0.3">
      <c r="A12" s="17" t="s">
        <v>177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2"/>
        <v>转供金华兰溪负荷</v>
      </c>
      <c r="Q12" s="17">
        <f t="shared" ref="Q12:AA12" si="12">C12*0.9</f>
        <v>0</v>
      </c>
      <c r="R12" s="17">
        <f t="shared" si="12"/>
        <v>0</v>
      </c>
      <c r="S12" s="17">
        <f t="shared" si="12"/>
        <v>0</v>
      </c>
      <c r="T12" s="17">
        <f t="shared" si="12"/>
        <v>0</v>
      </c>
      <c r="U12" s="17">
        <f t="shared" si="12"/>
        <v>0</v>
      </c>
      <c r="V12" s="17">
        <f t="shared" si="12"/>
        <v>0</v>
      </c>
      <c r="W12" s="17">
        <f t="shared" si="12"/>
        <v>0</v>
      </c>
      <c r="X12" s="17">
        <f t="shared" si="12"/>
        <v>0</v>
      </c>
      <c r="Y12" s="17">
        <f t="shared" si="12"/>
        <v>0</v>
      </c>
      <c r="Z12" s="17">
        <f t="shared" si="12"/>
        <v>0</v>
      </c>
      <c r="AA12" s="17">
        <f t="shared" si="12"/>
        <v>0</v>
      </c>
    </row>
    <row r="13" spans="1:27" x14ac:dyDescent="0.3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2"/>
        <v>转供XX</v>
      </c>
      <c r="Q13" s="17">
        <f t="shared" ref="Q13:AA13" si="13">C13*0.9</f>
        <v>0</v>
      </c>
      <c r="R13" s="17">
        <f t="shared" si="13"/>
        <v>0</v>
      </c>
      <c r="S13" s="17">
        <f t="shared" si="13"/>
        <v>0</v>
      </c>
      <c r="T13" s="17">
        <f t="shared" si="13"/>
        <v>0</v>
      </c>
      <c r="U13" s="17">
        <f t="shared" si="13"/>
        <v>0</v>
      </c>
      <c r="V13" s="17">
        <f t="shared" si="13"/>
        <v>0</v>
      </c>
      <c r="W13" s="17">
        <f t="shared" si="13"/>
        <v>0</v>
      </c>
      <c r="X13" s="17">
        <f t="shared" si="13"/>
        <v>0</v>
      </c>
      <c r="Y13" s="17">
        <f t="shared" si="13"/>
        <v>0</v>
      </c>
      <c r="Z13" s="17">
        <f t="shared" si="13"/>
        <v>0</v>
      </c>
      <c r="AA13" s="17">
        <f t="shared" si="13"/>
        <v>0</v>
      </c>
    </row>
    <row r="14" spans="1:27" x14ac:dyDescent="0.3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2"/>
        <v>转供XX</v>
      </c>
      <c r="Q14" s="17">
        <f t="shared" ref="Q14:AA14" si="14">C14*0.9</f>
        <v>0</v>
      </c>
      <c r="R14" s="17">
        <f t="shared" si="14"/>
        <v>0</v>
      </c>
      <c r="S14" s="17">
        <f t="shared" si="14"/>
        <v>0</v>
      </c>
      <c r="T14" s="17">
        <f t="shared" si="14"/>
        <v>0</v>
      </c>
      <c r="U14" s="17">
        <f t="shared" si="14"/>
        <v>0</v>
      </c>
      <c r="V14" s="17">
        <f t="shared" si="14"/>
        <v>0</v>
      </c>
      <c r="W14" s="17">
        <f t="shared" si="14"/>
        <v>0</v>
      </c>
      <c r="X14" s="17">
        <f t="shared" si="14"/>
        <v>0</v>
      </c>
      <c r="Y14" s="17">
        <f t="shared" si="14"/>
        <v>0</v>
      </c>
      <c r="Z14" s="17">
        <f t="shared" si="14"/>
        <v>0</v>
      </c>
      <c r="AA14" s="17">
        <f t="shared" si="14"/>
        <v>0</v>
      </c>
    </row>
    <row r="15" spans="1:27" x14ac:dyDescent="0.3">
      <c r="A15" s="22" t="s">
        <v>57</v>
      </c>
      <c r="B15" s="22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P15" s="22" t="str">
        <f t="shared" si="2"/>
        <v>由XX转供</v>
      </c>
      <c r="Q15" s="22">
        <f t="shared" ref="Q15:AA15" si="15">C15*0.9</f>
        <v>0</v>
      </c>
      <c r="R15" s="22">
        <f t="shared" si="15"/>
        <v>0</v>
      </c>
      <c r="S15" s="22">
        <f t="shared" si="15"/>
        <v>0</v>
      </c>
      <c r="T15" s="22">
        <f t="shared" si="15"/>
        <v>0</v>
      </c>
      <c r="U15" s="22">
        <f t="shared" si="15"/>
        <v>0</v>
      </c>
      <c r="V15" s="22">
        <f t="shared" si="15"/>
        <v>0</v>
      </c>
      <c r="W15" s="22">
        <f t="shared" si="15"/>
        <v>0</v>
      </c>
      <c r="X15" s="22">
        <f t="shared" si="15"/>
        <v>0</v>
      </c>
      <c r="Y15" s="22">
        <f t="shared" si="15"/>
        <v>0</v>
      </c>
      <c r="Z15" s="22">
        <f t="shared" si="15"/>
        <v>0</v>
      </c>
      <c r="AA15" s="22">
        <f t="shared" si="15"/>
        <v>0</v>
      </c>
    </row>
    <row r="16" spans="1:27" x14ac:dyDescent="0.3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2"/>
        <v>由XX转供</v>
      </c>
      <c r="Q16" s="22">
        <f t="shared" ref="Q16:AA16" si="16">C16*0.9</f>
        <v>0</v>
      </c>
      <c r="R16" s="22">
        <f t="shared" si="16"/>
        <v>0</v>
      </c>
      <c r="S16" s="22">
        <f t="shared" si="16"/>
        <v>0</v>
      </c>
      <c r="T16" s="22">
        <f t="shared" si="16"/>
        <v>0</v>
      </c>
      <c r="U16" s="22">
        <f t="shared" si="16"/>
        <v>0</v>
      </c>
      <c r="V16" s="22">
        <f t="shared" si="16"/>
        <v>0</v>
      </c>
      <c r="W16" s="22">
        <f t="shared" si="16"/>
        <v>0</v>
      </c>
      <c r="X16" s="22">
        <f t="shared" si="16"/>
        <v>0</v>
      </c>
      <c r="Y16" s="22">
        <f t="shared" si="16"/>
        <v>0</v>
      </c>
      <c r="Z16" s="22">
        <f t="shared" si="16"/>
        <v>0</v>
      </c>
      <c r="AA16" s="22">
        <f t="shared" si="16"/>
        <v>0</v>
      </c>
    </row>
    <row r="17" spans="1:27" x14ac:dyDescent="0.3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2"/>
        <v>由XX转供</v>
      </c>
      <c r="Q17" s="22">
        <f t="shared" ref="Q17:AA17" si="17">C17*0.9</f>
        <v>0</v>
      </c>
      <c r="R17" s="22">
        <f t="shared" si="17"/>
        <v>0</v>
      </c>
      <c r="S17" s="22">
        <f t="shared" si="17"/>
        <v>0</v>
      </c>
      <c r="T17" s="22">
        <f t="shared" si="17"/>
        <v>0</v>
      </c>
      <c r="U17" s="22">
        <f t="shared" si="17"/>
        <v>0</v>
      </c>
      <c r="V17" s="22">
        <f t="shared" si="17"/>
        <v>0</v>
      </c>
      <c r="W17" s="22">
        <f t="shared" si="17"/>
        <v>0</v>
      </c>
      <c r="X17" s="22">
        <f t="shared" si="17"/>
        <v>0</v>
      </c>
      <c r="Y17" s="22">
        <f t="shared" si="17"/>
        <v>0</v>
      </c>
      <c r="Z17" s="22">
        <f t="shared" si="17"/>
        <v>0</v>
      </c>
      <c r="AA17" s="22">
        <f t="shared" si="17"/>
        <v>0</v>
      </c>
    </row>
    <row r="18" spans="1:27" x14ac:dyDescent="0.3">
      <c r="A18" s="3" t="s">
        <v>58</v>
      </c>
      <c r="B18" s="3"/>
      <c r="C18" s="27">
        <f t="shared" ref="C18:M18" si="18">SUM(C3:C10)*C11+SUM(C12:C14)-SUM(C15:C17)</f>
        <v>75.735328304160532</v>
      </c>
      <c r="D18" s="27">
        <f t="shared" si="18"/>
        <v>79.139547383834028</v>
      </c>
      <c r="E18" s="27">
        <f t="shared" si="18"/>
        <v>206.16238068325757</v>
      </c>
      <c r="F18" s="27">
        <f t="shared" si="18"/>
        <v>216.2231708657354</v>
      </c>
      <c r="G18" s="27">
        <f t="shared" si="18"/>
        <v>222.8786802030458</v>
      </c>
      <c r="H18" s="27">
        <f t="shared" si="18"/>
        <v>246.4465159206612</v>
      </c>
      <c r="I18" s="27">
        <f t="shared" si="18"/>
        <v>261.12791221975533</v>
      </c>
      <c r="J18" s="27">
        <f t="shared" si="18"/>
        <v>246.89070049417447</v>
      </c>
      <c r="K18" s="27">
        <f t="shared" si="18"/>
        <v>258.98545019456503</v>
      </c>
      <c r="L18" s="27">
        <f t="shared" si="18"/>
        <v>269.27353714175769</v>
      </c>
      <c r="M18" s="27">
        <f t="shared" si="18"/>
        <v>300.22901137481728</v>
      </c>
      <c r="P18" s="5" t="str">
        <f t="shared" si="2"/>
        <v>负荷小计</v>
      </c>
      <c r="Q18" s="27">
        <f t="shared" ref="Q18:AA18" si="19">SUM(Q3:Q10)*Q11+SUM(Q12:Q14)-SUM(Q15:Q17)</f>
        <v>68.161795473744476</v>
      </c>
      <c r="R18" s="27">
        <f t="shared" si="19"/>
        <v>71.225592645450618</v>
      </c>
      <c r="S18" s="27">
        <f t="shared" si="19"/>
        <v>185.54614261493182</v>
      </c>
      <c r="T18" s="27">
        <f t="shared" si="19"/>
        <v>194.60085377916181</v>
      </c>
      <c r="U18" s="27">
        <f t="shared" si="19"/>
        <v>200.59081218274122</v>
      </c>
      <c r="V18" s="27">
        <f t="shared" si="19"/>
        <v>221.80186432859509</v>
      </c>
      <c r="W18" s="27">
        <f t="shared" si="19"/>
        <v>235.01512099777983</v>
      </c>
      <c r="X18" s="27">
        <f t="shared" si="19"/>
        <v>222.20163044475706</v>
      </c>
      <c r="Y18" s="27">
        <f t="shared" si="19"/>
        <v>233.08690517510854</v>
      </c>
      <c r="Z18" s="27">
        <f t="shared" si="19"/>
        <v>242.34618342758193</v>
      </c>
      <c r="AA18" s="27">
        <f t="shared" si="19"/>
        <v>270.20611023733557</v>
      </c>
    </row>
    <row r="19" spans="1:27" ht="24" x14ac:dyDescent="0.3">
      <c r="A19" s="28" t="s">
        <v>59</v>
      </c>
      <c r="B19" s="28"/>
      <c r="C19" s="27">
        <f t="shared" ref="C19:M19" si="20">SUM(C20:C34)</f>
        <v>0</v>
      </c>
      <c r="D19" s="27">
        <f t="shared" si="20"/>
        <v>0</v>
      </c>
      <c r="E19" s="27">
        <f t="shared" si="20"/>
        <v>121</v>
      </c>
      <c r="F19" s="27">
        <f t="shared" si="20"/>
        <v>121</v>
      </c>
      <c r="G19" s="27">
        <f t="shared" si="20"/>
        <v>121</v>
      </c>
      <c r="H19" s="27">
        <f t="shared" si="20"/>
        <v>121</v>
      </c>
      <c r="I19" s="27">
        <f t="shared" si="20"/>
        <v>121</v>
      </c>
      <c r="J19" s="27">
        <f t="shared" si="20"/>
        <v>121</v>
      </c>
      <c r="K19" s="27">
        <f t="shared" si="20"/>
        <v>121</v>
      </c>
      <c r="L19" s="27">
        <f t="shared" si="20"/>
        <v>121</v>
      </c>
      <c r="M19" s="27">
        <f t="shared" si="20"/>
        <v>121</v>
      </c>
      <c r="P19" s="5" t="str">
        <f t="shared" si="2"/>
        <v>220kV及以下统调电厂装机容量</v>
      </c>
      <c r="Q19" s="5">
        <f t="shared" ref="Q19:AA19" si="21">SUM(Q20:Q34)</f>
        <v>0</v>
      </c>
      <c r="R19" s="5">
        <f t="shared" si="21"/>
        <v>0</v>
      </c>
      <c r="S19" s="5">
        <f t="shared" si="21"/>
        <v>121</v>
      </c>
      <c r="T19" s="5">
        <f t="shared" si="21"/>
        <v>121</v>
      </c>
      <c r="U19" s="5">
        <f t="shared" si="21"/>
        <v>121</v>
      </c>
      <c r="V19" s="5">
        <f t="shared" si="21"/>
        <v>121</v>
      </c>
      <c r="W19" s="5">
        <f t="shared" si="21"/>
        <v>121</v>
      </c>
      <c r="X19" s="5">
        <f t="shared" si="21"/>
        <v>121</v>
      </c>
      <c r="Y19" s="5">
        <f t="shared" si="21"/>
        <v>121</v>
      </c>
      <c r="Z19" s="5">
        <f t="shared" si="21"/>
        <v>121</v>
      </c>
      <c r="AA19" s="5">
        <f t="shared" si="21"/>
        <v>121</v>
      </c>
    </row>
    <row r="20" spans="1:27" x14ac:dyDescent="0.3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2"/>
        <v>萧山煤电厂</v>
      </c>
      <c r="Q20" s="57">
        <f t="shared" ref="Q20:AA20" si="22">C20</f>
        <v>0</v>
      </c>
      <c r="R20" s="57">
        <f t="shared" si="22"/>
        <v>0</v>
      </c>
      <c r="S20" s="57">
        <f t="shared" si="22"/>
        <v>0</v>
      </c>
      <c r="T20" s="57">
        <f t="shared" si="22"/>
        <v>0</v>
      </c>
      <c r="U20" s="57">
        <f t="shared" si="22"/>
        <v>0</v>
      </c>
      <c r="V20" s="57">
        <f t="shared" si="22"/>
        <v>0</v>
      </c>
      <c r="W20" s="57">
        <f t="shared" si="22"/>
        <v>0</v>
      </c>
      <c r="X20" s="57">
        <f t="shared" si="22"/>
        <v>0</v>
      </c>
      <c r="Y20" s="57">
        <f t="shared" si="22"/>
        <v>0</v>
      </c>
      <c r="Z20" s="57">
        <f t="shared" si="22"/>
        <v>0</v>
      </c>
      <c r="AA20" s="57">
        <f t="shared" si="22"/>
        <v>0</v>
      </c>
    </row>
    <row r="21" spans="1:27" x14ac:dyDescent="0.3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2"/>
        <v>XX燃煤电厂</v>
      </c>
      <c r="Q21" s="57">
        <f t="shared" ref="Q21:AA21" si="23">C21</f>
        <v>0</v>
      </c>
      <c r="R21" s="57">
        <f t="shared" si="23"/>
        <v>0</v>
      </c>
      <c r="S21" s="57">
        <f t="shared" si="23"/>
        <v>0</v>
      </c>
      <c r="T21" s="57">
        <f t="shared" si="23"/>
        <v>0</v>
      </c>
      <c r="U21" s="57">
        <f t="shared" si="23"/>
        <v>0</v>
      </c>
      <c r="V21" s="57">
        <f t="shared" si="23"/>
        <v>0</v>
      </c>
      <c r="W21" s="57">
        <f t="shared" si="23"/>
        <v>0</v>
      </c>
      <c r="X21" s="57">
        <f t="shared" si="23"/>
        <v>0</v>
      </c>
      <c r="Y21" s="57">
        <f t="shared" si="23"/>
        <v>0</v>
      </c>
      <c r="Z21" s="57">
        <f t="shared" si="23"/>
        <v>0</v>
      </c>
      <c r="AA21" s="57">
        <f t="shared" si="23"/>
        <v>0</v>
      </c>
    </row>
    <row r="22" spans="1:27" x14ac:dyDescent="0.3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2"/>
        <v>XX燃煤电厂</v>
      </c>
      <c r="Q22" s="57">
        <f t="shared" ref="Q22:AA22" si="24">C22</f>
        <v>0</v>
      </c>
      <c r="R22" s="57">
        <f t="shared" si="24"/>
        <v>0</v>
      </c>
      <c r="S22" s="57">
        <f t="shared" si="24"/>
        <v>0</v>
      </c>
      <c r="T22" s="57">
        <f t="shared" si="24"/>
        <v>0</v>
      </c>
      <c r="U22" s="57">
        <f t="shared" si="24"/>
        <v>0</v>
      </c>
      <c r="V22" s="57">
        <f t="shared" si="24"/>
        <v>0</v>
      </c>
      <c r="W22" s="57">
        <f t="shared" si="24"/>
        <v>0</v>
      </c>
      <c r="X22" s="57">
        <f t="shared" si="24"/>
        <v>0</v>
      </c>
      <c r="Y22" s="57">
        <f t="shared" si="24"/>
        <v>0</v>
      </c>
      <c r="Z22" s="57">
        <f t="shared" si="24"/>
        <v>0</v>
      </c>
      <c r="AA22" s="57">
        <f t="shared" si="24"/>
        <v>0</v>
      </c>
    </row>
    <row r="23" spans="1:27" x14ac:dyDescent="0.3">
      <c r="A23" s="35" t="s">
        <v>116</v>
      </c>
      <c r="B23" s="35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P23" s="58" t="str">
        <f t="shared" si="2"/>
        <v>XX燃气电厂</v>
      </c>
      <c r="Q23" s="58">
        <f t="shared" ref="Q23:AA23" si="25">C23</f>
        <v>0</v>
      </c>
      <c r="R23" s="58">
        <f t="shared" si="25"/>
        <v>0</v>
      </c>
      <c r="S23" s="58">
        <f t="shared" si="25"/>
        <v>0</v>
      </c>
      <c r="T23" s="58">
        <f t="shared" si="25"/>
        <v>0</v>
      </c>
      <c r="U23" s="58">
        <f t="shared" si="25"/>
        <v>0</v>
      </c>
      <c r="V23" s="58">
        <f t="shared" si="25"/>
        <v>0</v>
      </c>
      <c r="W23" s="58">
        <f t="shared" si="25"/>
        <v>0</v>
      </c>
      <c r="X23" s="58">
        <f t="shared" si="25"/>
        <v>0</v>
      </c>
      <c r="Y23" s="58">
        <f t="shared" si="25"/>
        <v>0</v>
      </c>
      <c r="Z23" s="58">
        <f t="shared" si="25"/>
        <v>0</v>
      </c>
      <c r="AA23" s="58">
        <f t="shared" si="25"/>
        <v>0</v>
      </c>
    </row>
    <row r="24" spans="1:27" x14ac:dyDescent="0.3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2"/>
        <v>XX燃气电厂</v>
      </c>
      <c r="Q24" s="58">
        <f t="shared" ref="Q24:AA24" si="26">C24</f>
        <v>0</v>
      </c>
      <c r="R24" s="58">
        <f t="shared" si="26"/>
        <v>0</v>
      </c>
      <c r="S24" s="58">
        <f t="shared" si="26"/>
        <v>0</v>
      </c>
      <c r="T24" s="58">
        <f t="shared" si="26"/>
        <v>0</v>
      </c>
      <c r="U24" s="58">
        <f t="shared" si="26"/>
        <v>0</v>
      </c>
      <c r="V24" s="58">
        <f t="shared" si="26"/>
        <v>0</v>
      </c>
      <c r="W24" s="58">
        <f t="shared" si="26"/>
        <v>0</v>
      </c>
      <c r="X24" s="58">
        <f t="shared" si="26"/>
        <v>0</v>
      </c>
      <c r="Y24" s="58">
        <f t="shared" si="26"/>
        <v>0</v>
      </c>
      <c r="Z24" s="58">
        <f t="shared" si="26"/>
        <v>0</v>
      </c>
      <c r="AA24" s="58">
        <f t="shared" si="26"/>
        <v>0</v>
      </c>
    </row>
    <row r="25" spans="1:27" x14ac:dyDescent="0.3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2"/>
        <v>XX燃气电厂</v>
      </c>
      <c r="Q25" s="58">
        <f t="shared" ref="Q25:AA25" si="27">C25</f>
        <v>0</v>
      </c>
      <c r="R25" s="58">
        <f t="shared" si="27"/>
        <v>0</v>
      </c>
      <c r="S25" s="58">
        <f t="shared" si="27"/>
        <v>0</v>
      </c>
      <c r="T25" s="58">
        <f t="shared" si="27"/>
        <v>0</v>
      </c>
      <c r="U25" s="58">
        <f t="shared" si="27"/>
        <v>0</v>
      </c>
      <c r="V25" s="58">
        <f t="shared" si="27"/>
        <v>0</v>
      </c>
      <c r="W25" s="58">
        <f t="shared" si="27"/>
        <v>0</v>
      </c>
      <c r="X25" s="58">
        <f t="shared" si="27"/>
        <v>0</v>
      </c>
      <c r="Y25" s="58">
        <f t="shared" si="27"/>
        <v>0</v>
      </c>
      <c r="Z25" s="58">
        <f t="shared" si="27"/>
        <v>0</v>
      </c>
      <c r="AA25" s="58">
        <f t="shared" si="27"/>
        <v>0</v>
      </c>
    </row>
    <row r="26" spans="1:27" x14ac:dyDescent="0.3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2"/>
        <v>XX燃气电厂</v>
      </c>
      <c r="Q26" s="58">
        <f t="shared" ref="Q26:AA26" si="28">C26</f>
        <v>0</v>
      </c>
      <c r="R26" s="58">
        <f t="shared" si="28"/>
        <v>0</v>
      </c>
      <c r="S26" s="58">
        <f t="shared" si="28"/>
        <v>0</v>
      </c>
      <c r="T26" s="58">
        <f t="shared" si="28"/>
        <v>0</v>
      </c>
      <c r="U26" s="58">
        <f t="shared" si="28"/>
        <v>0</v>
      </c>
      <c r="V26" s="58">
        <f t="shared" si="28"/>
        <v>0</v>
      </c>
      <c r="W26" s="58">
        <f t="shared" si="28"/>
        <v>0</v>
      </c>
      <c r="X26" s="58">
        <f t="shared" si="28"/>
        <v>0</v>
      </c>
      <c r="Y26" s="58">
        <f t="shared" si="28"/>
        <v>0</v>
      </c>
      <c r="Z26" s="58">
        <f t="shared" si="28"/>
        <v>0</v>
      </c>
      <c r="AA26" s="58">
        <f t="shared" si="28"/>
        <v>0</v>
      </c>
    </row>
    <row r="27" spans="1:27" x14ac:dyDescent="0.3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2"/>
        <v>XX燃气电厂</v>
      </c>
      <c r="Q27" s="58">
        <f t="shared" ref="Q27:AA27" si="29">C27</f>
        <v>0</v>
      </c>
      <c r="R27" s="58">
        <f t="shared" si="29"/>
        <v>0</v>
      </c>
      <c r="S27" s="58">
        <f t="shared" si="29"/>
        <v>0</v>
      </c>
      <c r="T27" s="58">
        <f t="shared" si="29"/>
        <v>0</v>
      </c>
      <c r="U27" s="58">
        <f t="shared" si="29"/>
        <v>0</v>
      </c>
      <c r="V27" s="58">
        <f t="shared" si="29"/>
        <v>0</v>
      </c>
      <c r="W27" s="58">
        <f t="shared" si="29"/>
        <v>0</v>
      </c>
      <c r="X27" s="58">
        <f t="shared" si="29"/>
        <v>0</v>
      </c>
      <c r="Y27" s="58">
        <f t="shared" si="29"/>
        <v>0</v>
      </c>
      <c r="Z27" s="58">
        <f t="shared" si="29"/>
        <v>0</v>
      </c>
      <c r="AA27" s="58">
        <f t="shared" si="29"/>
        <v>0</v>
      </c>
    </row>
    <row r="28" spans="1:27" x14ac:dyDescent="0.3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2"/>
        <v>XX水电站</v>
      </c>
      <c r="Q28" s="59">
        <f t="shared" ref="Q28:AA28" si="30">C28</f>
        <v>0</v>
      </c>
      <c r="R28" s="59">
        <f t="shared" si="30"/>
        <v>0</v>
      </c>
      <c r="S28" s="59">
        <f t="shared" si="30"/>
        <v>0</v>
      </c>
      <c r="T28" s="59">
        <f t="shared" si="30"/>
        <v>0</v>
      </c>
      <c r="U28" s="59">
        <f t="shared" si="30"/>
        <v>0</v>
      </c>
      <c r="V28" s="59">
        <f t="shared" si="30"/>
        <v>0</v>
      </c>
      <c r="W28" s="59">
        <f t="shared" si="30"/>
        <v>0</v>
      </c>
      <c r="X28" s="59">
        <f t="shared" si="30"/>
        <v>0</v>
      </c>
      <c r="Y28" s="59">
        <f t="shared" si="30"/>
        <v>0</v>
      </c>
      <c r="Z28" s="59">
        <f t="shared" si="30"/>
        <v>0</v>
      </c>
      <c r="AA28" s="59">
        <f t="shared" si="30"/>
        <v>0</v>
      </c>
    </row>
    <row r="29" spans="1:27" x14ac:dyDescent="0.3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2"/>
        <v>XX水电站</v>
      </c>
      <c r="Q29" s="59">
        <f t="shared" ref="Q29:AA29" si="31">C29</f>
        <v>0</v>
      </c>
      <c r="R29" s="59">
        <f t="shared" si="31"/>
        <v>0</v>
      </c>
      <c r="S29" s="59">
        <f t="shared" si="31"/>
        <v>0</v>
      </c>
      <c r="T29" s="59">
        <f t="shared" si="31"/>
        <v>0</v>
      </c>
      <c r="U29" s="59">
        <f t="shared" si="31"/>
        <v>0</v>
      </c>
      <c r="V29" s="59">
        <f t="shared" si="31"/>
        <v>0</v>
      </c>
      <c r="W29" s="59">
        <f t="shared" si="31"/>
        <v>0</v>
      </c>
      <c r="X29" s="59">
        <f t="shared" si="31"/>
        <v>0</v>
      </c>
      <c r="Y29" s="59">
        <f t="shared" si="31"/>
        <v>0</v>
      </c>
      <c r="Z29" s="59">
        <f t="shared" si="31"/>
        <v>0</v>
      </c>
      <c r="AA29" s="59">
        <f t="shared" si="31"/>
        <v>0</v>
      </c>
    </row>
    <row r="30" spans="1:27" x14ac:dyDescent="0.3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2"/>
        <v>XX水电站</v>
      </c>
      <c r="Q30" s="59">
        <f t="shared" ref="Q30:AA30" si="32">C30</f>
        <v>0</v>
      </c>
      <c r="R30" s="59">
        <f t="shared" si="32"/>
        <v>0</v>
      </c>
      <c r="S30" s="59">
        <f t="shared" si="32"/>
        <v>0</v>
      </c>
      <c r="T30" s="59">
        <f t="shared" si="32"/>
        <v>0</v>
      </c>
      <c r="U30" s="59">
        <f t="shared" si="32"/>
        <v>0</v>
      </c>
      <c r="V30" s="59">
        <f t="shared" si="32"/>
        <v>0</v>
      </c>
      <c r="W30" s="59">
        <f t="shared" si="32"/>
        <v>0</v>
      </c>
      <c r="X30" s="59">
        <f t="shared" si="32"/>
        <v>0</v>
      </c>
      <c r="Y30" s="59">
        <f t="shared" si="32"/>
        <v>0</v>
      </c>
      <c r="Z30" s="59">
        <f t="shared" si="32"/>
        <v>0</v>
      </c>
      <c r="AA30" s="59">
        <f t="shared" si="32"/>
        <v>0</v>
      </c>
    </row>
    <row r="31" spans="1:27" x14ac:dyDescent="0.3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2"/>
        <v>XX水电站</v>
      </c>
      <c r="Q31" s="59">
        <f t="shared" ref="Q31:AA31" si="33">C31</f>
        <v>0</v>
      </c>
      <c r="R31" s="59">
        <f t="shared" si="33"/>
        <v>0</v>
      </c>
      <c r="S31" s="59">
        <f t="shared" si="33"/>
        <v>0</v>
      </c>
      <c r="T31" s="59">
        <f t="shared" si="33"/>
        <v>0</v>
      </c>
      <c r="U31" s="59">
        <f t="shared" si="33"/>
        <v>0</v>
      </c>
      <c r="V31" s="59">
        <f t="shared" si="33"/>
        <v>0</v>
      </c>
      <c r="W31" s="59">
        <f t="shared" si="33"/>
        <v>0</v>
      </c>
      <c r="X31" s="59">
        <f t="shared" si="33"/>
        <v>0</v>
      </c>
      <c r="Y31" s="59">
        <f t="shared" si="33"/>
        <v>0</v>
      </c>
      <c r="Z31" s="59">
        <f t="shared" si="33"/>
        <v>0</v>
      </c>
      <c r="AA31" s="59">
        <f t="shared" si="33"/>
        <v>0</v>
      </c>
    </row>
    <row r="32" spans="1:27" x14ac:dyDescent="0.3">
      <c r="A32" s="68" t="s">
        <v>69</v>
      </c>
      <c r="B32" s="69"/>
      <c r="C32" s="19">
        <v>0</v>
      </c>
      <c r="D32" s="20">
        <v>0</v>
      </c>
      <c r="E32" s="20">
        <v>36</v>
      </c>
      <c r="F32" s="20">
        <v>36</v>
      </c>
      <c r="G32" s="20">
        <v>36</v>
      </c>
      <c r="H32" s="20">
        <v>36</v>
      </c>
      <c r="I32" s="20">
        <v>36</v>
      </c>
      <c r="J32" s="20">
        <v>36</v>
      </c>
      <c r="K32" s="20">
        <v>36</v>
      </c>
      <c r="L32" s="20">
        <v>36</v>
      </c>
      <c r="M32" s="20">
        <v>36</v>
      </c>
      <c r="P32" s="60" t="str">
        <f t="shared" si="2"/>
        <v>富春江水电厂</v>
      </c>
      <c r="Q32" s="60">
        <f t="shared" ref="Q32:AA32" si="34">C32</f>
        <v>0</v>
      </c>
      <c r="R32" s="60">
        <f t="shared" si="34"/>
        <v>0</v>
      </c>
      <c r="S32" s="60">
        <f t="shared" si="34"/>
        <v>36</v>
      </c>
      <c r="T32" s="60">
        <f t="shared" si="34"/>
        <v>36</v>
      </c>
      <c r="U32" s="60">
        <f t="shared" si="34"/>
        <v>36</v>
      </c>
      <c r="V32" s="60">
        <f t="shared" si="34"/>
        <v>36</v>
      </c>
      <c r="W32" s="60">
        <f t="shared" si="34"/>
        <v>36</v>
      </c>
      <c r="X32" s="60">
        <f t="shared" si="34"/>
        <v>36</v>
      </c>
      <c r="Y32" s="60">
        <f t="shared" si="34"/>
        <v>36</v>
      </c>
      <c r="Z32" s="60">
        <f t="shared" si="34"/>
        <v>36</v>
      </c>
      <c r="AA32" s="60">
        <f t="shared" si="34"/>
        <v>36</v>
      </c>
    </row>
    <row r="33" spans="1:27" x14ac:dyDescent="0.3">
      <c r="A33" s="68" t="s">
        <v>70</v>
      </c>
      <c r="B33" s="69"/>
      <c r="C33" s="41">
        <v>0</v>
      </c>
      <c r="D33" s="42">
        <v>0</v>
      </c>
      <c r="E33" s="42">
        <v>85</v>
      </c>
      <c r="F33" s="42">
        <v>85</v>
      </c>
      <c r="G33" s="42">
        <v>85</v>
      </c>
      <c r="H33" s="42">
        <v>85</v>
      </c>
      <c r="I33" s="42">
        <v>85</v>
      </c>
      <c r="J33" s="42">
        <v>85</v>
      </c>
      <c r="K33" s="42">
        <v>85</v>
      </c>
      <c r="L33" s="42">
        <v>85</v>
      </c>
      <c r="M33" s="42">
        <v>85</v>
      </c>
      <c r="P33" s="60" t="str">
        <f t="shared" si="2"/>
        <v>新安江水电厂</v>
      </c>
      <c r="Q33" s="60">
        <f t="shared" ref="Q33:AA33" si="35">C33</f>
        <v>0</v>
      </c>
      <c r="R33" s="60">
        <f t="shared" si="35"/>
        <v>0</v>
      </c>
      <c r="S33" s="60">
        <f t="shared" si="35"/>
        <v>85</v>
      </c>
      <c r="T33" s="60">
        <f t="shared" si="35"/>
        <v>85</v>
      </c>
      <c r="U33" s="60">
        <f t="shared" si="35"/>
        <v>85</v>
      </c>
      <c r="V33" s="60">
        <f t="shared" si="35"/>
        <v>85</v>
      </c>
      <c r="W33" s="60">
        <f t="shared" si="35"/>
        <v>85</v>
      </c>
      <c r="X33" s="60">
        <f t="shared" si="35"/>
        <v>85</v>
      </c>
      <c r="Y33" s="60">
        <f t="shared" si="35"/>
        <v>85</v>
      </c>
      <c r="Z33" s="60">
        <f t="shared" si="35"/>
        <v>85</v>
      </c>
      <c r="AA33" s="60">
        <f t="shared" si="35"/>
        <v>85</v>
      </c>
    </row>
    <row r="34" spans="1:27" x14ac:dyDescent="0.3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2"/>
        <v>XX单独计入电厂</v>
      </c>
      <c r="Q34" s="60">
        <f t="shared" ref="Q34:AA34" si="36">C34</f>
        <v>0</v>
      </c>
      <c r="R34" s="60">
        <f t="shared" si="36"/>
        <v>0</v>
      </c>
      <c r="S34" s="60">
        <f t="shared" si="36"/>
        <v>0</v>
      </c>
      <c r="T34" s="60">
        <f t="shared" si="36"/>
        <v>0</v>
      </c>
      <c r="U34" s="60">
        <f t="shared" si="36"/>
        <v>0</v>
      </c>
      <c r="V34" s="60">
        <f t="shared" si="36"/>
        <v>0</v>
      </c>
      <c r="W34" s="60">
        <f t="shared" si="36"/>
        <v>0</v>
      </c>
      <c r="X34" s="60">
        <f t="shared" si="36"/>
        <v>0</v>
      </c>
      <c r="Y34" s="60">
        <f t="shared" si="36"/>
        <v>0</v>
      </c>
      <c r="Z34" s="60">
        <f t="shared" si="36"/>
        <v>0</v>
      </c>
      <c r="AA34" s="60">
        <f t="shared" si="36"/>
        <v>0</v>
      </c>
    </row>
    <row r="35" spans="1:27" ht="25" x14ac:dyDescent="0.3">
      <c r="A35" s="43" t="s">
        <v>72</v>
      </c>
      <c r="B35" s="43"/>
      <c r="C35" s="44">
        <f t="shared" ref="C35:M35" si="37">SUM(C20:C22)*0.5+SUM(C23:C27)*0+SUM(C28:C31)*0.3+C32*0.7+C33*0.7</f>
        <v>0</v>
      </c>
      <c r="D35" s="44">
        <f t="shared" si="37"/>
        <v>0</v>
      </c>
      <c r="E35" s="44">
        <f t="shared" si="37"/>
        <v>84.699999999999989</v>
      </c>
      <c r="F35" s="44">
        <f t="shared" si="37"/>
        <v>84.699999999999989</v>
      </c>
      <c r="G35" s="44">
        <f t="shared" si="37"/>
        <v>84.699999999999989</v>
      </c>
      <c r="H35" s="44">
        <f t="shared" si="37"/>
        <v>84.699999999999989</v>
      </c>
      <c r="I35" s="44">
        <f t="shared" si="37"/>
        <v>84.699999999999989</v>
      </c>
      <c r="J35" s="44">
        <f t="shared" si="37"/>
        <v>84.699999999999989</v>
      </c>
      <c r="K35" s="44">
        <f t="shared" si="37"/>
        <v>84.699999999999989</v>
      </c>
      <c r="L35" s="44">
        <f t="shared" si="37"/>
        <v>84.699999999999989</v>
      </c>
      <c r="M35" s="44">
        <f t="shared" si="37"/>
        <v>84.699999999999989</v>
      </c>
      <c r="P35" s="43" t="s">
        <v>72</v>
      </c>
      <c r="Q35" s="44">
        <f t="shared" ref="Q35:AA35" si="38">SUM(Q20:Q22)*0.5+SUM(Q23:Q27)*0+SUM(Q28:Q31)*0.3+Q32*0.5+Q33*0.5</f>
        <v>0</v>
      </c>
      <c r="R35" s="44">
        <f t="shared" si="38"/>
        <v>0</v>
      </c>
      <c r="S35" s="44">
        <f t="shared" si="38"/>
        <v>60.5</v>
      </c>
      <c r="T35" s="44">
        <f t="shared" si="38"/>
        <v>60.5</v>
      </c>
      <c r="U35" s="44">
        <f t="shared" si="38"/>
        <v>60.5</v>
      </c>
      <c r="V35" s="44">
        <f t="shared" si="38"/>
        <v>60.5</v>
      </c>
      <c r="W35" s="44">
        <f t="shared" si="38"/>
        <v>60.5</v>
      </c>
      <c r="X35" s="44">
        <f t="shared" si="38"/>
        <v>60.5</v>
      </c>
      <c r="Y35" s="44">
        <f t="shared" si="38"/>
        <v>60.5</v>
      </c>
      <c r="Z35" s="44">
        <f t="shared" si="38"/>
        <v>60.5</v>
      </c>
      <c r="AA35" s="44">
        <f t="shared" si="38"/>
        <v>60.5</v>
      </c>
    </row>
    <row r="36" spans="1:27" ht="25" x14ac:dyDescent="0.3">
      <c r="A36" s="43" t="s">
        <v>73</v>
      </c>
      <c r="B36" s="43"/>
      <c r="C36" s="44">
        <f t="shared" ref="C36:M36" si="39">SUM(C20:C22)*0.5+SUM(C23:C27)*0.4+SUM(C28:C31)*0.3+C32*0.7+C33*0.7</f>
        <v>0</v>
      </c>
      <c r="D36" s="44">
        <f t="shared" si="39"/>
        <v>0</v>
      </c>
      <c r="E36" s="44">
        <f t="shared" si="39"/>
        <v>84.699999999999989</v>
      </c>
      <c r="F36" s="44">
        <f t="shared" si="39"/>
        <v>84.699999999999989</v>
      </c>
      <c r="G36" s="44">
        <f t="shared" si="39"/>
        <v>84.699999999999989</v>
      </c>
      <c r="H36" s="44">
        <f t="shared" si="39"/>
        <v>84.699999999999989</v>
      </c>
      <c r="I36" s="44">
        <f t="shared" si="39"/>
        <v>84.699999999999989</v>
      </c>
      <c r="J36" s="44">
        <f t="shared" si="39"/>
        <v>84.699999999999989</v>
      </c>
      <c r="K36" s="44">
        <f t="shared" si="39"/>
        <v>84.699999999999989</v>
      </c>
      <c r="L36" s="44">
        <f t="shared" si="39"/>
        <v>84.699999999999989</v>
      </c>
      <c r="M36" s="44">
        <f t="shared" si="39"/>
        <v>84.699999999999989</v>
      </c>
      <c r="P36" s="43" t="s">
        <v>74</v>
      </c>
      <c r="Q36" s="44">
        <f t="shared" ref="Q36:AA36" si="40">SUM(Q20:Q22)*0.5+SUM(Q23:Q27)*0.2+SUM(Q28:Q31)*0.3+Q32*0.5+Q33*0.5</f>
        <v>0</v>
      </c>
      <c r="R36" s="44">
        <f t="shared" si="40"/>
        <v>0</v>
      </c>
      <c r="S36" s="44">
        <f t="shared" si="40"/>
        <v>60.5</v>
      </c>
      <c r="T36" s="44">
        <f t="shared" si="40"/>
        <v>60.5</v>
      </c>
      <c r="U36" s="44">
        <f t="shared" si="40"/>
        <v>60.5</v>
      </c>
      <c r="V36" s="44">
        <f t="shared" si="40"/>
        <v>60.5</v>
      </c>
      <c r="W36" s="44">
        <f t="shared" si="40"/>
        <v>60.5</v>
      </c>
      <c r="X36" s="44">
        <f t="shared" si="40"/>
        <v>60.5</v>
      </c>
      <c r="Y36" s="44">
        <f t="shared" si="40"/>
        <v>60.5</v>
      </c>
      <c r="Z36" s="44">
        <f t="shared" si="40"/>
        <v>60.5</v>
      </c>
      <c r="AA36" s="44">
        <f t="shared" si="40"/>
        <v>60.5</v>
      </c>
    </row>
    <row r="37" spans="1:27" ht="25" x14ac:dyDescent="0.3">
      <c r="A37" s="43" t="s">
        <v>75</v>
      </c>
      <c r="B37" s="43"/>
      <c r="C37" s="44">
        <f t="shared" ref="C37:M37" si="41">SUM(C20:C22)*0.5+SUM(C23:C27)*0.8+SUM(C28:C31)*0.3+C32*0.7+C33*0.7</f>
        <v>0</v>
      </c>
      <c r="D37" s="44">
        <f t="shared" si="41"/>
        <v>0</v>
      </c>
      <c r="E37" s="44">
        <f t="shared" si="41"/>
        <v>84.699999999999989</v>
      </c>
      <c r="F37" s="44">
        <f t="shared" si="41"/>
        <v>84.699999999999989</v>
      </c>
      <c r="G37" s="44">
        <f t="shared" si="41"/>
        <v>84.699999999999989</v>
      </c>
      <c r="H37" s="44">
        <f t="shared" si="41"/>
        <v>84.699999999999989</v>
      </c>
      <c r="I37" s="44">
        <f t="shared" si="41"/>
        <v>84.699999999999989</v>
      </c>
      <c r="J37" s="44">
        <f t="shared" si="41"/>
        <v>84.699999999999989</v>
      </c>
      <c r="K37" s="44">
        <f t="shared" si="41"/>
        <v>84.699999999999989</v>
      </c>
      <c r="L37" s="44">
        <f t="shared" si="41"/>
        <v>84.699999999999989</v>
      </c>
      <c r="M37" s="44">
        <f t="shared" si="41"/>
        <v>84.699999999999989</v>
      </c>
      <c r="P37" s="43" t="s">
        <v>73</v>
      </c>
      <c r="Q37" s="44">
        <f t="shared" ref="Q37:AA37" si="42">SUM(Q20:Q22)*0.5+SUM(Q23:Q27)*0.4+SUM(Q28:Q31)*0.3+Q32*0.5+Q33*0.5</f>
        <v>0</v>
      </c>
      <c r="R37" s="44">
        <f t="shared" si="42"/>
        <v>0</v>
      </c>
      <c r="S37" s="44">
        <f t="shared" si="42"/>
        <v>60.5</v>
      </c>
      <c r="T37" s="44">
        <f t="shared" si="42"/>
        <v>60.5</v>
      </c>
      <c r="U37" s="44">
        <f t="shared" si="42"/>
        <v>60.5</v>
      </c>
      <c r="V37" s="44">
        <f t="shared" si="42"/>
        <v>60.5</v>
      </c>
      <c r="W37" s="44">
        <f t="shared" si="42"/>
        <v>60.5</v>
      </c>
      <c r="X37" s="44">
        <f t="shared" si="42"/>
        <v>60.5</v>
      </c>
      <c r="Y37" s="44">
        <f t="shared" si="42"/>
        <v>60.5</v>
      </c>
      <c r="Z37" s="44">
        <f t="shared" si="42"/>
        <v>60.5</v>
      </c>
      <c r="AA37" s="44">
        <f t="shared" si="42"/>
        <v>60.5</v>
      </c>
    </row>
    <row r="38" spans="1:27" x14ac:dyDescent="0.3">
      <c r="A38" s="3" t="s">
        <v>76</v>
      </c>
      <c r="B38" s="3"/>
      <c r="C38" s="27">
        <f t="shared" ref="C38:M38" si="43">SUM(C39:C42)</f>
        <v>16.600000000000001</v>
      </c>
      <c r="D38" s="27">
        <f t="shared" si="43"/>
        <v>16.600000000000001</v>
      </c>
      <c r="E38" s="27">
        <f t="shared" si="43"/>
        <v>42.499999999999993</v>
      </c>
      <c r="F38" s="27">
        <f t="shared" si="43"/>
        <v>42.499999999999993</v>
      </c>
      <c r="G38" s="27">
        <f t="shared" si="43"/>
        <v>42.599999999999994</v>
      </c>
      <c r="H38" s="27">
        <f t="shared" si="43"/>
        <v>42.599999999999994</v>
      </c>
      <c r="I38" s="27">
        <f t="shared" si="43"/>
        <v>42.599999999999994</v>
      </c>
      <c r="J38" s="27">
        <f t="shared" si="43"/>
        <v>37.599999999999994</v>
      </c>
      <c r="K38" s="27">
        <f t="shared" si="43"/>
        <v>37.599999999999994</v>
      </c>
      <c r="L38" s="27">
        <f t="shared" si="43"/>
        <v>37.599999999999994</v>
      </c>
      <c r="M38" s="27">
        <f t="shared" si="43"/>
        <v>37.599999999999994</v>
      </c>
      <c r="P38" s="3" t="s">
        <v>76</v>
      </c>
      <c r="Q38" s="27">
        <f t="shared" ref="Q38:AA38" si="44">SUM(Q39:Q42)</f>
        <v>16.600000000000001</v>
      </c>
      <c r="R38" s="27">
        <f t="shared" si="44"/>
        <v>16.600000000000001</v>
      </c>
      <c r="S38" s="27">
        <f t="shared" si="44"/>
        <v>42.499999999999993</v>
      </c>
      <c r="T38" s="27">
        <f t="shared" si="44"/>
        <v>42.499999999999993</v>
      </c>
      <c r="U38" s="27">
        <f t="shared" si="44"/>
        <v>42.599999999999994</v>
      </c>
      <c r="V38" s="27">
        <f t="shared" si="44"/>
        <v>42.599999999999994</v>
      </c>
      <c r="W38" s="27">
        <f t="shared" si="44"/>
        <v>42.599999999999994</v>
      </c>
      <c r="X38" s="27">
        <f t="shared" si="44"/>
        <v>37.599999999999994</v>
      </c>
      <c r="Y38" s="27">
        <f t="shared" si="44"/>
        <v>37.599999999999994</v>
      </c>
      <c r="Z38" s="27">
        <f t="shared" si="44"/>
        <v>37.599999999999994</v>
      </c>
      <c r="AA38" s="27">
        <f t="shared" si="44"/>
        <v>37.599999999999994</v>
      </c>
    </row>
    <row r="39" spans="1:27" x14ac:dyDescent="0.3">
      <c r="A39" s="43" t="s">
        <v>77</v>
      </c>
      <c r="B39" s="45"/>
      <c r="C39" s="46">
        <v>4.5999999999999996</v>
      </c>
      <c r="D39" s="47">
        <v>4.5999999999999996</v>
      </c>
      <c r="E39" s="47">
        <v>12.1</v>
      </c>
      <c r="F39" s="47">
        <v>12.1</v>
      </c>
      <c r="G39" s="47">
        <v>12.1</v>
      </c>
      <c r="H39" s="47">
        <v>12.1</v>
      </c>
      <c r="I39" s="47">
        <v>12.1</v>
      </c>
      <c r="J39" s="47">
        <v>12.1</v>
      </c>
      <c r="K39" s="47">
        <v>12.1</v>
      </c>
      <c r="L39" s="47">
        <v>12.1</v>
      </c>
      <c r="M39" s="47">
        <v>12.1</v>
      </c>
      <c r="P39" s="43" t="str">
        <f>A39</f>
        <v>6MW及以上小水电装机</v>
      </c>
      <c r="Q39" s="43">
        <f t="shared" ref="Q39:AA39" si="45">C39</f>
        <v>4.5999999999999996</v>
      </c>
      <c r="R39" s="43">
        <f t="shared" si="45"/>
        <v>4.5999999999999996</v>
      </c>
      <c r="S39" s="43">
        <f t="shared" si="45"/>
        <v>12.1</v>
      </c>
      <c r="T39" s="43">
        <f t="shared" si="45"/>
        <v>12.1</v>
      </c>
      <c r="U39" s="43">
        <f t="shared" si="45"/>
        <v>12.1</v>
      </c>
      <c r="V39" s="43">
        <f t="shared" si="45"/>
        <v>12.1</v>
      </c>
      <c r="W39" s="43">
        <f t="shared" si="45"/>
        <v>12.1</v>
      </c>
      <c r="X39" s="43">
        <f t="shared" si="45"/>
        <v>12.1</v>
      </c>
      <c r="Y39" s="43">
        <f t="shared" si="45"/>
        <v>12.1</v>
      </c>
      <c r="Z39" s="43">
        <f t="shared" si="45"/>
        <v>12.1</v>
      </c>
      <c r="AA39" s="43">
        <f t="shared" si="45"/>
        <v>12.1</v>
      </c>
    </row>
    <row r="40" spans="1:27" x14ac:dyDescent="0.3">
      <c r="A40" s="43" t="s">
        <v>78</v>
      </c>
      <c r="B40" s="45"/>
      <c r="C40" s="9">
        <v>7.7</v>
      </c>
      <c r="D40" s="10">
        <v>7.7</v>
      </c>
      <c r="E40" s="10">
        <v>16.2</v>
      </c>
      <c r="F40" s="10">
        <v>16.2</v>
      </c>
      <c r="G40" s="10">
        <v>16.2</v>
      </c>
      <c r="H40" s="70">
        <v>16.2</v>
      </c>
      <c r="I40" s="70">
        <v>16.2</v>
      </c>
      <c r="J40" s="10">
        <v>12.2</v>
      </c>
      <c r="K40" s="10">
        <v>12.2</v>
      </c>
      <c r="L40" s="10">
        <v>12.2</v>
      </c>
      <c r="M40" s="10">
        <v>12.2</v>
      </c>
      <c r="P40" s="43" t="str">
        <f>A40</f>
        <v>6MW及以上小火电装机</v>
      </c>
      <c r="Q40" s="43">
        <f t="shared" ref="Q40:AA40" si="46">C40</f>
        <v>7.7</v>
      </c>
      <c r="R40" s="43">
        <f t="shared" si="46"/>
        <v>7.7</v>
      </c>
      <c r="S40" s="43">
        <f t="shared" si="46"/>
        <v>16.2</v>
      </c>
      <c r="T40" s="43">
        <f t="shared" si="46"/>
        <v>16.2</v>
      </c>
      <c r="U40" s="43">
        <f t="shared" si="46"/>
        <v>16.2</v>
      </c>
      <c r="V40" s="43">
        <f t="shared" si="46"/>
        <v>16.2</v>
      </c>
      <c r="W40" s="43">
        <f t="shared" si="46"/>
        <v>16.2</v>
      </c>
      <c r="X40" s="43">
        <f t="shared" si="46"/>
        <v>12.2</v>
      </c>
      <c r="Y40" s="43">
        <f t="shared" si="46"/>
        <v>12.2</v>
      </c>
      <c r="Z40" s="43">
        <f t="shared" si="46"/>
        <v>12.2</v>
      </c>
      <c r="AA40" s="43">
        <f t="shared" si="46"/>
        <v>12.2</v>
      </c>
    </row>
    <row r="41" spans="1:27" x14ac:dyDescent="0.3">
      <c r="A41" s="43" t="s">
        <v>79</v>
      </c>
      <c r="B41" s="45"/>
      <c r="C41" s="9">
        <v>3.7</v>
      </c>
      <c r="D41" s="10">
        <v>3.7</v>
      </c>
      <c r="E41" s="10">
        <v>13.3</v>
      </c>
      <c r="F41" s="10">
        <v>13.3</v>
      </c>
      <c r="G41" s="10">
        <v>13.4</v>
      </c>
      <c r="H41" s="70">
        <v>13.4</v>
      </c>
      <c r="I41" s="70">
        <v>13.4</v>
      </c>
      <c r="J41" s="10">
        <v>12.5</v>
      </c>
      <c r="K41" s="10">
        <v>12.5</v>
      </c>
      <c r="L41" s="10">
        <v>12.5</v>
      </c>
      <c r="M41" s="10">
        <v>12.5</v>
      </c>
      <c r="P41" s="43" t="str">
        <f>A41</f>
        <v>6MW以下小水电装机</v>
      </c>
      <c r="Q41" s="43">
        <f t="shared" ref="Q41:AA41" si="47">C41</f>
        <v>3.7</v>
      </c>
      <c r="R41" s="43">
        <f t="shared" si="47"/>
        <v>3.7</v>
      </c>
      <c r="S41" s="43">
        <f t="shared" si="47"/>
        <v>13.3</v>
      </c>
      <c r="T41" s="43">
        <f t="shared" si="47"/>
        <v>13.3</v>
      </c>
      <c r="U41" s="43">
        <f t="shared" si="47"/>
        <v>13.4</v>
      </c>
      <c r="V41" s="43">
        <f t="shared" si="47"/>
        <v>13.4</v>
      </c>
      <c r="W41" s="43">
        <f t="shared" si="47"/>
        <v>13.4</v>
      </c>
      <c r="X41" s="43">
        <f t="shared" si="47"/>
        <v>12.5</v>
      </c>
      <c r="Y41" s="43">
        <f t="shared" si="47"/>
        <v>12.5</v>
      </c>
      <c r="Z41" s="43">
        <f t="shared" si="47"/>
        <v>12.5</v>
      </c>
      <c r="AA41" s="43">
        <f t="shared" si="47"/>
        <v>12.5</v>
      </c>
    </row>
    <row r="42" spans="1:27" x14ac:dyDescent="0.3">
      <c r="A42" s="43" t="s">
        <v>80</v>
      </c>
      <c r="B42" s="45"/>
      <c r="C42" s="9">
        <v>0.6</v>
      </c>
      <c r="D42" s="10">
        <v>0.6</v>
      </c>
      <c r="E42" s="10">
        <v>0.9</v>
      </c>
      <c r="F42" s="10">
        <v>0.9</v>
      </c>
      <c r="G42" s="10">
        <v>0.9</v>
      </c>
      <c r="H42" s="70">
        <v>0.9</v>
      </c>
      <c r="I42" s="70">
        <v>0.9</v>
      </c>
      <c r="J42" s="10">
        <v>0.8</v>
      </c>
      <c r="K42" s="10">
        <v>0.8</v>
      </c>
      <c r="L42" s="10">
        <v>0.8</v>
      </c>
      <c r="M42" s="10">
        <v>0.8</v>
      </c>
      <c r="P42" s="43" t="str">
        <f>A42</f>
        <v>6MW以下小火电装机</v>
      </c>
      <c r="Q42" s="43">
        <f t="shared" ref="Q42:AA42" si="48">C42</f>
        <v>0.6</v>
      </c>
      <c r="R42" s="43">
        <f t="shared" si="48"/>
        <v>0.6</v>
      </c>
      <c r="S42" s="43">
        <f t="shared" si="48"/>
        <v>0.9</v>
      </c>
      <c r="T42" s="43">
        <f t="shared" si="48"/>
        <v>0.9</v>
      </c>
      <c r="U42" s="43">
        <f t="shared" si="48"/>
        <v>0.9</v>
      </c>
      <c r="V42" s="43">
        <f t="shared" si="48"/>
        <v>0.9</v>
      </c>
      <c r="W42" s="43">
        <f t="shared" si="48"/>
        <v>0.9</v>
      </c>
      <c r="X42" s="43">
        <f t="shared" si="48"/>
        <v>0.8</v>
      </c>
      <c r="Y42" s="43">
        <f t="shared" si="48"/>
        <v>0.8</v>
      </c>
      <c r="Z42" s="43">
        <f t="shared" si="48"/>
        <v>0.8</v>
      </c>
      <c r="AA42" s="43">
        <f t="shared" si="48"/>
        <v>0.8</v>
      </c>
    </row>
    <row r="43" spans="1:27" x14ac:dyDescent="0.3">
      <c r="A43" s="5" t="s">
        <v>81</v>
      </c>
      <c r="B43" s="5"/>
      <c r="C43" s="27">
        <f t="shared" ref="C43:M43" si="49">C39*0.3+C40*0.5+C41*0.2+C42*0</f>
        <v>5.9700000000000006</v>
      </c>
      <c r="D43" s="27">
        <f t="shared" si="49"/>
        <v>5.9700000000000006</v>
      </c>
      <c r="E43" s="27">
        <f t="shared" si="49"/>
        <v>14.39</v>
      </c>
      <c r="F43" s="27">
        <f t="shared" si="49"/>
        <v>14.39</v>
      </c>
      <c r="G43" s="27">
        <f t="shared" si="49"/>
        <v>14.41</v>
      </c>
      <c r="H43" s="53">
        <f t="shared" si="49"/>
        <v>14.41</v>
      </c>
      <c r="I43" s="53">
        <f t="shared" si="49"/>
        <v>14.41</v>
      </c>
      <c r="J43" s="53">
        <f t="shared" si="49"/>
        <v>12.23</v>
      </c>
      <c r="K43" s="53">
        <f t="shared" si="49"/>
        <v>12.23</v>
      </c>
      <c r="L43" s="27">
        <f t="shared" si="49"/>
        <v>12.23</v>
      </c>
      <c r="M43" s="27">
        <f t="shared" si="49"/>
        <v>12.23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3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0">C44</f>
        <v>0</v>
      </c>
      <c r="R44" s="27">
        <f t="shared" si="50"/>
        <v>0</v>
      </c>
      <c r="S44" s="27">
        <f t="shared" si="50"/>
        <v>0</v>
      </c>
      <c r="T44" s="27">
        <f t="shared" si="50"/>
        <v>0</v>
      </c>
      <c r="U44" s="27">
        <f t="shared" si="50"/>
        <v>0</v>
      </c>
      <c r="V44" s="27">
        <f t="shared" si="50"/>
        <v>0</v>
      </c>
      <c r="W44" s="27">
        <f t="shared" si="50"/>
        <v>0</v>
      </c>
      <c r="X44" s="27">
        <f t="shared" si="50"/>
        <v>0</v>
      </c>
      <c r="Y44" s="27">
        <f t="shared" si="50"/>
        <v>0</v>
      </c>
      <c r="Z44" s="27">
        <f t="shared" si="50"/>
        <v>0</v>
      </c>
      <c r="AA44" s="27">
        <f t="shared" si="50"/>
        <v>0</v>
      </c>
    </row>
    <row r="45" spans="1:27" x14ac:dyDescent="0.3">
      <c r="A45" s="5" t="s">
        <v>83</v>
      </c>
      <c r="B45" s="5"/>
      <c r="C45" s="27">
        <f t="shared" ref="C45:M45" si="51">C44*0.1</f>
        <v>0</v>
      </c>
      <c r="D45" s="27">
        <f t="shared" si="51"/>
        <v>0</v>
      </c>
      <c r="E45" s="27">
        <f t="shared" si="51"/>
        <v>0</v>
      </c>
      <c r="F45" s="27">
        <f t="shared" si="51"/>
        <v>0</v>
      </c>
      <c r="G45" s="27">
        <f t="shared" si="51"/>
        <v>0</v>
      </c>
      <c r="H45" s="27">
        <f t="shared" si="51"/>
        <v>0</v>
      </c>
      <c r="I45" s="27">
        <f t="shared" si="51"/>
        <v>0</v>
      </c>
      <c r="J45" s="27">
        <f t="shared" si="51"/>
        <v>0</v>
      </c>
      <c r="K45" s="27">
        <f t="shared" si="51"/>
        <v>0</v>
      </c>
      <c r="L45" s="27">
        <f t="shared" si="51"/>
        <v>0</v>
      </c>
      <c r="M45" s="27">
        <f t="shared" si="51"/>
        <v>0</v>
      </c>
      <c r="P45" s="5" t="s">
        <v>83</v>
      </c>
      <c r="Q45" s="27">
        <f t="shared" ref="Q45:AA45" si="52">Q44*0</f>
        <v>0</v>
      </c>
      <c r="R45" s="27">
        <f t="shared" si="52"/>
        <v>0</v>
      </c>
      <c r="S45" s="27">
        <f t="shared" si="52"/>
        <v>0</v>
      </c>
      <c r="T45" s="27">
        <f t="shared" si="52"/>
        <v>0</v>
      </c>
      <c r="U45" s="27">
        <f t="shared" si="52"/>
        <v>0</v>
      </c>
      <c r="V45" s="27">
        <f t="shared" si="52"/>
        <v>0</v>
      </c>
      <c r="W45" s="27">
        <f t="shared" si="52"/>
        <v>0</v>
      </c>
      <c r="X45" s="27">
        <f t="shared" si="52"/>
        <v>0</v>
      </c>
      <c r="Y45" s="27">
        <f t="shared" si="52"/>
        <v>0</v>
      </c>
      <c r="Z45" s="27">
        <f t="shared" si="52"/>
        <v>0</v>
      </c>
      <c r="AA45" s="27">
        <f t="shared" si="52"/>
        <v>0</v>
      </c>
    </row>
    <row r="46" spans="1:27" x14ac:dyDescent="0.3">
      <c r="A46" s="3" t="s">
        <v>84</v>
      </c>
      <c r="B46" s="48"/>
      <c r="C46" s="46">
        <v>14</v>
      </c>
      <c r="D46" s="47">
        <v>17</v>
      </c>
      <c r="E46" s="47">
        <v>22</v>
      </c>
      <c r="F46" s="47">
        <v>26</v>
      </c>
      <c r="G46" s="47">
        <v>30</v>
      </c>
      <c r="H46" s="47">
        <v>34</v>
      </c>
      <c r="I46" s="47">
        <v>38</v>
      </c>
      <c r="J46" s="47">
        <v>42</v>
      </c>
      <c r="K46" s="47">
        <v>46</v>
      </c>
      <c r="L46" s="47">
        <v>50</v>
      </c>
      <c r="M46" s="47">
        <v>65</v>
      </c>
      <c r="P46" s="3" t="s">
        <v>84</v>
      </c>
      <c r="Q46" s="27">
        <f t="shared" ref="Q46:AA46" si="53">C46</f>
        <v>14</v>
      </c>
      <c r="R46" s="27">
        <f t="shared" si="53"/>
        <v>17</v>
      </c>
      <c r="S46" s="27">
        <f t="shared" si="53"/>
        <v>22</v>
      </c>
      <c r="T46" s="27">
        <f t="shared" si="53"/>
        <v>26</v>
      </c>
      <c r="U46" s="27">
        <f t="shared" si="53"/>
        <v>30</v>
      </c>
      <c r="V46" s="27">
        <f t="shared" si="53"/>
        <v>34</v>
      </c>
      <c r="W46" s="27">
        <f t="shared" si="53"/>
        <v>38</v>
      </c>
      <c r="X46" s="27">
        <f t="shared" si="53"/>
        <v>42</v>
      </c>
      <c r="Y46" s="27">
        <f t="shared" si="53"/>
        <v>46</v>
      </c>
      <c r="Z46" s="27">
        <f t="shared" si="53"/>
        <v>50</v>
      </c>
      <c r="AA46" s="27">
        <f t="shared" si="53"/>
        <v>65</v>
      </c>
    </row>
    <row r="47" spans="1:27" x14ac:dyDescent="0.3">
      <c r="A47" s="5" t="s">
        <v>85</v>
      </c>
      <c r="B47" s="5"/>
      <c r="C47" s="27">
        <f t="shared" ref="C47:M47" si="54">C46*0.2</f>
        <v>2.8000000000000003</v>
      </c>
      <c r="D47" s="27">
        <f t="shared" si="54"/>
        <v>3.4000000000000004</v>
      </c>
      <c r="E47" s="27">
        <f t="shared" si="54"/>
        <v>4.4000000000000004</v>
      </c>
      <c r="F47" s="27">
        <f t="shared" si="54"/>
        <v>5.2</v>
      </c>
      <c r="G47" s="27">
        <f t="shared" si="54"/>
        <v>6</v>
      </c>
      <c r="H47" s="27">
        <f t="shared" si="54"/>
        <v>6.8000000000000007</v>
      </c>
      <c r="I47" s="27">
        <f t="shared" si="54"/>
        <v>7.6000000000000005</v>
      </c>
      <c r="J47" s="27">
        <f t="shared" si="54"/>
        <v>8.4</v>
      </c>
      <c r="K47" s="27">
        <f t="shared" si="54"/>
        <v>9.2000000000000011</v>
      </c>
      <c r="L47" s="27">
        <f t="shared" si="54"/>
        <v>10</v>
      </c>
      <c r="M47" s="27">
        <f t="shared" si="54"/>
        <v>13</v>
      </c>
      <c r="P47" s="5" t="s">
        <v>85</v>
      </c>
      <c r="Q47" s="27">
        <f t="shared" ref="Q47:AA47" si="55">Q46*0</f>
        <v>0</v>
      </c>
      <c r="R47" s="27">
        <f t="shared" si="55"/>
        <v>0</v>
      </c>
      <c r="S47" s="27">
        <f t="shared" si="55"/>
        <v>0</v>
      </c>
      <c r="T47" s="27">
        <f t="shared" si="55"/>
        <v>0</v>
      </c>
      <c r="U47" s="27">
        <f t="shared" si="55"/>
        <v>0</v>
      </c>
      <c r="V47" s="27">
        <f t="shared" si="55"/>
        <v>0</v>
      </c>
      <c r="W47" s="27">
        <f t="shared" si="55"/>
        <v>0</v>
      </c>
      <c r="X47" s="27">
        <f t="shared" si="55"/>
        <v>0</v>
      </c>
      <c r="Y47" s="27">
        <f t="shared" si="55"/>
        <v>0</v>
      </c>
      <c r="Z47" s="27">
        <f t="shared" si="55"/>
        <v>0</v>
      </c>
      <c r="AA47" s="27">
        <f t="shared" si="55"/>
        <v>0</v>
      </c>
    </row>
    <row r="48" spans="1:27" ht="24" x14ac:dyDescent="0.3">
      <c r="A48" s="3" t="s">
        <v>86</v>
      </c>
      <c r="B48" s="3"/>
      <c r="C48" s="27">
        <f t="shared" ref="C48:M48" si="56">C35+C43+C45+C47</f>
        <v>8.7700000000000014</v>
      </c>
      <c r="D48" s="27">
        <f t="shared" si="56"/>
        <v>9.370000000000001</v>
      </c>
      <c r="E48" s="27">
        <f t="shared" si="56"/>
        <v>103.49</v>
      </c>
      <c r="F48" s="27">
        <f t="shared" si="56"/>
        <v>104.28999999999999</v>
      </c>
      <c r="G48" s="27">
        <f t="shared" si="56"/>
        <v>105.10999999999999</v>
      </c>
      <c r="H48" s="27">
        <f t="shared" si="56"/>
        <v>105.90999999999998</v>
      </c>
      <c r="I48" s="27">
        <f t="shared" si="56"/>
        <v>106.70999999999998</v>
      </c>
      <c r="J48" s="27">
        <f t="shared" si="56"/>
        <v>105.33</v>
      </c>
      <c r="K48" s="27">
        <f t="shared" si="56"/>
        <v>106.13</v>
      </c>
      <c r="L48" s="27">
        <f t="shared" si="56"/>
        <v>106.92999999999999</v>
      </c>
      <c r="M48" s="27">
        <f t="shared" si="56"/>
        <v>109.92999999999999</v>
      </c>
      <c r="P48" s="3" t="s">
        <v>86</v>
      </c>
      <c r="Q48" s="27">
        <f t="shared" ref="Q48:AA48" si="57">Q35+Q43+Q45+Q47</f>
        <v>0</v>
      </c>
      <c r="R48" s="27">
        <f t="shared" si="57"/>
        <v>0</v>
      </c>
      <c r="S48" s="27">
        <f t="shared" si="57"/>
        <v>60.5</v>
      </c>
      <c r="T48" s="27">
        <f t="shared" si="57"/>
        <v>60.5</v>
      </c>
      <c r="U48" s="27">
        <f t="shared" si="57"/>
        <v>60.5</v>
      </c>
      <c r="V48" s="27">
        <f t="shared" si="57"/>
        <v>60.5</v>
      </c>
      <c r="W48" s="27">
        <f t="shared" si="57"/>
        <v>60.5</v>
      </c>
      <c r="X48" s="27">
        <f t="shared" si="57"/>
        <v>60.5</v>
      </c>
      <c r="Y48" s="27">
        <f t="shared" si="57"/>
        <v>60.5</v>
      </c>
      <c r="Z48" s="27">
        <f t="shared" si="57"/>
        <v>60.5</v>
      </c>
      <c r="AA48" s="27">
        <f t="shared" si="57"/>
        <v>60.5</v>
      </c>
    </row>
    <row r="49" spans="1:27" x14ac:dyDescent="0.3">
      <c r="A49" s="5" t="s">
        <v>87</v>
      </c>
      <c r="B49" s="5"/>
      <c r="C49" s="27">
        <f t="shared" ref="C49:M49" si="58">C18-C48</f>
        <v>66.965328304160536</v>
      </c>
      <c r="D49" s="27">
        <f t="shared" si="58"/>
        <v>69.769547383834023</v>
      </c>
      <c r="E49" s="27">
        <f t="shared" si="58"/>
        <v>102.67238068325757</v>
      </c>
      <c r="F49" s="27">
        <f t="shared" si="58"/>
        <v>111.93317086573541</v>
      </c>
      <c r="G49" s="27">
        <f t="shared" si="58"/>
        <v>117.76868020304582</v>
      </c>
      <c r="H49" s="27">
        <f t="shared" si="58"/>
        <v>140.5365159206612</v>
      </c>
      <c r="I49" s="27">
        <f t="shared" si="58"/>
        <v>154.41791221975535</v>
      </c>
      <c r="J49" s="27">
        <f t="shared" si="58"/>
        <v>141.56070049417445</v>
      </c>
      <c r="K49" s="27">
        <f t="shared" si="58"/>
        <v>152.85545019456504</v>
      </c>
      <c r="L49" s="27">
        <f t="shared" si="58"/>
        <v>162.34353714175768</v>
      </c>
      <c r="M49" s="27">
        <f t="shared" si="58"/>
        <v>190.29901137481727</v>
      </c>
      <c r="P49" s="5" t="s">
        <v>87</v>
      </c>
      <c r="Q49" s="27">
        <f t="shared" ref="Q49:AA49" si="59">Q18-Q48</f>
        <v>68.161795473744476</v>
      </c>
      <c r="R49" s="27">
        <f t="shared" si="59"/>
        <v>71.225592645450618</v>
      </c>
      <c r="S49" s="27">
        <f t="shared" si="59"/>
        <v>125.04614261493182</v>
      </c>
      <c r="T49" s="27">
        <f t="shared" si="59"/>
        <v>134.10085377916181</v>
      </c>
      <c r="U49" s="27">
        <f t="shared" si="59"/>
        <v>140.09081218274122</v>
      </c>
      <c r="V49" s="27">
        <f t="shared" si="59"/>
        <v>161.30186432859509</v>
      </c>
      <c r="W49" s="27">
        <f t="shared" si="59"/>
        <v>174.51512099777983</v>
      </c>
      <c r="X49" s="27">
        <f t="shared" si="59"/>
        <v>161.70163044475706</v>
      </c>
      <c r="Y49" s="27">
        <f t="shared" si="59"/>
        <v>172.58690517510854</v>
      </c>
      <c r="Z49" s="27">
        <f t="shared" si="59"/>
        <v>181.84618342758193</v>
      </c>
      <c r="AA49" s="27">
        <f t="shared" si="59"/>
        <v>209.70611023733557</v>
      </c>
    </row>
    <row r="50" spans="1:27" ht="24" x14ac:dyDescent="0.3">
      <c r="A50" s="3" t="s">
        <v>88</v>
      </c>
      <c r="B50" s="3"/>
      <c r="C50" s="27">
        <f t="shared" ref="C50:M50" si="60">C36+C43+C45+C47</f>
        <v>8.7700000000000014</v>
      </c>
      <c r="D50" s="27">
        <f t="shared" si="60"/>
        <v>9.370000000000001</v>
      </c>
      <c r="E50" s="27">
        <f t="shared" si="60"/>
        <v>103.49</v>
      </c>
      <c r="F50" s="27">
        <f t="shared" si="60"/>
        <v>104.28999999999999</v>
      </c>
      <c r="G50" s="27">
        <f t="shared" si="60"/>
        <v>105.10999999999999</v>
      </c>
      <c r="H50" s="27">
        <f t="shared" si="60"/>
        <v>105.90999999999998</v>
      </c>
      <c r="I50" s="27">
        <f t="shared" si="60"/>
        <v>106.70999999999998</v>
      </c>
      <c r="J50" s="27">
        <f t="shared" si="60"/>
        <v>105.33</v>
      </c>
      <c r="K50" s="27">
        <f t="shared" si="60"/>
        <v>106.13</v>
      </c>
      <c r="L50" s="27">
        <f t="shared" si="60"/>
        <v>106.92999999999999</v>
      </c>
      <c r="M50" s="27">
        <f t="shared" si="60"/>
        <v>109.92999999999999</v>
      </c>
      <c r="P50" s="3" t="s">
        <v>89</v>
      </c>
      <c r="Q50" s="27">
        <f t="shared" ref="Q50:AA50" si="61">Q36+Q43+Q45+Q47</f>
        <v>0</v>
      </c>
      <c r="R50" s="27">
        <f t="shared" si="61"/>
        <v>0</v>
      </c>
      <c r="S50" s="27">
        <f t="shared" si="61"/>
        <v>60.5</v>
      </c>
      <c r="T50" s="27">
        <f t="shared" si="61"/>
        <v>60.5</v>
      </c>
      <c r="U50" s="27">
        <f t="shared" si="61"/>
        <v>60.5</v>
      </c>
      <c r="V50" s="27">
        <f t="shared" si="61"/>
        <v>60.5</v>
      </c>
      <c r="W50" s="27">
        <f t="shared" si="61"/>
        <v>60.5</v>
      </c>
      <c r="X50" s="27">
        <f t="shared" si="61"/>
        <v>60.5</v>
      </c>
      <c r="Y50" s="27">
        <f t="shared" si="61"/>
        <v>60.5</v>
      </c>
      <c r="Z50" s="27">
        <f t="shared" si="61"/>
        <v>60.5</v>
      </c>
      <c r="AA50" s="27">
        <f t="shared" si="61"/>
        <v>60.5</v>
      </c>
    </row>
    <row r="51" spans="1:27" x14ac:dyDescent="0.3">
      <c r="A51" s="5" t="s">
        <v>87</v>
      </c>
      <c r="B51" s="5"/>
      <c r="C51" s="27">
        <f t="shared" ref="C51:M51" si="62">C18-C50</f>
        <v>66.965328304160536</v>
      </c>
      <c r="D51" s="27">
        <f t="shared" si="62"/>
        <v>69.769547383834023</v>
      </c>
      <c r="E51" s="27">
        <f t="shared" si="62"/>
        <v>102.67238068325757</v>
      </c>
      <c r="F51" s="27">
        <f t="shared" si="62"/>
        <v>111.93317086573541</v>
      </c>
      <c r="G51" s="27">
        <f t="shared" si="62"/>
        <v>117.76868020304582</v>
      </c>
      <c r="H51" s="27">
        <f t="shared" si="62"/>
        <v>140.5365159206612</v>
      </c>
      <c r="I51" s="27">
        <f t="shared" si="62"/>
        <v>154.41791221975535</v>
      </c>
      <c r="J51" s="27">
        <f t="shared" si="62"/>
        <v>141.56070049417445</v>
      </c>
      <c r="K51" s="27">
        <f t="shared" si="62"/>
        <v>152.85545019456504</v>
      </c>
      <c r="L51" s="27">
        <f t="shared" si="62"/>
        <v>162.34353714175768</v>
      </c>
      <c r="M51" s="27">
        <f t="shared" si="62"/>
        <v>190.29901137481727</v>
      </c>
      <c r="P51" s="5" t="s">
        <v>87</v>
      </c>
      <c r="Q51" s="27">
        <f t="shared" ref="Q51:AA51" si="63">Q18-Q50</f>
        <v>68.161795473744476</v>
      </c>
      <c r="R51" s="27">
        <f t="shared" si="63"/>
        <v>71.225592645450618</v>
      </c>
      <c r="S51" s="27">
        <f t="shared" si="63"/>
        <v>125.04614261493182</v>
      </c>
      <c r="T51" s="27">
        <f t="shared" si="63"/>
        <v>134.10085377916181</v>
      </c>
      <c r="U51" s="27">
        <f t="shared" si="63"/>
        <v>140.09081218274122</v>
      </c>
      <c r="V51" s="27">
        <f t="shared" si="63"/>
        <v>161.30186432859509</v>
      </c>
      <c r="W51" s="27">
        <f t="shared" si="63"/>
        <v>174.51512099777983</v>
      </c>
      <c r="X51" s="27">
        <f t="shared" si="63"/>
        <v>161.70163044475706</v>
      </c>
      <c r="Y51" s="27">
        <f t="shared" si="63"/>
        <v>172.58690517510854</v>
      </c>
      <c r="Z51" s="27">
        <f t="shared" si="63"/>
        <v>181.84618342758193</v>
      </c>
      <c r="AA51" s="27">
        <f t="shared" si="63"/>
        <v>209.70611023733557</v>
      </c>
    </row>
    <row r="52" spans="1:27" ht="24" x14ac:dyDescent="0.3">
      <c r="A52" s="3" t="s">
        <v>90</v>
      </c>
      <c r="B52" s="3"/>
      <c r="C52" s="27">
        <f t="shared" ref="C52:M52" si="64">C37+C43+C45+C47</f>
        <v>8.7700000000000014</v>
      </c>
      <c r="D52" s="27">
        <f t="shared" si="64"/>
        <v>9.370000000000001</v>
      </c>
      <c r="E52" s="27">
        <f t="shared" si="64"/>
        <v>103.49</v>
      </c>
      <c r="F52" s="27">
        <f t="shared" si="64"/>
        <v>104.28999999999999</v>
      </c>
      <c r="G52" s="27">
        <f t="shared" si="64"/>
        <v>105.10999999999999</v>
      </c>
      <c r="H52" s="27">
        <f t="shared" si="64"/>
        <v>105.90999999999998</v>
      </c>
      <c r="I52" s="27">
        <f t="shared" si="64"/>
        <v>106.70999999999998</v>
      </c>
      <c r="J52" s="27">
        <f t="shared" si="64"/>
        <v>105.33</v>
      </c>
      <c r="K52" s="27">
        <f t="shared" si="64"/>
        <v>106.13</v>
      </c>
      <c r="L52" s="27">
        <f t="shared" si="64"/>
        <v>106.92999999999999</v>
      </c>
      <c r="M52" s="27">
        <f t="shared" si="64"/>
        <v>109.92999999999999</v>
      </c>
      <c r="P52" s="3" t="s">
        <v>88</v>
      </c>
      <c r="Q52" s="27">
        <f t="shared" ref="Q52:AA52" si="65">Q37+Q43+Q45+Q47</f>
        <v>0</v>
      </c>
      <c r="R52" s="27">
        <f t="shared" si="65"/>
        <v>0</v>
      </c>
      <c r="S52" s="27">
        <f t="shared" si="65"/>
        <v>60.5</v>
      </c>
      <c r="T52" s="27">
        <f t="shared" si="65"/>
        <v>60.5</v>
      </c>
      <c r="U52" s="27">
        <f t="shared" si="65"/>
        <v>60.5</v>
      </c>
      <c r="V52" s="27">
        <f t="shared" si="65"/>
        <v>60.5</v>
      </c>
      <c r="W52" s="27">
        <f t="shared" si="65"/>
        <v>60.5</v>
      </c>
      <c r="X52" s="27">
        <f t="shared" si="65"/>
        <v>60.5</v>
      </c>
      <c r="Y52" s="27">
        <f t="shared" si="65"/>
        <v>60.5</v>
      </c>
      <c r="Z52" s="27">
        <f t="shared" si="65"/>
        <v>60.5</v>
      </c>
      <c r="AA52" s="27">
        <f t="shared" si="65"/>
        <v>60.5</v>
      </c>
    </row>
    <row r="53" spans="1:27" x14ac:dyDescent="0.3">
      <c r="A53" s="5" t="s">
        <v>87</v>
      </c>
      <c r="B53" s="5"/>
      <c r="C53" s="27">
        <f t="shared" ref="C53:M53" si="66">C18-C52</f>
        <v>66.965328304160536</v>
      </c>
      <c r="D53" s="27">
        <f t="shared" si="66"/>
        <v>69.769547383834023</v>
      </c>
      <c r="E53" s="27">
        <f t="shared" si="66"/>
        <v>102.67238068325757</v>
      </c>
      <c r="F53" s="27">
        <f t="shared" si="66"/>
        <v>111.93317086573541</v>
      </c>
      <c r="G53" s="27">
        <f t="shared" si="66"/>
        <v>117.76868020304582</v>
      </c>
      <c r="H53" s="27">
        <f t="shared" si="66"/>
        <v>140.5365159206612</v>
      </c>
      <c r="I53" s="27">
        <f t="shared" si="66"/>
        <v>154.41791221975535</v>
      </c>
      <c r="J53" s="27">
        <f t="shared" si="66"/>
        <v>141.56070049417445</v>
      </c>
      <c r="K53" s="27">
        <f t="shared" si="66"/>
        <v>152.85545019456504</v>
      </c>
      <c r="L53" s="27">
        <f t="shared" si="66"/>
        <v>162.34353714175768</v>
      </c>
      <c r="M53" s="27">
        <f t="shared" si="66"/>
        <v>190.29901137481727</v>
      </c>
      <c r="P53" s="5" t="s">
        <v>87</v>
      </c>
      <c r="Q53" s="27">
        <f t="shared" ref="Q53:AA53" si="67">Q18-Q52</f>
        <v>68.161795473744476</v>
      </c>
      <c r="R53" s="27">
        <f t="shared" si="67"/>
        <v>71.225592645450618</v>
      </c>
      <c r="S53" s="27">
        <f t="shared" si="67"/>
        <v>125.04614261493182</v>
      </c>
      <c r="T53" s="27">
        <f t="shared" si="67"/>
        <v>134.10085377916181</v>
      </c>
      <c r="U53" s="27">
        <f t="shared" si="67"/>
        <v>140.09081218274122</v>
      </c>
      <c r="V53" s="27">
        <f t="shared" si="67"/>
        <v>161.30186432859509</v>
      </c>
      <c r="W53" s="27">
        <f t="shared" si="67"/>
        <v>174.51512099777983</v>
      </c>
      <c r="X53" s="27">
        <f t="shared" si="67"/>
        <v>161.70163044475706</v>
      </c>
      <c r="Y53" s="27">
        <f t="shared" si="67"/>
        <v>172.58690517510854</v>
      </c>
      <c r="Z53" s="27">
        <f t="shared" si="67"/>
        <v>181.84618342758193</v>
      </c>
      <c r="AA53" s="27">
        <f t="shared" si="67"/>
        <v>209.70611023733557</v>
      </c>
    </row>
    <row r="56" spans="1:27" x14ac:dyDescent="0.3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 t="shared" ref="C57:AA57" si="68">C48</f>
        <v>8.7700000000000014</v>
      </c>
      <c r="D57" s="53">
        <f t="shared" si="68"/>
        <v>9.370000000000001</v>
      </c>
      <c r="E57" s="53">
        <f t="shared" si="68"/>
        <v>103.49</v>
      </c>
      <c r="F57" s="53">
        <f t="shared" si="68"/>
        <v>104.28999999999999</v>
      </c>
      <c r="G57" s="53">
        <f t="shared" si="68"/>
        <v>105.10999999999999</v>
      </c>
      <c r="H57" s="53">
        <f t="shared" si="68"/>
        <v>105.90999999999998</v>
      </c>
      <c r="I57" s="53">
        <f t="shared" si="68"/>
        <v>106.70999999999998</v>
      </c>
      <c r="J57" s="53">
        <f t="shared" si="68"/>
        <v>105.33</v>
      </c>
      <c r="K57" s="53">
        <f t="shared" si="68"/>
        <v>106.13</v>
      </c>
      <c r="L57" s="53">
        <f t="shared" si="68"/>
        <v>106.92999999999999</v>
      </c>
      <c r="M57" s="53">
        <f t="shared" si="68"/>
        <v>109.92999999999999</v>
      </c>
      <c r="N57" s="53">
        <f t="shared" si="68"/>
        <v>0</v>
      </c>
      <c r="O57" s="53">
        <f t="shared" si="68"/>
        <v>0</v>
      </c>
      <c r="P57" s="53" t="str">
        <f t="shared" si="68"/>
        <v>地区电源总出力
（气电不出力）</v>
      </c>
      <c r="Q57" s="53">
        <f t="shared" si="68"/>
        <v>0</v>
      </c>
      <c r="R57" s="53">
        <f t="shared" si="68"/>
        <v>0</v>
      </c>
      <c r="S57" s="53">
        <f t="shared" si="68"/>
        <v>60.5</v>
      </c>
      <c r="T57" s="53">
        <f t="shared" si="68"/>
        <v>60.5</v>
      </c>
      <c r="U57" s="53">
        <f t="shared" si="68"/>
        <v>60.5</v>
      </c>
      <c r="V57" s="53">
        <f t="shared" si="68"/>
        <v>60.5</v>
      </c>
      <c r="W57" s="53">
        <f t="shared" si="68"/>
        <v>60.5</v>
      </c>
      <c r="X57" s="53">
        <f t="shared" si="68"/>
        <v>60.5</v>
      </c>
      <c r="Y57" s="53">
        <f t="shared" si="68"/>
        <v>60.5</v>
      </c>
      <c r="Z57" s="53">
        <f t="shared" si="68"/>
        <v>60.5</v>
      </c>
      <c r="AA57" s="53">
        <f t="shared" si="68"/>
        <v>60.5</v>
      </c>
    </row>
    <row r="58" spans="1:27" x14ac:dyDescent="0.3">
      <c r="A58" s="49" t="s">
        <v>87</v>
      </c>
      <c r="B58" s="54"/>
      <c r="C58" s="53">
        <f t="shared" ref="C58:AA58" si="69">C49</f>
        <v>66.965328304160536</v>
      </c>
      <c r="D58" s="53">
        <f t="shared" si="69"/>
        <v>69.769547383834023</v>
      </c>
      <c r="E58" s="53">
        <f t="shared" si="69"/>
        <v>102.67238068325757</v>
      </c>
      <c r="F58" s="53">
        <f t="shared" si="69"/>
        <v>111.93317086573541</v>
      </c>
      <c r="G58" s="53">
        <f t="shared" si="69"/>
        <v>117.76868020304582</v>
      </c>
      <c r="H58" s="53">
        <f t="shared" si="69"/>
        <v>140.5365159206612</v>
      </c>
      <c r="I58" s="53">
        <f t="shared" si="69"/>
        <v>154.41791221975535</v>
      </c>
      <c r="J58" s="53">
        <f t="shared" si="69"/>
        <v>141.56070049417445</v>
      </c>
      <c r="K58" s="53">
        <f t="shared" si="69"/>
        <v>152.85545019456504</v>
      </c>
      <c r="L58" s="53">
        <f t="shared" si="69"/>
        <v>162.34353714175768</v>
      </c>
      <c r="M58" s="53">
        <f t="shared" si="69"/>
        <v>190.29901137481727</v>
      </c>
      <c r="N58" s="53">
        <f t="shared" si="69"/>
        <v>0</v>
      </c>
      <c r="O58" s="53">
        <f t="shared" si="69"/>
        <v>0</v>
      </c>
      <c r="P58" s="53" t="str">
        <f t="shared" si="69"/>
        <v>区域需大网供电负荷</v>
      </c>
      <c r="Q58" s="53">
        <f t="shared" si="69"/>
        <v>68.161795473744476</v>
      </c>
      <c r="R58" s="53">
        <f t="shared" si="69"/>
        <v>71.225592645450618</v>
      </c>
      <c r="S58" s="53">
        <f t="shared" si="69"/>
        <v>125.04614261493182</v>
      </c>
      <c r="T58" s="53">
        <f t="shared" si="69"/>
        <v>134.10085377916181</v>
      </c>
      <c r="U58" s="53">
        <f t="shared" si="69"/>
        <v>140.09081218274122</v>
      </c>
      <c r="V58" s="53">
        <f t="shared" si="69"/>
        <v>161.30186432859509</v>
      </c>
      <c r="W58" s="53">
        <f t="shared" si="69"/>
        <v>174.51512099777983</v>
      </c>
      <c r="X58" s="53">
        <f t="shared" si="69"/>
        <v>161.70163044475706</v>
      </c>
      <c r="Y58" s="53">
        <f t="shared" si="69"/>
        <v>172.58690517510854</v>
      </c>
      <c r="Z58" s="53">
        <f t="shared" si="69"/>
        <v>181.84618342758193</v>
      </c>
      <c r="AA58" s="53">
        <f t="shared" si="69"/>
        <v>209.70611023733557</v>
      </c>
    </row>
    <row r="59" spans="1:27" x14ac:dyDescent="0.3">
      <c r="A59" s="49" t="s">
        <v>93</v>
      </c>
      <c r="B59" s="54"/>
      <c r="C59" s="55">
        <f t="shared" ref="C59:M59" si="70">C69/C58</f>
        <v>4.4799302504332097</v>
      </c>
      <c r="D59" s="55">
        <f t="shared" si="70"/>
        <v>4.2998702334926087</v>
      </c>
      <c r="E59" s="55">
        <f t="shared" si="70"/>
        <v>2.921915299943171</v>
      </c>
      <c r="F59" s="55">
        <f t="shared" si="70"/>
        <v>2.6801706561127623</v>
      </c>
      <c r="G59" s="55">
        <f t="shared" si="70"/>
        <v>2.5473665789815074</v>
      </c>
      <c r="H59" s="55">
        <f t="shared" si="70"/>
        <v>2.1346765147455531</v>
      </c>
      <c r="I59" s="55">
        <f t="shared" si="70"/>
        <v>1.9427797959932507</v>
      </c>
      <c r="J59" s="55">
        <f t="shared" si="70"/>
        <v>2.1192322371444163</v>
      </c>
      <c r="K59" s="55">
        <f t="shared" si="70"/>
        <v>1.9626385556951953</v>
      </c>
      <c r="L59" s="55">
        <f t="shared" si="70"/>
        <v>1.8479331255302223</v>
      </c>
      <c r="M59" s="55">
        <f t="shared" si="70"/>
        <v>1.5764664137382887</v>
      </c>
      <c r="N59" s="2"/>
      <c r="O59" s="2"/>
      <c r="P59" s="49" t="s">
        <v>93</v>
      </c>
      <c r="Q59" s="55">
        <f t="shared" ref="Q59:AA59" si="71">Q69/Q58</f>
        <v>4.401292511661584</v>
      </c>
      <c r="R59" s="55">
        <f t="shared" si="71"/>
        <v>4.2119691652598954</v>
      </c>
      <c r="S59" s="55">
        <f t="shared" si="71"/>
        <v>2.3991143887086754</v>
      </c>
      <c r="T59" s="55">
        <f t="shared" si="71"/>
        <v>2.2371222221600617</v>
      </c>
      <c r="U59" s="55">
        <f t="shared" si="71"/>
        <v>2.1414680615075992</v>
      </c>
      <c r="V59" s="55">
        <f t="shared" si="71"/>
        <v>1.8598669100864009</v>
      </c>
      <c r="W59" s="55">
        <f t="shared" si="71"/>
        <v>1.719048746519888</v>
      </c>
      <c r="X59" s="55">
        <f t="shared" si="71"/>
        <v>1.8552688626259122</v>
      </c>
      <c r="Y59" s="55">
        <f t="shared" si="71"/>
        <v>1.7382547053359394</v>
      </c>
      <c r="Z59" s="55">
        <f t="shared" si="71"/>
        <v>1.6497459245245663</v>
      </c>
      <c r="AA59" s="55">
        <f t="shared" si="71"/>
        <v>1.4305734804792958</v>
      </c>
    </row>
    <row r="60" spans="1:27" ht="28" x14ac:dyDescent="0.3">
      <c r="A60" s="56" t="s">
        <v>94</v>
      </c>
      <c r="B60" s="54"/>
      <c r="C60" s="55">
        <f t="shared" ref="C60:M60" si="72">C70/C58</f>
        <v>4.4799302504332097</v>
      </c>
      <c r="D60" s="55">
        <f t="shared" si="72"/>
        <v>4.2998702334926087</v>
      </c>
      <c r="E60" s="55">
        <f t="shared" si="72"/>
        <v>1.4609576499715855</v>
      </c>
      <c r="F60" s="55">
        <f t="shared" si="72"/>
        <v>2.6801706561127623</v>
      </c>
      <c r="G60" s="55">
        <f t="shared" si="72"/>
        <v>2.5473665789815074</v>
      </c>
      <c r="H60" s="55">
        <f t="shared" si="72"/>
        <v>2.1346765147455531</v>
      </c>
      <c r="I60" s="55">
        <f t="shared" si="72"/>
        <v>1.9427797959932507</v>
      </c>
      <c r="J60" s="55">
        <f t="shared" si="72"/>
        <v>2.1192322371444163</v>
      </c>
      <c r="K60" s="55">
        <f t="shared" si="72"/>
        <v>1.9626385556951953</v>
      </c>
      <c r="L60" s="55">
        <f t="shared" si="72"/>
        <v>1.8479331255302223</v>
      </c>
      <c r="M60" s="55">
        <f t="shared" si="72"/>
        <v>1.5764664137382887</v>
      </c>
      <c r="N60" s="2"/>
      <c r="O60" s="2"/>
      <c r="P60" s="56" t="s">
        <v>94</v>
      </c>
      <c r="Q60" s="55">
        <f t="shared" ref="Q60:AA60" si="73">Q70/Q58</f>
        <v>4.401292511661584</v>
      </c>
      <c r="R60" s="55">
        <f t="shared" si="73"/>
        <v>4.2119691652598954</v>
      </c>
      <c r="S60" s="55">
        <f t="shared" si="73"/>
        <v>1.1995571943543377</v>
      </c>
      <c r="T60" s="55">
        <f t="shared" si="73"/>
        <v>2.2371222221600617</v>
      </c>
      <c r="U60" s="55">
        <f t="shared" si="73"/>
        <v>2.1414680615075992</v>
      </c>
      <c r="V60" s="55">
        <f t="shared" si="73"/>
        <v>1.8598669100864009</v>
      </c>
      <c r="W60" s="55">
        <f t="shared" si="73"/>
        <v>1.719048746519888</v>
      </c>
      <c r="X60" s="55">
        <f t="shared" si="73"/>
        <v>1.8552688626259122</v>
      </c>
      <c r="Y60" s="55">
        <f t="shared" si="73"/>
        <v>1.7382547053359394</v>
      </c>
      <c r="Z60" s="55">
        <f t="shared" si="73"/>
        <v>1.6497459245245663</v>
      </c>
      <c r="AA60" s="55">
        <f t="shared" si="73"/>
        <v>1.4305734804792958</v>
      </c>
    </row>
    <row r="61" spans="1:27" ht="28" x14ac:dyDescent="0.3">
      <c r="A61" s="51" t="s">
        <v>95</v>
      </c>
      <c r="B61" s="52"/>
      <c r="C61" s="53">
        <f t="shared" ref="C61:AA61" si="74">C50</f>
        <v>8.7700000000000014</v>
      </c>
      <c r="D61" s="53">
        <f t="shared" si="74"/>
        <v>9.370000000000001</v>
      </c>
      <c r="E61" s="53">
        <f t="shared" si="74"/>
        <v>103.49</v>
      </c>
      <c r="F61" s="53">
        <f t="shared" si="74"/>
        <v>104.28999999999999</v>
      </c>
      <c r="G61" s="53">
        <f t="shared" si="74"/>
        <v>105.10999999999999</v>
      </c>
      <c r="H61" s="53">
        <f t="shared" si="74"/>
        <v>105.90999999999998</v>
      </c>
      <c r="I61" s="53">
        <f t="shared" si="74"/>
        <v>106.70999999999998</v>
      </c>
      <c r="J61" s="53">
        <f t="shared" si="74"/>
        <v>105.33</v>
      </c>
      <c r="K61" s="53">
        <f t="shared" si="74"/>
        <v>106.13</v>
      </c>
      <c r="L61" s="53">
        <f t="shared" si="74"/>
        <v>106.92999999999999</v>
      </c>
      <c r="M61" s="53">
        <f t="shared" si="74"/>
        <v>109.92999999999999</v>
      </c>
      <c r="N61" s="53">
        <f t="shared" si="74"/>
        <v>0</v>
      </c>
      <c r="O61" s="53">
        <f t="shared" si="74"/>
        <v>0</v>
      </c>
      <c r="P61" s="53" t="str">
        <f t="shared" si="74"/>
        <v>地区电源总出力
（气电0.2出力）</v>
      </c>
      <c r="Q61" s="53">
        <f t="shared" si="74"/>
        <v>0</v>
      </c>
      <c r="R61" s="53">
        <f t="shared" si="74"/>
        <v>0</v>
      </c>
      <c r="S61" s="53">
        <f t="shared" si="74"/>
        <v>60.5</v>
      </c>
      <c r="T61" s="53">
        <f t="shared" si="74"/>
        <v>60.5</v>
      </c>
      <c r="U61" s="53">
        <f t="shared" si="74"/>
        <v>60.5</v>
      </c>
      <c r="V61" s="53">
        <f t="shared" si="74"/>
        <v>60.5</v>
      </c>
      <c r="W61" s="53">
        <f t="shared" si="74"/>
        <v>60.5</v>
      </c>
      <c r="X61" s="53">
        <f t="shared" si="74"/>
        <v>60.5</v>
      </c>
      <c r="Y61" s="53">
        <f t="shared" si="74"/>
        <v>60.5</v>
      </c>
      <c r="Z61" s="53">
        <f t="shared" si="74"/>
        <v>60.5</v>
      </c>
      <c r="AA61" s="53">
        <f t="shared" si="74"/>
        <v>60.5</v>
      </c>
    </row>
    <row r="62" spans="1:27" x14ac:dyDescent="0.3">
      <c r="A62" s="49" t="s">
        <v>87</v>
      </c>
      <c r="B62" s="54"/>
      <c r="C62" s="53">
        <f t="shared" ref="C62:AA62" si="75">C51</f>
        <v>66.965328304160536</v>
      </c>
      <c r="D62" s="53">
        <f t="shared" si="75"/>
        <v>69.769547383834023</v>
      </c>
      <c r="E62" s="53">
        <f t="shared" si="75"/>
        <v>102.67238068325757</v>
      </c>
      <c r="F62" s="53">
        <f t="shared" si="75"/>
        <v>111.93317086573541</v>
      </c>
      <c r="G62" s="53">
        <f t="shared" si="75"/>
        <v>117.76868020304582</v>
      </c>
      <c r="H62" s="53">
        <f t="shared" si="75"/>
        <v>140.5365159206612</v>
      </c>
      <c r="I62" s="53">
        <f t="shared" si="75"/>
        <v>154.41791221975535</v>
      </c>
      <c r="J62" s="53">
        <f t="shared" si="75"/>
        <v>141.56070049417445</v>
      </c>
      <c r="K62" s="53">
        <f t="shared" si="75"/>
        <v>152.85545019456504</v>
      </c>
      <c r="L62" s="53">
        <f t="shared" si="75"/>
        <v>162.34353714175768</v>
      </c>
      <c r="M62" s="53">
        <f t="shared" si="75"/>
        <v>190.29901137481727</v>
      </c>
      <c r="N62" s="53">
        <f t="shared" si="75"/>
        <v>0</v>
      </c>
      <c r="O62" s="53">
        <f t="shared" si="75"/>
        <v>0</v>
      </c>
      <c r="P62" s="53" t="str">
        <f t="shared" si="75"/>
        <v>区域需大网供电负荷</v>
      </c>
      <c r="Q62" s="53">
        <f t="shared" si="75"/>
        <v>68.161795473744476</v>
      </c>
      <c r="R62" s="53">
        <f t="shared" si="75"/>
        <v>71.225592645450618</v>
      </c>
      <c r="S62" s="53">
        <f t="shared" si="75"/>
        <v>125.04614261493182</v>
      </c>
      <c r="T62" s="53">
        <f t="shared" si="75"/>
        <v>134.10085377916181</v>
      </c>
      <c r="U62" s="53">
        <f t="shared" si="75"/>
        <v>140.09081218274122</v>
      </c>
      <c r="V62" s="53">
        <f t="shared" si="75"/>
        <v>161.30186432859509</v>
      </c>
      <c r="W62" s="53">
        <f t="shared" si="75"/>
        <v>174.51512099777983</v>
      </c>
      <c r="X62" s="53">
        <f t="shared" si="75"/>
        <v>161.70163044475706</v>
      </c>
      <c r="Y62" s="53">
        <f t="shared" si="75"/>
        <v>172.58690517510854</v>
      </c>
      <c r="Z62" s="53">
        <f t="shared" si="75"/>
        <v>181.84618342758193</v>
      </c>
      <c r="AA62" s="53">
        <f t="shared" si="75"/>
        <v>209.70611023733557</v>
      </c>
    </row>
    <row r="63" spans="1:27" x14ac:dyDescent="0.3">
      <c r="A63" s="49" t="s">
        <v>93</v>
      </c>
      <c r="B63" s="54"/>
      <c r="C63" s="55">
        <f t="shared" ref="C63:M63" si="76">C69/C62</f>
        <v>4.4799302504332097</v>
      </c>
      <c r="D63" s="55">
        <f t="shared" si="76"/>
        <v>4.2998702334926087</v>
      </c>
      <c r="E63" s="55">
        <f t="shared" si="76"/>
        <v>2.921915299943171</v>
      </c>
      <c r="F63" s="55">
        <f t="shared" si="76"/>
        <v>2.6801706561127623</v>
      </c>
      <c r="G63" s="55">
        <f t="shared" si="76"/>
        <v>2.5473665789815074</v>
      </c>
      <c r="H63" s="55">
        <f t="shared" si="76"/>
        <v>2.1346765147455531</v>
      </c>
      <c r="I63" s="55">
        <f t="shared" si="76"/>
        <v>1.9427797959932507</v>
      </c>
      <c r="J63" s="55">
        <f t="shared" si="76"/>
        <v>2.1192322371444163</v>
      </c>
      <c r="K63" s="55">
        <f t="shared" si="76"/>
        <v>1.9626385556951953</v>
      </c>
      <c r="L63" s="55">
        <f t="shared" si="76"/>
        <v>1.8479331255302223</v>
      </c>
      <c r="M63" s="55">
        <f t="shared" si="76"/>
        <v>1.5764664137382887</v>
      </c>
      <c r="N63" s="61"/>
      <c r="O63" s="61"/>
      <c r="P63" s="49" t="s">
        <v>93</v>
      </c>
      <c r="Q63" s="55">
        <f t="shared" ref="Q63:AA63" si="77">Q69/Q62</f>
        <v>4.401292511661584</v>
      </c>
      <c r="R63" s="55">
        <f t="shared" si="77"/>
        <v>4.2119691652598954</v>
      </c>
      <c r="S63" s="55">
        <f t="shared" si="77"/>
        <v>2.3991143887086754</v>
      </c>
      <c r="T63" s="55">
        <f t="shared" si="77"/>
        <v>2.2371222221600617</v>
      </c>
      <c r="U63" s="55">
        <f t="shared" si="77"/>
        <v>2.1414680615075992</v>
      </c>
      <c r="V63" s="55">
        <f t="shared" si="77"/>
        <v>1.8598669100864009</v>
      </c>
      <c r="W63" s="55">
        <f t="shared" si="77"/>
        <v>1.719048746519888</v>
      </c>
      <c r="X63" s="55">
        <f t="shared" si="77"/>
        <v>1.8552688626259122</v>
      </c>
      <c r="Y63" s="55">
        <f t="shared" si="77"/>
        <v>1.7382547053359394</v>
      </c>
      <c r="Z63" s="55">
        <f t="shared" si="77"/>
        <v>1.6497459245245663</v>
      </c>
      <c r="AA63" s="55">
        <f t="shared" si="77"/>
        <v>1.4305734804792958</v>
      </c>
    </row>
    <row r="64" spans="1:27" ht="28" x14ac:dyDescent="0.3">
      <c r="A64" s="56" t="s">
        <v>94</v>
      </c>
      <c r="B64" s="54"/>
      <c r="C64" s="55">
        <f t="shared" ref="C64:M64" si="78">C70/C62</f>
        <v>4.4799302504332097</v>
      </c>
      <c r="D64" s="55">
        <f t="shared" si="78"/>
        <v>4.2998702334926087</v>
      </c>
      <c r="E64" s="55">
        <f t="shared" si="78"/>
        <v>1.4609576499715855</v>
      </c>
      <c r="F64" s="55">
        <f t="shared" si="78"/>
        <v>2.6801706561127623</v>
      </c>
      <c r="G64" s="55">
        <f t="shared" si="78"/>
        <v>2.5473665789815074</v>
      </c>
      <c r="H64" s="55">
        <f t="shared" si="78"/>
        <v>2.1346765147455531</v>
      </c>
      <c r="I64" s="55">
        <f t="shared" si="78"/>
        <v>1.9427797959932507</v>
      </c>
      <c r="J64" s="55">
        <f t="shared" si="78"/>
        <v>2.1192322371444163</v>
      </c>
      <c r="K64" s="55">
        <f t="shared" si="78"/>
        <v>1.9626385556951953</v>
      </c>
      <c r="L64" s="55">
        <f t="shared" si="78"/>
        <v>1.8479331255302223</v>
      </c>
      <c r="M64" s="55">
        <f t="shared" si="78"/>
        <v>1.5764664137382887</v>
      </c>
      <c r="N64" s="2"/>
      <c r="O64" s="2"/>
      <c r="P64" s="56" t="s">
        <v>94</v>
      </c>
      <c r="Q64" s="55">
        <f t="shared" ref="Q64:AA64" si="79">Q70/Q62</f>
        <v>4.401292511661584</v>
      </c>
      <c r="R64" s="55">
        <f t="shared" si="79"/>
        <v>4.2119691652598954</v>
      </c>
      <c r="S64" s="55">
        <f t="shared" si="79"/>
        <v>1.1995571943543377</v>
      </c>
      <c r="T64" s="55">
        <f t="shared" si="79"/>
        <v>2.2371222221600617</v>
      </c>
      <c r="U64" s="55">
        <f t="shared" si="79"/>
        <v>2.1414680615075992</v>
      </c>
      <c r="V64" s="55">
        <f t="shared" si="79"/>
        <v>1.8598669100864009</v>
      </c>
      <c r="W64" s="55">
        <f t="shared" si="79"/>
        <v>1.719048746519888</v>
      </c>
      <c r="X64" s="55">
        <f t="shared" si="79"/>
        <v>1.8552688626259122</v>
      </c>
      <c r="Y64" s="55">
        <f t="shared" si="79"/>
        <v>1.7382547053359394</v>
      </c>
      <c r="Z64" s="55">
        <f t="shared" si="79"/>
        <v>1.6497459245245663</v>
      </c>
      <c r="AA64" s="55">
        <f t="shared" si="79"/>
        <v>1.4305734804792958</v>
      </c>
    </row>
    <row r="65" spans="1:27" ht="28" x14ac:dyDescent="0.3">
      <c r="A65" s="51" t="s">
        <v>96</v>
      </c>
      <c r="B65" s="52"/>
      <c r="C65" s="53">
        <f t="shared" ref="C65:AA65" si="80">C52</f>
        <v>8.7700000000000014</v>
      </c>
      <c r="D65" s="53">
        <f t="shared" si="80"/>
        <v>9.370000000000001</v>
      </c>
      <c r="E65" s="53">
        <f t="shared" si="80"/>
        <v>103.49</v>
      </c>
      <c r="F65" s="53">
        <f t="shared" si="80"/>
        <v>104.28999999999999</v>
      </c>
      <c r="G65" s="53">
        <f t="shared" si="80"/>
        <v>105.10999999999999</v>
      </c>
      <c r="H65" s="53">
        <f t="shared" si="80"/>
        <v>105.90999999999998</v>
      </c>
      <c r="I65" s="53">
        <f t="shared" si="80"/>
        <v>106.70999999999998</v>
      </c>
      <c r="J65" s="53">
        <f t="shared" si="80"/>
        <v>105.33</v>
      </c>
      <c r="K65" s="53">
        <f t="shared" si="80"/>
        <v>106.13</v>
      </c>
      <c r="L65" s="53">
        <f t="shared" si="80"/>
        <v>106.92999999999999</v>
      </c>
      <c r="M65" s="53">
        <f t="shared" si="80"/>
        <v>109.92999999999999</v>
      </c>
      <c r="N65" s="53">
        <f t="shared" si="80"/>
        <v>0</v>
      </c>
      <c r="O65" s="53">
        <f t="shared" si="80"/>
        <v>0</v>
      </c>
      <c r="P65" s="53" t="str">
        <f t="shared" si="80"/>
        <v>地区电源总出力
（气电0.4出力）</v>
      </c>
      <c r="Q65" s="53">
        <f t="shared" si="80"/>
        <v>0</v>
      </c>
      <c r="R65" s="53">
        <f t="shared" si="80"/>
        <v>0</v>
      </c>
      <c r="S65" s="53">
        <f t="shared" si="80"/>
        <v>60.5</v>
      </c>
      <c r="T65" s="53">
        <f t="shared" si="80"/>
        <v>60.5</v>
      </c>
      <c r="U65" s="53">
        <f t="shared" si="80"/>
        <v>60.5</v>
      </c>
      <c r="V65" s="53">
        <f t="shared" si="80"/>
        <v>60.5</v>
      </c>
      <c r="W65" s="53">
        <f t="shared" si="80"/>
        <v>60.5</v>
      </c>
      <c r="X65" s="53">
        <f t="shared" si="80"/>
        <v>60.5</v>
      </c>
      <c r="Y65" s="53">
        <f t="shared" si="80"/>
        <v>60.5</v>
      </c>
      <c r="Z65" s="53">
        <f t="shared" si="80"/>
        <v>60.5</v>
      </c>
      <c r="AA65" s="53">
        <f t="shared" si="80"/>
        <v>60.5</v>
      </c>
    </row>
    <row r="66" spans="1:27" x14ac:dyDescent="0.3">
      <c r="A66" s="49" t="s">
        <v>87</v>
      </c>
      <c r="B66" s="54"/>
      <c r="C66" s="53">
        <f t="shared" ref="C66:AA66" si="81">C53</f>
        <v>66.965328304160536</v>
      </c>
      <c r="D66" s="53">
        <f t="shared" si="81"/>
        <v>69.769547383834023</v>
      </c>
      <c r="E66" s="53">
        <f t="shared" si="81"/>
        <v>102.67238068325757</v>
      </c>
      <c r="F66" s="53">
        <f t="shared" si="81"/>
        <v>111.93317086573541</v>
      </c>
      <c r="G66" s="53">
        <f t="shared" si="81"/>
        <v>117.76868020304582</v>
      </c>
      <c r="H66" s="53">
        <f t="shared" si="81"/>
        <v>140.5365159206612</v>
      </c>
      <c r="I66" s="53">
        <f t="shared" si="81"/>
        <v>154.41791221975535</v>
      </c>
      <c r="J66" s="53">
        <f t="shared" si="81"/>
        <v>141.56070049417445</v>
      </c>
      <c r="K66" s="53">
        <f t="shared" si="81"/>
        <v>152.85545019456504</v>
      </c>
      <c r="L66" s="53">
        <f t="shared" si="81"/>
        <v>162.34353714175768</v>
      </c>
      <c r="M66" s="53">
        <f t="shared" si="81"/>
        <v>190.29901137481727</v>
      </c>
      <c r="N66" s="53">
        <f t="shared" si="81"/>
        <v>0</v>
      </c>
      <c r="O66" s="53">
        <f t="shared" si="81"/>
        <v>0</v>
      </c>
      <c r="P66" s="53" t="str">
        <f t="shared" si="81"/>
        <v>区域需大网供电负荷</v>
      </c>
      <c r="Q66" s="53">
        <f t="shared" si="81"/>
        <v>68.161795473744476</v>
      </c>
      <c r="R66" s="53">
        <f t="shared" si="81"/>
        <v>71.225592645450618</v>
      </c>
      <c r="S66" s="53">
        <f t="shared" si="81"/>
        <v>125.04614261493182</v>
      </c>
      <c r="T66" s="53">
        <f t="shared" si="81"/>
        <v>134.10085377916181</v>
      </c>
      <c r="U66" s="53">
        <f t="shared" si="81"/>
        <v>140.09081218274122</v>
      </c>
      <c r="V66" s="53">
        <f t="shared" si="81"/>
        <v>161.30186432859509</v>
      </c>
      <c r="W66" s="53">
        <f t="shared" si="81"/>
        <v>174.51512099777983</v>
      </c>
      <c r="X66" s="53">
        <f t="shared" si="81"/>
        <v>161.70163044475706</v>
      </c>
      <c r="Y66" s="53">
        <f t="shared" si="81"/>
        <v>172.58690517510854</v>
      </c>
      <c r="Z66" s="53">
        <f t="shared" si="81"/>
        <v>181.84618342758193</v>
      </c>
      <c r="AA66" s="53">
        <f t="shared" si="81"/>
        <v>209.70611023733557</v>
      </c>
    </row>
    <row r="67" spans="1:27" x14ac:dyDescent="0.3">
      <c r="A67" s="49" t="s">
        <v>93</v>
      </c>
      <c r="B67" s="54"/>
      <c r="C67" s="55">
        <f t="shared" ref="C67:M67" si="82">C69/C66</f>
        <v>4.4799302504332097</v>
      </c>
      <c r="D67" s="55">
        <f t="shared" si="82"/>
        <v>4.2998702334926087</v>
      </c>
      <c r="E67" s="55">
        <f t="shared" si="82"/>
        <v>2.921915299943171</v>
      </c>
      <c r="F67" s="55">
        <f t="shared" si="82"/>
        <v>2.6801706561127623</v>
      </c>
      <c r="G67" s="55">
        <f t="shared" si="82"/>
        <v>2.5473665789815074</v>
      </c>
      <c r="H67" s="55">
        <f t="shared" si="82"/>
        <v>2.1346765147455531</v>
      </c>
      <c r="I67" s="55">
        <f t="shared" si="82"/>
        <v>1.9427797959932507</v>
      </c>
      <c r="J67" s="55">
        <f t="shared" si="82"/>
        <v>2.1192322371444163</v>
      </c>
      <c r="K67" s="55">
        <f t="shared" si="82"/>
        <v>1.9626385556951953</v>
      </c>
      <c r="L67" s="55">
        <f t="shared" si="82"/>
        <v>1.8479331255302223</v>
      </c>
      <c r="M67" s="55">
        <f t="shared" si="82"/>
        <v>1.5764664137382887</v>
      </c>
      <c r="N67" s="2"/>
      <c r="O67" s="2"/>
      <c r="P67" s="49" t="s">
        <v>93</v>
      </c>
      <c r="Q67" s="55">
        <f t="shared" ref="Q67:AA67" si="83">Q69/Q66</f>
        <v>4.401292511661584</v>
      </c>
      <c r="R67" s="55">
        <f t="shared" si="83"/>
        <v>4.2119691652598954</v>
      </c>
      <c r="S67" s="55">
        <f t="shared" si="83"/>
        <v>2.3991143887086754</v>
      </c>
      <c r="T67" s="55">
        <f t="shared" si="83"/>
        <v>2.2371222221600617</v>
      </c>
      <c r="U67" s="55">
        <f t="shared" si="83"/>
        <v>2.1414680615075992</v>
      </c>
      <c r="V67" s="55">
        <f t="shared" si="83"/>
        <v>1.8598669100864009</v>
      </c>
      <c r="W67" s="55">
        <f t="shared" si="83"/>
        <v>1.719048746519888</v>
      </c>
      <c r="X67" s="55">
        <f t="shared" si="83"/>
        <v>1.8552688626259122</v>
      </c>
      <c r="Y67" s="55">
        <f t="shared" si="83"/>
        <v>1.7382547053359394</v>
      </c>
      <c r="Z67" s="55">
        <f t="shared" si="83"/>
        <v>1.6497459245245663</v>
      </c>
      <c r="AA67" s="55">
        <f t="shared" si="83"/>
        <v>1.4305734804792958</v>
      </c>
    </row>
    <row r="68" spans="1:27" ht="28" x14ac:dyDescent="0.3">
      <c r="A68" s="56" t="s">
        <v>94</v>
      </c>
      <c r="B68" s="54"/>
      <c r="C68" s="55">
        <f t="shared" ref="C68:M68" si="84">C70/C66</f>
        <v>4.4799302504332097</v>
      </c>
      <c r="D68" s="55">
        <f t="shared" si="84"/>
        <v>4.2998702334926087</v>
      </c>
      <c r="E68" s="55">
        <f t="shared" si="84"/>
        <v>1.4609576499715855</v>
      </c>
      <c r="F68" s="55">
        <f t="shared" si="84"/>
        <v>2.6801706561127623</v>
      </c>
      <c r="G68" s="55">
        <f t="shared" si="84"/>
        <v>2.5473665789815074</v>
      </c>
      <c r="H68" s="55">
        <f t="shared" si="84"/>
        <v>2.1346765147455531</v>
      </c>
      <c r="I68" s="55">
        <f t="shared" si="84"/>
        <v>1.9427797959932507</v>
      </c>
      <c r="J68" s="55">
        <f t="shared" si="84"/>
        <v>2.1192322371444163</v>
      </c>
      <c r="K68" s="55">
        <f t="shared" si="84"/>
        <v>1.9626385556951953</v>
      </c>
      <c r="L68" s="55">
        <f t="shared" si="84"/>
        <v>1.8479331255302223</v>
      </c>
      <c r="M68" s="55">
        <f t="shared" si="84"/>
        <v>1.5764664137382887</v>
      </c>
      <c r="N68" s="2"/>
      <c r="O68" s="2"/>
      <c r="P68" s="56" t="s">
        <v>94</v>
      </c>
      <c r="Q68" s="55">
        <f t="shared" ref="Q68:AA68" si="85">Q70/Q66</f>
        <v>4.401292511661584</v>
      </c>
      <c r="R68" s="55">
        <f t="shared" si="85"/>
        <v>4.2119691652598954</v>
      </c>
      <c r="S68" s="55">
        <f t="shared" si="85"/>
        <v>1.1995571943543377</v>
      </c>
      <c r="T68" s="55">
        <f t="shared" si="85"/>
        <v>2.2371222221600617</v>
      </c>
      <c r="U68" s="55">
        <f t="shared" si="85"/>
        <v>2.1414680615075992</v>
      </c>
      <c r="V68" s="55">
        <f t="shared" si="85"/>
        <v>1.8598669100864009</v>
      </c>
      <c r="W68" s="55">
        <f t="shared" si="85"/>
        <v>1.719048746519888</v>
      </c>
      <c r="X68" s="55">
        <f t="shared" si="85"/>
        <v>1.8552688626259122</v>
      </c>
      <c r="Y68" s="55">
        <f t="shared" si="85"/>
        <v>1.7382547053359394</v>
      </c>
      <c r="Z68" s="55">
        <f t="shared" si="85"/>
        <v>1.6497459245245663</v>
      </c>
      <c r="AA68" s="55">
        <f t="shared" si="85"/>
        <v>1.4305734804792958</v>
      </c>
    </row>
    <row r="69" spans="1:27" x14ac:dyDescent="0.3">
      <c r="A69" s="62" t="s">
        <v>97</v>
      </c>
      <c r="B69" s="52"/>
      <c r="C69" s="53">
        <f t="shared" ref="C69:K69" si="86">SUM(C71:C84)</f>
        <v>300</v>
      </c>
      <c r="D69" s="53">
        <f t="shared" si="86"/>
        <v>300</v>
      </c>
      <c r="E69" s="53">
        <f t="shared" si="86"/>
        <v>300</v>
      </c>
      <c r="F69" s="53">
        <f t="shared" si="86"/>
        <v>300</v>
      </c>
      <c r="G69" s="53">
        <f t="shared" si="86"/>
        <v>300</v>
      </c>
      <c r="H69" s="53">
        <f t="shared" si="86"/>
        <v>300</v>
      </c>
      <c r="I69" s="53">
        <f t="shared" si="86"/>
        <v>300</v>
      </c>
      <c r="J69" s="53">
        <f t="shared" si="86"/>
        <v>300</v>
      </c>
      <c r="K69" s="53">
        <f t="shared" si="86"/>
        <v>300</v>
      </c>
      <c r="L69" s="53">
        <f t="shared" ref="L69:M69" si="87">SUM(L71:L84)</f>
        <v>300</v>
      </c>
      <c r="M69" s="53">
        <f t="shared" si="87"/>
        <v>300</v>
      </c>
      <c r="N69" s="2"/>
      <c r="O69" s="2"/>
      <c r="P69" s="62" t="s">
        <v>97</v>
      </c>
      <c r="Q69" s="49">
        <f t="shared" ref="Q69:AA69" si="88">C69</f>
        <v>300</v>
      </c>
      <c r="R69" s="49">
        <f t="shared" si="88"/>
        <v>300</v>
      </c>
      <c r="S69" s="49">
        <f t="shared" si="88"/>
        <v>300</v>
      </c>
      <c r="T69" s="49">
        <f t="shared" si="88"/>
        <v>300</v>
      </c>
      <c r="U69" s="49">
        <f t="shared" si="88"/>
        <v>300</v>
      </c>
      <c r="V69" s="49">
        <f t="shared" si="88"/>
        <v>300</v>
      </c>
      <c r="W69" s="49">
        <f t="shared" si="88"/>
        <v>300</v>
      </c>
      <c r="X69" s="49">
        <f t="shared" si="88"/>
        <v>300</v>
      </c>
      <c r="Y69" s="49">
        <f t="shared" si="88"/>
        <v>300</v>
      </c>
      <c r="Z69" s="49">
        <f t="shared" si="88"/>
        <v>300</v>
      </c>
      <c r="AA69" s="49">
        <f t="shared" si="88"/>
        <v>300</v>
      </c>
    </row>
    <row r="70" spans="1:27" ht="28" x14ac:dyDescent="0.3">
      <c r="A70" s="51" t="s">
        <v>98</v>
      </c>
      <c r="B70" s="52"/>
      <c r="C70" s="53">
        <f t="shared" ref="C70:K70" si="89">SUM(B71:B84)+SUM(C87:C100)*0.5</f>
        <v>300</v>
      </c>
      <c r="D70" s="53">
        <f t="shared" si="89"/>
        <v>300</v>
      </c>
      <c r="E70" s="53">
        <v>150</v>
      </c>
      <c r="F70" s="53">
        <f t="shared" si="89"/>
        <v>300</v>
      </c>
      <c r="G70" s="53">
        <f t="shared" si="89"/>
        <v>300</v>
      </c>
      <c r="H70" s="53">
        <f t="shared" si="89"/>
        <v>300</v>
      </c>
      <c r="I70" s="53">
        <f t="shared" si="89"/>
        <v>300</v>
      </c>
      <c r="J70" s="53">
        <f t="shared" si="89"/>
        <v>300</v>
      </c>
      <c r="K70" s="53">
        <f t="shared" si="89"/>
        <v>300</v>
      </c>
      <c r="L70" s="53">
        <f t="shared" ref="L70" si="90">SUM(K71:K84)+SUM(L87:L100)*0.5</f>
        <v>300</v>
      </c>
      <c r="M70" s="53">
        <f t="shared" ref="M70" si="91">SUM(L71:L84)+SUM(M87:M100)*0.5</f>
        <v>300</v>
      </c>
      <c r="N70" s="2"/>
      <c r="O70" s="2"/>
      <c r="P70" s="62" t="s">
        <v>99</v>
      </c>
      <c r="Q70" s="49">
        <f t="shared" ref="Q70:AA70" si="92">C70</f>
        <v>300</v>
      </c>
      <c r="R70" s="49">
        <f t="shared" si="92"/>
        <v>300</v>
      </c>
      <c r="S70" s="49">
        <f t="shared" si="92"/>
        <v>150</v>
      </c>
      <c r="T70" s="49">
        <f t="shared" si="92"/>
        <v>300</v>
      </c>
      <c r="U70" s="49">
        <f t="shared" si="92"/>
        <v>300</v>
      </c>
      <c r="V70" s="49">
        <f t="shared" si="92"/>
        <v>300</v>
      </c>
      <c r="W70" s="49">
        <f t="shared" si="92"/>
        <v>300</v>
      </c>
      <c r="X70" s="49">
        <f t="shared" si="92"/>
        <v>300</v>
      </c>
      <c r="Y70" s="49">
        <f t="shared" si="92"/>
        <v>300</v>
      </c>
      <c r="Z70" s="49">
        <f t="shared" si="92"/>
        <v>300</v>
      </c>
      <c r="AA70" s="49">
        <f t="shared" si="92"/>
        <v>300</v>
      </c>
    </row>
    <row r="71" spans="1:27" s="2" customFormat="1" x14ac:dyDescent="0.25">
      <c r="A71" s="63"/>
      <c r="B71" s="53"/>
      <c r="C71" s="53"/>
      <c r="D71" s="53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3">A71</f>
        <v>0</v>
      </c>
      <c r="P71" s="2">
        <f t="shared" si="93"/>
        <v>0</v>
      </c>
      <c r="Q71" s="2">
        <f t="shared" si="93"/>
        <v>0</v>
      </c>
      <c r="R71" s="2">
        <f t="shared" si="93"/>
        <v>0</v>
      </c>
      <c r="S71" s="2">
        <f t="shared" si="93"/>
        <v>0</v>
      </c>
      <c r="T71" s="2">
        <f t="shared" si="93"/>
        <v>0</v>
      </c>
      <c r="U71" s="2">
        <f t="shared" si="93"/>
        <v>0</v>
      </c>
      <c r="V71" s="2">
        <f t="shared" si="93"/>
        <v>0</v>
      </c>
      <c r="W71" s="2">
        <f t="shared" si="93"/>
        <v>0</v>
      </c>
      <c r="X71" s="2">
        <f t="shared" si="93"/>
        <v>0</v>
      </c>
      <c r="Y71" s="2">
        <f t="shared" si="93"/>
        <v>0</v>
      </c>
      <c r="Z71" s="2">
        <f t="shared" si="93"/>
        <v>0</v>
      </c>
      <c r="AA71" s="2">
        <f t="shared" si="93"/>
        <v>0</v>
      </c>
    </row>
    <row r="72" spans="1:27" s="2" customFormat="1" x14ac:dyDescent="0.25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4">A72</f>
        <v>0</v>
      </c>
      <c r="P72" s="2">
        <f t="shared" si="94"/>
        <v>0</v>
      </c>
      <c r="Q72" s="2">
        <f t="shared" si="94"/>
        <v>0</v>
      </c>
      <c r="R72" s="2">
        <f t="shared" si="94"/>
        <v>0</v>
      </c>
      <c r="S72" s="2">
        <f t="shared" si="94"/>
        <v>0</v>
      </c>
      <c r="T72" s="2">
        <f t="shared" si="94"/>
        <v>0</v>
      </c>
      <c r="U72" s="2">
        <f t="shared" si="94"/>
        <v>0</v>
      </c>
      <c r="V72" s="2">
        <f t="shared" si="94"/>
        <v>0</v>
      </c>
      <c r="W72" s="2">
        <f t="shared" si="94"/>
        <v>0</v>
      </c>
      <c r="X72" s="2">
        <f t="shared" si="94"/>
        <v>0</v>
      </c>
      <c r="Y72" s="2">
        <f t="shared" si="94"/>
        <v>0</v>
      </c>
      <c r="Z72" s="2">
        <f t="shared" si="94"/>
        <v>0</v>
      </c>
      <c r="AA72" s="2">
        <f t="shared" si="94"/>
        <v>0</v>
      </c>
    </row>
    <row r="73" spans="1:27" s="2" customFormat="1" x14ac:dyDescent="0.25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5">A73</f>
        <v>0</v>
      </c>
      <c r="P73" s="2">
        <f t="shared" si="95"/>
        <v>0</v>
      </c>
      <c r="Q73" s="2">
        <f t="shared" si="95"/>
        <v>0</v>
      </c>
      <c r="R73" s="2">
        <f t="shared" si="95"/>
        <v>0</v>
      </c>
      <c r="S73" s="2">
        <f t="shared" si="95"/>
        <v>0</v>
      </c>
      <c r="T73" s="2">
        <f t="shared" si="95"/>
        <v>0</v>
      </c>
      <c r="U73" s="2">
        <f t="shared" si="95"/>
        <v>0</v>
      </c>
      <c r="V73" s="2">
        <f t="shared" si="95"/>
        <v>0</v>
      </c>
      <c r="W73" s="2">
        <f t="shared" si="95"/>
        <v>0</v>
      </c>
      <c r="X73" s="2">
        <f t="shared" si="95"/>
        <v>0</v>
      </c>
      <c r="Y73" s="2">
        <f t="shared" si="95"/>
        <v>0</v>
      </c>
      <c r="Z73" s="2">
        <f t="shared" si="95"/>
        <v>0</v>
      </c>
      <c r="AA73" s="2">
        <f t="shared" si="95"/>
        <v>0</v>
      </c>
    </row>
    <row r="74" spans="1:27" s="2" customFormat="1" x14ac:dyDescent="0.25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6">A74</f>
        <v>0</v>
      </c>
      <c r="P74" s="2">
        <f t="shared" si="96"/>
        <v>0</v>
      </c>
      <c r="Q74" s="2">
        <f t="shared" si="96"/>
        <v>0</v>
      </c>
      <c r="R74" s="2">
        <f t="shared" si="96"/>
        <v>0</v>
      </c>
      <c r="S74" s="2">
        <f t="shared" si="96"/>
        <v>0</v>
      </c>
      <c r="T74" s="2">
        <f t="shared" si="96"/>
        <v>0</v>
      </c>
      <c r="U74" s="2">
        <f t="shared" si="96"/>
        <v>0</v>
      </c>
      <c r="V74" s="2">
        <f t="shared" si="96"/>
        <v>0</v>
      </c>
      <c r="W74" s="2">
        <f t="shared" si="96"/>
        <v>0</v>
      </c>
      <c r="X74" s="2">
        <f t="shared" si="96"/>
        <v>0</v>
      </c>
      <c r="Y74" s="2">
        <f t="shared" si="96"/>
        <v>0</v>
      </c>
      <c r="Z74" s="2">
        <f t="shared" si="96"/>
        <v>0</v>
      </c>
      <c r="AA74" s="2">
        <f t="shared" si="96"/>
        <v>0</v>
      </c>
    </row>
    <row r="75" spans="1:27" s="2" customFormat="1" x14ac:dyDescent="0.25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O75" s="2">
        <f t="shared" ref="O75:AA75" si="97">A75</f>
        <v>0</v>
      </c>
      <c r="P75" s="2">
        <f t="shared" si="97"/>
        <v>0</v>
      </c>
      <c r="Q75" s="2">
        <f t="shared" si="97"/>
        <v>0</v>
      </c>
      <c r="R75" s="2">
        <f t="shared" si="97"/>
        <v>0</v>
      </c>
      <c r="S75" s="2">
        <f t="shared" si="97"/>
        <v>0</v>
      </c>
      <c r="T75" s="2">
        <f t="shared" si="97"/>
        <v>0</v>
      </c>
      <c r="U75" s="2">
        <f t="shared" si="97"/>
        <v>0</v>
      </c>
      <c r="V75" s="2">
        <f t="shared" si="97"/>
        <v>0</v>
      </c>
      <c r="W75" s="2">
        <f t="shared" si="97"/>
        <v>0</v>
      </c>
      <c r="X75" s="2">
        <f t="shared" si="97"/>
        <v>0</v>
      </c>
      <c r="Y75" s="2">
        <f t="shared" si="97"/>
        <v>0</v>
      </c>
      <c r="Z75" s="2">
        <f t="shared" si="97"/>
        <v>0</v>
      </c>
      <c r="AA75" s="2">
        <f t="shared" si="97"/>
        <v>0</v>
      </c>
    </row>
    <row r="76" spans="1:27" s="2" customFormat="1" x14ac:dyDescent="0.25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O76" s="2">
        <f t="shared" ref="O76:AA76" si="98">A76</f>
        <v>0</v>
      </c>
      <c r="P76" s="2">
        <f t="shared" si="98"/>
        <v>0</v>
      </c>
      <c r="Q76" s="2">
        <f t="shared" si="98"/>
        <v>0</v>
      </c>
      <c r="R76" s="2">
        <f t="shared" si="98"/>
        <v>0</v>
      </c>
      <c r="S76" s="2">
        <f t="shared" si="98"/>
        <v>0</v>
      </c>
      <c r="T76" s="2">
        <f t="shared" si="98"/>
        <v>0</v>
      </c>
      <c r="U76" s="2">
        <f t="shared" si="98"/>
        <v>0</v>
      </c>
      <c r="V76" s="2">
        <f t="shared" si="98"/>
        <v>0</v>
      </c>
      <c r="W76" s="2">
        <f t="shared" si="98"/>
        <v>0</v>
      </c>
      <c r="X76" s="2">
        <f t="shared" si="98"/>
        <v>0</v>
      </c>
      <c r="Y76" s="2">
        <f t="shared" si="98"/>
        <v>0</v>
      </c>
      <c r="Z76" s="2">
        <f t="shared" si="98"/>
        <v>0</v>
      </c>
      <c r="AA76" s="2">
        <f t="shared" si="98"/>
        <v>0</v>
      </c>
    </row>
    <row r="77" spans="1:27" s="2" customFormat="1" x14ac:dyDescent="0.25">
      <c r="A77" s="63"/>
      <c r="B77" s="53"/>
      <c r="C77" s="53"/>
      <c r="D77" s="53"/>
      <c r="E77" s="53"/>
      <c r="F77" s="53"/>
      <c r="G77" s="65"/>
      <c r="H77" s="65"/>
      <c r="I77" s="65"/>
      <c r="J77" s="65"/>
      <c r="K77" s="65"/>
      <c r="L77" s="65"/>
      <c r="M77" s="65"/>
      <c r="O77" s="2">
        <f t="shared" ref="O77:AA77" si="99">A77</f>
        <v>0</v>
      </c>
      <c r="P77" s="2">
        <f t="shared" si="99"/>
        <v>0</v>
      </c>
      <c r="Q77" s="2">
        <f t="shared" si="99"/>
        <v>0</v>
      </c>
      <c r="R77" s="2">
        <f t="shared" si="99"/>
        <v>0</v>
      </c>
      <c r="S77" s="2">
        <f t="shared" si="99"/>
        <v>0</v>
      </c>
      <c r="T77" s="2">
        <f t="shared" si="99"/>
        <v>0</v>
      </c>
      <c r="U77" s="2">
        <f t="shared" si="99"/>
        <v>0</v>
      </c>
      <c r="V77" s="2">
        <f t="shared" si="99"/>
        <v>0</v>
      </c>
      <c r="W77" s="2">
        <f t="shared" si="99"/>
        <v>0</v>
      </c>
      <c r="X77" s="2">
        <f t="shared" si="99"/>
        <v>0</v>
      </c>
      <c r="Y77" s="2">
        <f t="shared" si="99"/>
        <v>0</v>
      </c>
      <c r="Z77" s="2">
        <f t="shared" si="99"/>
        <v>0</v>
      </c>
      <c r="AA77" s="2">
        <f t="shared" si="99"/>
        <v>0</v>
      </c>
    </row>
    <row r="78" spans="1:27" s="2" customFormat="1" x14ac:dyDescent="0.25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O78" s="2">
        <f t="shared" ref="O78:AA78" si="100">A78</f>
        <v>0</v>
      </c>
      <c r="P78" s="2">
        <f t="shared" si="100"/>
        <v>0</v>
      </c>
      <c r="Q78" s="2">
        <f t="shared" si="100"/>
        <v>0</v>
      </c>
      <c r="R78" s="2">
        <f t="shared" si="100"/>
        <v>0</v>
      </c>
      <c r="S78" s="2">
        <f t="shared" si="100"/>
        <v>0</v>
      </c>
      <c r="T78" s="2">
        <f t="shared" si="100"/>
        <v>0</v>
      </c>
      <c r="U78" s="2">
        <f t="shared" si="100"/>
        <v>0</v>
      </c>
      <c r="V78" s="2">
        <f t="shared" si="100"/>
        <v>0</v>
      </c>
      <c r="W78" s="2">
        <f t="shared" si="100"/>
        <v>0</v>
      </c>
      <c r="X78" s="2">
        <f t="shared" si="100"/>
        <v>0</v>
      </c>
      <c r="Y78" s="2">
        <f t="shared" si="100"/>
        <v>0</v>
      </c>
      <c r="Z78" s="2">
        <f t="shared" si="100"/>
        <v>0</v>
      </c>
      <c r="AA78" s="2">
        <f t="shared" si="100"/>
        <v>0</v>
      </c>
    </row>
    <row r="79" spans="1:27" s="2" customFormat="1" x14ac:dyDescent="0.25">
      <c r="A79" s="63"/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/>
      <c r="O79" s="2">
        <f t="shared" ref="O79:AA79" si="101">A79</f>
        <v>0</v>
      </c>
      <c r="P79" s="2">
        <f t="shared" si="101"/>
        <v>0</v>
      </c>
      <c r="Q79" s="2">
        <f t="shared" si="101"/>
        <v>0</v>
      </c>
      <c r="R79" s="2">
        <f t="shared" si="101"/>
        <v>0</v>
      </c>
      <c r="S79" s="2">
        <f t="shared" si="101"/>
        <v>0</v>
      </c>
      <c r="T79" s="2">
        <f t="shared" si="101"/>
        <v>0</v>
      </c>
      <c r="U79" s="2">
        <f t="shared" si="101"/>
        <v>0</v>
      </c>
      <c r="V79" s="2">
        <f t="shared" si="101"/>
        <v>0</v>
      </c>
      <c r="W79" s="2">
        <f t="shared" si="101"/>
        <v>0</v>
      </c>
      <c r="X79" s="2">
        <f t="shared" si="101"/>
        <v>0</v>
      </c>
      <c r="Y79" s="2">
        <f t="shared" si="101"/>
        <v>0</v>
      </c>
      <c r="Z79" s="2">
        <f t="shared" si="101"/>
        <v>0</v>
      </c>
      <c r="AA79" s="2">
        <f t="shared" si="101"/>
        <v>0</v>
      </c>
    </row>
    <row r="80" spans="1:27" s="2" customFormat="1" x14ac:dyDescent="0.25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O80" s="2">
        <f t="shared" ref="O80:AA80" si="102">A80</f>
        <v>0</v>
      </c>
      <c r="P80" s="2">
        <f t="shared" si="102"/>
        <v>0</v>
      </c>
      <c r="Q80" s="2">
        <f t="shared" si="102"/>
        <v>0</v>
      </c>
      <c r="R80" s="2">
        <f t="shared" si="102"/>
        <v>0</v>
      </c>
      <c r="S80" s="2">
        <f t="shared" si="102"/>
        <v>0</v>
      </c>
      <c r="T80" s="2">
        <f t="shared" si="102"/>
        <v>0</v>
      </c>
      <c r="U80" s="2">
        <f t="shared" si="102"/>
        <v>0</v>
      </c>
      <c r="V80" s="2">
        <f t="shared" si="102"/>
        <v>0</v>
      </c>
      <c r="W80" s="2">
        <f t="shared" si="102"/>
        <v>0</v>
      </c>
      <c r="X80" s="2">
        <f t="shared" si="102"/>
        <v>0</v>
      </c>
      <c r="Y80" s="2">
        <f t="shared" si="102"/>
        <v>0</v>
      </c>
      <c r="Z80" s="2">
        <f t="shared" si="102"/>
        <v>0</v>
      </c>
      <c r="AA80" s="2">
        <f t="shared" si="102"/>
        <v>0</v>
      </c>
    </row>
    <row r="81" spans="1:27" s="2" customFormat="1" x14ac:dyDescent="0.25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3">A81</f>
        <v>0</v>
      </c>
      <c r="P81" s="2">
        <f t="shared" si="103"/>
        <v>0</v>
      </c>
      <c r="Q81" s="2">
        <f t="shared" si="103"/>
        <v>0</v>
      </c>
      <c r="R81" s="2">
        <f t="shared" si="103"/>
        <v>0</v>
      </c>
      <c r="S81" s="2">
        <f t="shared" si="103"/>
        <v>0</v>
      </c>
      <c r="T81" s="2">
        <f t="shared" si="103"/>
        <v>0</v>
      </c>
      <c r="U81" s="2">
        <f t="shared" si="103"/>
        <v>0</v>
      </c>
      <c r="V81" s="2">
        <f t="shared" si="103"/>
        <v>0</v>
      </c>
      <c r="W81" s="2">
        <f t="shared" si="103"/>
        <v>0</v>
      </c>
      <c r="X81" s="2">
        <f t="shared" si="103"/>
        <v>0</v>
      </c>
      <c r="Y81" s="2">
        <f t="shared" si="103"/>
        <v>0</v>
      </c>
      <c r="Z81" s="2">
        <f t="shared" si="103"/>
        <v>0</v>
      </c>
      <c r="AA81" s="2">
        <f t="shared" si="103"/>
        <v>0</v>
      </c>
    </row>
    <row r="82" spans="1:27" s="2" customFormat="1" x14ac:dyDescent="0.3">
      <c r="A82" s="63" t="s">
        <v>31</v>
      </c>
      <c r="B82" s="53">
        <v>0</v>
      </c>
      <c r="C82" s="53">
        <v>0</v>
      </c>
      <c r="D82" s="53">
        <v>0</v>
      </c>
      <c r="E82" s="53">
        <v>200</v>
      </c>
      <c r="F82" s="53">
        <v>200</v>
      </c>
      <c r="G82" s="53">
        <v>200</v>
      </c>
      <c r="H82" s="53">
        <v>200</v>
      </c>
      <c r="I82" s="53">
        <v>200</v>
      </c>
      <c r="J82" s="53">
        <v>200</v>
      </c>
      <c r="K82" s="53">
        <v>200</v>
      </c>
      <c r="L82" s="53">
        <v>200</v>
      </c>
      <c r="M82" s="53">
        <v>200</v>
      </c>
      <c r="O82" s="2" t="str">
        <f t="shared" ref="O82:AA82" si="104">A82</f>
        <v>建德</v>
      </c>
      <c r="P82" s="2">
        <f t="shared" si="104"/>
        <v>0</v>
      </c>
      <c r="Q82" s="2">
        <f t="shared" si="104"/>
        <v>0</v>
      </c>
      <c r="R82" s="2">
        <f t="shared" si="104"/>
        <v>0</v>
      </c>
      <c r="S82" s="2">
        <f t="shared" si="104"/>
        <v>200</v>
      </c>
      <c r="T82" s="2">
        <f t="shared" si="104"/>
        <v>200</v>
      </c>
      <c r="U82" s="2">
        <f t="shared" si="104"/>
        <v>200</v>
      </c>
      <c r="V82" s="2">
        <f t="shared" si="104"/>
        <v>200</v>
      </c>
      <c r="W82" s="2">
        <f t="shared" si="104"/>
        <v>200</v>
      </c>
      <c r="X82" s="2">
        <f t="shared" si="104"/>
        <v>200</v>
      </c>
      <c r="Y82" s="2">
        <f t="shared" si="104"/>
        <v>200</v>
      </c>
      <c r="Z82" s="2">
        <f t="shared" si="104"/>
        <v>200</v>
      </c>
      <c r="AA82" s="2">
        <f t="shared" si="104"/>
        <v>200</v>
      </c>
    </row>
    <row r="83" spans="1:27" s="2" customFormat="1" x14ac:dyDescent="0.25">
      <c r="A83" s="63"/>
      <c r="B83" s="53"/>
      <c r="C83" s="53"/>
      <c r="D83" s="53"/>
      <c r="E83" s="53"/>
      <c r="F83" s="53"/>
      <c r="G83" s="65"/>
      <c r="H83" s="53"/>
      <c r="I83" s="65"/>
      <c r="J83" s="53"/>
      <c r="K83" s="65"/>
      <c r="L83" s="65"/>
      <c r="M83" s="65"/>
      <c r="O83" s="2">
        <f t="shared" ref="O83:AA83" si="105">A83</f>
        <v>0</v>
      </c>
      <c r="P83" s="2">
        <f t="shared" si="105"/>
        <v>0</v>
      </c>
      <c r="Q83" s="2">
        <f t="shared" si="105"/>
        <v>0</v>
      </c>
      <c r="R83" s="2">
        <f t="shared" si="105"/>
        <v>0</v>
      </c>
      <c r="S83" s="2">
        <f t="shared" si="105"/>
        <v>0</v>
      </c>
      <c r="T83" s="2">
        <f t="shared" si="105"/>
        <v>0</v>
      </c>
      <c r="U83" s="2">
        <f t="shared" si="105"/>
        <v>0</v>
      </c>
      <c r="V83" s="2">
        <f t="shared" si="105"/>
        <v>0</v>
      </c>
      <c r="W83" s="2">
        <f t="shared" si="105"/>
        <v>0</v>
      </c>
      <c r="X83" s="2">
        <f t="shared" si="105"/>
        <v>0</v>
      </c>
      <c r="Y83" s="2">
        <f t="shared" si="105"/>
        <v>0</v>
      </c>
      <c r="Z83" s="2">
        <f t="shared" si="105"/>
        <v>0</v>
      </c>
      <c r="AA83" s="2">
        <f t="shared" si="105"/>
        <v>0</v>
      </c>
    </row>
    <row r="84" spans="1:27" s="2" customFormat="1" x14ac:dyDescent="0.3">
      <c r="A84" s="67" t="s">
        <v>178</v>
      </c>
      <c r="B84" s="63">
        <v>300</v>
      </c>
      <c r="C84" s="63">
        <v>300</v>
      </c>
      <c r="D84" s="63">
        <v>300</v>
      </c>
      <c r="E84" s="63">
        <v>100</v>
      </c>
      <c r="F84" s="63">
        <v>100</v>
      </c>
      <c r="G84" s="63">
        <v>100</v>
      </c>
      <c r="H84" s="63">
        <v>100</v>
      </c>
      <c r="I84" s="63">
        <v>100</v>
      </c>
      <c r="J84" s="63">
        <v>100</v>
      </c>
      <c r="K84" s="63">
        <v>100</v>
      </c>
      <c r="L84" s="63">
        <v>100</v>
      </c>
      <c r="M84" s="63">
        <v>100</v>
      </c>
      <c r="O84" s="2" t="str">
        <f t="shared" ref="O84:AA84" si="106">A84</f>
        <v>芝堰</v>
      </c>
      <c r="P84" s="2">
        <f t="shared" si="106"/>
        <v>300</v>
      </c>
      <c r="Q84" s="2">
        <f t="shared" si="106"/>
        <v>300</v>
      </c>
      <c r="R84" s="2">
        <f t="shared" si="106"/>
        <v>300</v>
      </c>
      <c r="S84" s="2">
        <f t="shared" si="106"/>
        <v>100</v>
      </c>
      <c r="T84" s="2">
        <f t="shared" si="106"/>
        <v>100</v>
      </c>
      <c r="U84" s="2">
        <f t="shared" si="106"/>
        <v>100</v>
      </c>
      <c r="V84" s="2">
        <f t="shared" si="106"/>
        <v>100</v>
      </c>
      <c r="W84" s="2">
        <f t="shared" si="106"/>
        <v>100</v>
      </c>
      <c r="X84" s="2">
        <f t="shared" si="106"/>
        <v>100</v>
      </c>
      <c r="Y84" s="2">
        <f t="shared" si="106"/>
        <v>100</v>
      </c>
      <c r="Z84" s="2">
        <f t="shared" si="106"/>
        <v>100</v>
      </c>
      <c r="AA84" s="2">
        <f t="shared" si="106"/>
        <v>100</v>
      </c>
    </row>
    <row r="85" spans="1:27" s="2" customFormat="1" x14ac:dyDescent="0.3"/>
    <row r="86" spans="1:27" x14ac:dyDescent="0.3">
      <c r="A86" s="49" t="s">
        <v>111</v>
      </c>
      <c r="B86" s="49"/>
      <c r="C86" s="49">
        <f t="shared" ref="C86:M86" si="107">SUM(C87:C100)</f>
        <v>0</v>
      </c>
      <c r="D86" s="49">
        <f t="shared" si="107"/>
        <v>0</v>
      </c>
      <c r="E86" s="49">
        <v>0</v>
      </c>
      <c r="F86" s="49">
        <v>0</v>
      </c>
      <c r="G86" s="49">
        <f t="shared" si="107"/>
        <v>0</v>
      </c>
      <c r="H86" s="49">
        <f t="shared" si="107"/>
        <v>0</v>
      </c>
      <c r="I86" s="49">
        <f t="shared" si="107"/>
        <v>0</v>
      </c>
      <c r="J86" s="49">
        <f t="shared" si="107"/>
        <v>0</v>
      </c>
      <c r="K86" s="49">
        <f t="shared" si="107"/>
        <v>0</v>
      </c>
      <c r="L86" s="49">
        <f t="shared" si="107"/>
        <v>0</v>
      </c>
      <c r="M86" s="49">
        <f t="shared" si="107"/>
        <v>0</v>
      </c>
      <c r="N86" s="2"/>
      <c r="O86" s="2" t="str">
        <f t="shared" ref="O86:AA86" si="108">A86</f>
        <v>新增变电容量合计</v>
      </c>
      <c r="P86" s="2">
        <f t="shared" si="108"/>
        <v>0</v>
      </c>
      <c r="Q86" s="2">
        <f t="shared" si="108"/>
        <v>0</v>
      </c>
      <c r="R86" s="2">
        <f t="shared" si="108"/>
        <v>0</v>
      </c>
      <c r="S86" s="2">
        <f t="shared" si="108"/>
        <v>0</v>
      </c>
      <c r="T86" s="2">
        <f t="shared" si="108"/>
        <v>0</v>
      </c>
      <c r="U86" s="2">
        <f t="shared" si="108"/>
        <v>0</v>
      </c>
      <c r="V86" s="2">
        <f t="shared" si="108"/>
        <v>0</v>
      </c>
      <c r="W86" s="2">
        <f t="shared" si="108"/>
        <v>0</v>
      </c>
      <c r="X86" s="2">
        <f t="shared" si="108"/>
        <v>0</v>
      </c>
      <c r="Y86" s="2">
        <f t="shared" si="108"/>
        <v>0</v>
      </c>
      <c r="Z86" s="2">
        <f t="shared" si="108"/>
        <v>0</v>
      </c>
      <c r="AA86" s="2">
        <f t="shared" si="108"/>
        <v>0</v>
      </c>
    </row>
    <row r="87" spans="1:27" x14ac:dyDescent="0.3">
      <c r="A87" s="63"/>
      <c r="B87" s="49"/>
      <c r="C87" s="49">
        <f t="shared" ref="C87:M87" si="109">C71-B71</f>
        <v>0</v>
      </c>
      <c r="D87" s="49">
        <f t="shared" si="109"/>
        <v>0</v>
      </c>
      <c r="E87" s="49">
        <f t="shared" si="109"/>
        <v>0</v>
      </c>
      <c r="F87" s="49">
        <f t="shared" si="109"/>
        <v>0</v>
      </c>
      <c r="G87" s="49">
        <f t="shared" si="109"/>
        <v>0</v>
      </c>
      <c r="H87" s="49">
        <f t="shared" si="109"/>
        <v>0</v>
      </c>
      <c r="I87" s="49">
        <f t="shared" si="109"/>
        <v>0</v>
      </c>
      <c r="J87" s="49">
        <f t="shared" si="109"/>
        <v>0</v>
      </c>
      <c r="K87" s="49">
        <f t="shared" si="109"/>
        <v>0</v>
      </c>
      <c r="L87" s="49">
        <f t="shared" si="109"/>
        <v>0</v>
      </c>
      <c r="M87" s="49">
        <f t="shared" si="109"/>
        <v>0</v>
      </c>
      <c r="N87" s="2"/>
      <c r="O87" s="2"/>
      <c r="P87" s="2">
        <f t="shared" ref="P87:AA87" si="110">B87</f>
        <v>0</v>
      </c>
      <c r="Q87" s="2">
        <f t="shared" si="110"/>
        <v>0</v>
      </c>
      <c r="R87" s="2">
        <f t="shared" si="110"/>
        <v>0</v>
      </c>
      <c r="S87" s="2">
        <f t="shared" si="110"/>
        <v>0</v>
      </c>
      <c r="T87" s="2">
        <f t="shared" si="110"/>
        <v>0</v>
      </c>
      <c r="U87" s="2">
        <f t="shared" si="110"/>
        <v>0</v>
      </c>
      <c r="V87" s="2">
        <f t="shared" si="110"/>
        <v>0</v>
      </c>
      <c r="W87" s="2">
        <f t="shared" si="110"/>
        <v>0</v>
      </c>
      <c r="X87" s="2">
        <f t="shared" si="110"/>
        <v>0</v>
      </c>
      <c r="Y87" s="2">
        <f t="shared" si="110"/>
        <v>0</v>
      </c>
      <c r="Z87" s="2">
        <f t="shared" si="110"/>
        <v>0</v>
      </c>
      <c r="AA87" s="2">
        <f t="shared" si="110"/>
        <v>0</v>
      </c>
    </row>
    <row r="88" spans="1:27" x14ac:dyDescent="0.3">
      <c r="A88" s="63"/>
      <c r="B88" s="49"/>
      <c r="C88" s="49">
        <f t="shared" ref="C88:M88" si="111">C72-B72</f>
        <v>0</v>
      </c>
      <c r="D88" s="49">
        <f t="shared" si="111"/>
        <v>0</v>
      </c>
      <c r="E88" s="49">
        <f t="shared" si="111"/>
        <v>0</v>
      </c>
      <c r="F88" s="49">
        <f t="shared" si="111"/>
        <v>0</v>
      </c>
      <c r="G88" s="49">
        <f t="shared" si="111"/>
        <v>0</v>
      </c>
      <c r="H88" s="49">
        <f t="shared" si="111"/>
        <v>0</v>
      </c>
      <c r="I88" s="49">
        <f t="shared" si="111"/>
        <v>0</v>
      </c>
      <c r="J88" s="49">
        <f t="shared" si="111"/>
        <v>0</v>
      </c>
      <c r="K88" s="49">
        <f t="shared" si="111"/>
        <v>0</v>
      </c>
      <c r="L88" s="49">
        <f t="shared" si="111"/>
        <v>0</v>
      </c>
      <c r="M88" s="49">
        <f t="shared" si="111"/>
        <v>0</v>
      </c>
      <c r="N88" s="2"/>
      <c r="O88" s="2"/>
      <c r="P88" s="2">
        <f t="shared" ref="P88:AA88" si="112">B88</f>
        <v>0</v>
      </c>
      <c r="Q88" s="2">
        <f t="shared" si="112"/>
        <v>0</v>
      </c>
      <c r="R88" s="2">
        <f t="shared" si="112"/>
        <v>0</v>
      </c>
      <c r="S88" s="2">
        <f t="shared" si="112"/>
        <v>0</v>
      </c>
      <c r="T88" s="2">
        <f t="shared" si="112"/>
        <v>0</v>
      </c>
      <c r="U88" s="2">
        <f t="shared" si="112"/>
        <v>0</v>
      </c>
      <c r="V88" s="2">
        <f t="shared" si="112"/>
        <v>0</v>
      </c>
      <c r="W88" s="2">
        <f t="shared" si="112"/>
        <v>0</v>
      </c>
      <c r="X88" s="2">
        <f t="shared" si="112"/>
        <v>0</v>
      </c>
      <c r="Y88" s="2">
        <f t="shared" si="112"/>
        <v>0</v>
      </c>
      <c r="Z88" s="2">
        <f t="shared" si="112"/>
        <v>0</v>
      </c>
      <c r="AA88" s="2">
        <f t="shared" si="112"/>
        <v>0</v>
      </c>
    </row>
    <row r="89" spans="1:27" x14ac:dyDescent="0.3">
      <c r="A89" s="67"/>
      <c r="B89" s="49"/>
      <c r="C89" s="49">
        <f t="shared" ref="C89:M89" si="113">C73-B73</f>
        <v>0</v>
      </c>
      <c r="D89" s="49">
        <f t="shared" si="113"/>
        <v>0</v>
      </c>
      <c r="E89" s="49">
        <f t="shared" si="113"/>
        <v>0</v>
      </c>
      <c r="F89" s="49">
        <f t="shared" si="113"/>
        <v>0</v>
      </c>
      <c r="G89" s="49">
        <f t="shared" si="113"/>
        <v>0</v>
      </c>
      <c r="H89" s="49">
        <f t="shared" si="113"/>
        <v>0</v>
      </c>
      <c r="I89" s="49">
        <f t="shared" si="113"/>
        <v>0</v>
      </c>
      <c r="J89" s="49">
        <f t="shared" si="113"/>
        <v>0</v>
      </c>
      <c r="K89" s="49">
        <f t="shared" si="113"/>
        <v>0</v>
      </c>
      <c r="L89" s="49">
        <f t="shared" si="113"/>
        <v>0</v>
      </c>
      <c r="M89" s="49">
        <f t="shared" si="113"/>
        <v>0</v>
      </c>
      <c r="N89" s="2"/>
      <c r="O89" s="2">
        <f t="shared" ref="O89:AA89" si="114">A89</f>
        <v>0</v>
      </c>
      <c r="P89" s="2">
        <f t="shared" si="114"/>
        <v>0</v>
      </c>
      <c r="Q89" s="2">
        <f t="shared" si="114"/>
        <v>0</v>
      </c>
      <c r="R89" s="2">
        <f t="shared" si="114"/>
        <v>0</v>
      </c>
      <c r="S89" s="2">
        <f t="shared" si="114"/>
        <v>0</v>
      </c>
      <c r="T89" s="2">
        <f t="shared" si="114"/>
        <v>0</v>
      </c>
      <c r="U89" s="2">
        <f t="shared" si="114"/>
        <v>0</v>
      </c>
      <c r="V89" s="2">
        <f t="shared" si="114"/>
        <v>0</v>
      </c>
      <c r="W89" s="2">
        <f t="shared" si="114"/>
        <v>0</v>
      </c>
      <c r="X89" s="2">
        <f t="shared" si="114"/>
        <v>0</v>
      </c>
      <c r="Y89" s="2">
        <f t="shared" si="114"/>
        <v>0</v>
      </c>
      <c r="Z89" s="2">
        <f t="shared" si="114"/>
        <v>0</v>
      </c>
      <c r="AA89" s="2">
        <f t="shared" si="114"/>
        <v>0</v>
      </c>
    </row>
    <row r="90" spans="1:27" x14ac:dyDescent="0.3">
      <c r="A90" s="63"/>
      <c r="B90" s="49"/>
      <c r="C90" s="49">
        <f t="shared" ref="C90:M90" si="115">C74-B74</f>
        <v>0</v>
      </c>
      <c r="D90" s="49">
        <f t="shared" si="115"/>
        <v>0</v>
      </c>
      <c r="E90" s="49">
        <f t="shared" si="115"/>
        <v>0</v>
      </c>
      <c r="F90" s="49">
        <f t="shared" si="115"/>
        <v>0</v>
      </c>
      <c r="G90" s="49">
        <f t="shared" si="115"/>
        <v>0</v>
      </c>
      <c r="H90" s="49">
        <f t="shared" si="115"/>
        <v>0</v>
      </c>
      <c r="I90" s="49">
        <f t="shared" si="115"/>
        <v>0</v>
      </c>
      <c r="J90" s="49">
        <f t="shared" si="115"/>
        <v>0</v>
      </c>
      <c r="K90" s="49">
        <f t="shared" si="115"/>
        <v>0</v>
      </c>
      <c r="L90" s="49">
        <f t="shared" si="115"/>
        <v>0</v>
      </c>
      <c r="M90" s="49">
        <f t="shared" si="115"/>
        <v>0</v>
      </c>
      <c r="N90" s="2"/>
      <c r="O90" s="2">
        <f t="shared" ref="O90:AA90" si="116">A90</f>
        <v>0</v>
      </c>
      <c r="P90" s="2">
        <f t="shared" si="116"/>
        <v>0</v>
      </c>
      <c r="Q90" s="2">
        <f t="shared" si="116"/>
        <v>0</v>
      </c>
      <c r="R90" s="2">
        <f t="shared" si="116"/>
        <v>0</v>
      </c>
      <c r="S90" s="2">
        <f t="shared" si="116"/>
        <v>0</v>
      </c>
      <c r="T90" s="2">
        <f t="shared" si="116"/>
        <v>0</v>
      </c>
      <c r="U90" s="2">
        <f t="shared" si="116"/>
        <v>0</v>
      </c>
      <c r="V90" s="2">
        <f t="shared" si="116"/>
        <v>0</v>
      </c>
      <c r="W90" s="2">
        <f t="shared" si="116"/>
        <v>0</v>
      </c>
      <c r="X90" s="2">
        <f t="shared" si="116"/>
        <v>0</v>
      </c>
      <c r="Y90" s="2">
        <f t="shared" si="116"/>
        <v>0</v>
      </c>
      <c r="Z90" s="2">
        <f t="shared" si="116"/>
        <v>0</v>
      </c>
      <c r="AA90" s="2">
        <f t="shared" si="116"/>
        <v>0</v>
      </c>
    </row>
    <row r="91" spans="1:27" x14ac:dyDescent="0.3">
      <c r="A91" s="63"/>
      <c r="B91" s="49"/>
      <c r="C91" s="49">
        <f t="shared" ref="C91:M91" si="117">C75-B75</f>
        <v>0</v>
      </c>
      <c r="D91" s="49">
        <f t="shared" si="117"/>
        <v>0</v>
      </c>
      <c r="E91" s="49">
        <f t="shared" si="117"/>
        <v>0</v>
      </c>
      <c r="F91" s="49">
        <f t="shared" si="117"/>
        <v>0</v>
      </c>
      <c r="G91" s="49">
        <f t="shared" si="117"/>
        <v>0</v>
      </c>
      <c r="H91" s="49">
        <f t="shared" si="117"/>
        <v>0</v>
      </c>
      <c r="I91" s="49">
        <f t="shared" si="117"/>
        <v>0</v>
      </c>
      <c r="J91" s="49">
        <f t="shared" si="117"/>
        <v>0</v>
      </c>
      <c r="K91" s="49">
        <f t="shared" si="117"/>
        <v>0</v>
      </c>
      <c r="L91" s="49">
        <f t="shared" si="117"/>
        <v>0</v>
      </c>
      <c r="M91" s="49">
        <f t="shared" si="117"/>
        <v>0</v>
      </c>
      <c r="N91" s="2"/>
      <c r="O91" s="2"/>
      <c r="P91" s="2">
        <f t="shared" ref="P91:AA91" si="118">B91</f>
        <v>0</v>
      </c>
      <c r="Q91" s="2">
        <f t="shared" si="118"/>
        <v>0</v>
      </c>
      <c r="R91" s="2">
        <f t="shared" si="118"/>
        <v>0</v>
      </c>
      <c r="S91" s="2">
        <f t="shared" si="118"/>
        <v>0</v>
      </c>
      <c r="T91" s="2">
        <f t="shared" si="118"/>
        <v>0</v>
      </c>
      <c r="U91" s="2">
        <f t="shared" si="118"/>
        <v>0</v>
      </c>
      <c r="V91" s="2">
        <f t="shared" si="118"/>
        <v>0</v>
      </c>
      <c r="W91" s="2">
        <f t="shared" si="118"/>
        <v>0</v>
      </c>
      <c r="X91" s="2">
        <f t="shared" si="118"/>
        <v>0</v>
      </c>
      <c r="Y91" s="2">
        <f t="shared" si="118"/>
        <v>0</v>
      </c>
      <c r="Z91" s="2">
        <f t="shared" si="118"/>
        <v>0</v>
      </c>
      <c r="AA91" s="2">
        <f t="shared" si="118"/>
        <v>0</v>
      </c>
    </row>
    <row r="92" spans="1:27" x14ac:dyDescent="0.3">
      <c r="A92" s="63"/>
      <c r="B92" s="49"/>
      <c r="C92" s="49">
        <f t="shared" ref="C92:M92" si="119">C76-B76</f>
        <v>0</v>
      </c>
      <c r="D92" s="49">
        <f t="shared" si="119"/>
        <v>0</v>
      </c>
      <c r="E92" s="49">
        <f t="shared" si="119"/>
        <v>0</v>
      </c>
      <c r="F92" s="49">
        <f t="shared" si="119"/>
        <v>0</v>
      </c>
      <c r="G92" s="49">
        <f t="shared" si="119"/>
        <v>0</v>
      </c>
      <c r="H92" s="49">
        <f t="shared" si="119"/>
        <v>0</v>
      </c>
      <c r="I92" s="49">
        <f t="shared" si="119"/>
        <v>0</v>
      </c>
      <c r="J92" s="49">
        <f t="shared" si="119"/>
        <v>0</v>
      </c>
      <c r="K92" s="49">
        <f t="shared" si="119"/>
        <v>0</v>
      </c>
      <c r="L92" s="49">
        <f t="shared" si="119"/>
        <v>0</v>
      </c>
      <c r="M92" s="49">
        <f t="shared" si="119"/>
        <v>0</v>
      </c>
      <c r="N92" s="2"/>
      <c r="O92" s="2"/>
      <c r="P92" s="2">
        <f t="shared" ref="P92:AA92" si="120">B92</f>
        <v>0</v>
      </c>
      <c r="Q92" s="2">
        <f t="shared" si="120"/>
        <v>0</v>
      </c>
      <c r="R92" s="2">
        <f t="shared" si="120"/>
        <v>0</v>
      </c>
      <c r="S92" s="2">
        <f t="shared" si="120"/>
        <v>0</v>
      </c>
      <c r="T92" s="2">
        <f t="shared" si="120"/>
        <v>0</v>
      </c>
      <c r="U92" s="2">
        <f t="shared" si="120"/>
        <v>0</v>
      </c>
      <c r="V92" s="2">
        <f t="shared" si="120"/>
        <v>0</v>
      </c>
      <c r="W92" s="2">
        <f t="shared" si="120"/>
        <v>0</v>
      </c>
      <c r="X92" s="2">
        <f t="shared" si="120"/>
        <v>0</v>
      </c>
      <c r="Y92" s="2">
        <f t="shared" si="120"/>
        <v>0</v>
      </c>
      <c r="Z92" s="2">
        <f t="shared" si="120"/>
        <v>0</v>
      </c>
      <c r="AA92" s="2">
        <f t="shared" si="120"/>
        <v>0</v>
      </c>
    </row>
    <row r="93" spans="1:27" x14ac:dyDescent="0.3">
      <c r="A93" s="63"/>
      <c r="B93" s="49"/>
      <c r="C93" s="49">
        <f t="shared" ref="C93:M93" si="121">C77-B77</f>
        <v>0</v>
      </c>
      <c r="D93" s="49">
        <f t="shared" si="121"/>
        <v>0</v>
      </c>
      <c r="E93" s="49">
        <f t="shared" si="121"/>
        <v>0</v>
      </c>
      <c r="F93" s="49">
        <f t="shared" si="121"/>
        <v>0</v>
      </c>
      <c r="G93" s="49">
        <f t="shared" si="121"/>
        <v>0</v>
      </c>
      <c r="H93" s="49">
        <f t="shared" si="121"/>
        <v>0</v>
      </c>
      <c r="I93" s="49">
        <f t="shared" si="121"/>
        <v>0</v>
      </c>
      <c r="J93" s="49">
        <f t="shared" si="121"/>
        <v>0</v>
      </c>
      <c r="K93" s="49">
        <f t="shared" si="121"/>
        <v>0</v>
      </c>
      <c r="L93" s="49">
        <f t="shared" si="121"/>
        <v>0</v>
      </c>
      <c r="M93" s="49">
        <f t="shared" si="121"/>
        <v>0</v>
      </c>
      <c r="N93" s="2"/>
      <c r="O93" s="2"/>
      <c r="P93" s="2">
        <f t="shared" ref="P93:AA93" si="122">B93</f>
        <v>0</v>
      </c>
      <c r="Q93" s="2">
        <f t="shared" si="122"/>
        <v>0</v>
      </c>
      <c r="R93" s="2">
        <f t="shared" si="122"/>
        <v>0</v>
      </c>
      <c r="S93" s="2">
        <f t="shared" si="122"/>
        <v>0</v>
      </c>
      <c r="T93" s="2">
        <f t="shared" si="122"/>
        <v>0</v>
      </c>
      <c r="U93" s="2">
        <f t="shared" si="122"/>
        <v>0</v>
      </c>
      <c r="V93" s="2">
        <f t="shared" si="122"/>
        <v>0</v>
      </c>
      <c r="W93" s="2">
        <f t="shared" si="122"/>
        <v>0</v>
      </c>
      <c r="X93" s="2">
        <f t="shared" si="122"/>
        <v>0</v>
      </c>
      <c r="Y93" s="2">
        <f t="shared" si="122"/>
        <v>0</v>
      </c>
      <c r="Z93" s="2">
        <f t="shared" si="122"/>
        <v>0</v>
      </c>
      <c r="AA93" s="2">
        <f t="shared" si="122"/>
        <v>0</v>
      </c>
    </row>
    <row r="94" spans="1:27" x14ac:dyDescent="0.3">
      <c r="A94" s="63"/>
      <c r="B94" s="49"/>
      <c r="C94" s="49">
        <f t="shared" ref="C94:M94" si="123">C78-B78</f>
        <v>0</v>
      </c>
      <c r="D94" s="49">
        <f t="shared" si="123"/>
        <v>0</v>
      </c>
      <c r="E94" s="49">
        <f t="shared" si="123"/>
        <v>0</v>
      </c>
      <c r="F94" s="49">
        <f t="shared" si="123"/>
        <v>0</v>
      </c>
      <c r="G94" s="49">
        <f t="shared" si="123"/>
        <v>0</v>
      </c>
      <c r="H94" s="49">
        <f t="shared" si="123"/>
        <v>0</v>
      </c>
      <c r="I94" s="49">
        <f t="shared" si="123"/>
        <v>0</v>
      </c>
      <c r="J94" s="49">
        <f t="shared" si="123"/>
        <v>0</v>
      </c>
      <c r="K94" s="49">
        <f t="shared" si="123"/>
        <v>0</v>
      </c>
      <c r="L94" s="49">
        <f t="shared" si="123"/>
        <v>0</v>
      </c>
      <c r="M94" s="49">
        <f t="shared" si="123"/>
        <v>0</v>
      </c>
      <c r="N94" s="2"/>
      <c r="O94" s="2"/>
      <c r="P94" s="2">
        <f t="shared" ref="P94:AA94" si="124">B94</f>
        <v>0</v>
      </c>
      <c r="Q94" s="2">
        <f t="shared" si="124"/>
        <v>0</v>
      </c>
      <c r="R94" s="2">
        <f t="shared" si="124"/>
        <v>0</v>
      </c>
      <c r="S94" s="2">
        <f t="shared" si="124"/>
        <v>0</v>
      </c>
      <c r="T94" s="2">
        <f t="shared" si="124"/>
        <v>0</v>
      </c>
      <c r="U94" s="2">
        <f t="shared" si="124"/>
        <v>0</v>
      </c>
      <c r="V94" s="2">
        <f t="shared" si="124"/>
        <v>0</v>
      </c>
      <c r="W94" s="2">
        <f t="shared" si="124"/>
        <v>0</v>
      </c>
      <c r="X94" s="2">
        <f t="shared" si="124"/>
        <v>0</v>
      </c>
      <c r="Y94" s="2">
        <f t="shared" si="124"/>
        <v>0</v>
      </c>
      <c r="Z94" s="2">
        <f t="shared" si="124"/>
        <v>0</v>
      </c>
      <c r="AA94" s="2">
        <f t="shared" si="124"/>
        <v>0</v>
      </c>
    </row>
    <row r="95" spans="1:27" x14ac:dyDescent="0.3">
      <c r="A95" s="63"/>
      <c r="B95" s="49"/>
      <c r="C95" s="49">
        <f t="shared" ref="C95:M95" si="125">C79-B79</f>
        <v>0</v>
      </c>
      <c r="D95" s="49">
        <f t="shared" si="125"/>
        <v>0</v>
      </c>
      <c r="E95" s="49">
        <f t="shared" si="125"/>
        <v>0</v>
      </c>
      <c r="F95" s="49">
        <f t="shared" si="125"/>
        <v>0</v>
      </c>
      <c r="G95" s="49">
        <f t="shared" si="125"/>
        <v>0</v>
      </c>
      <c r="H95" s="49">
        <f t="shared" si="125"/>
        <v>0</v>
      </c>
      <c r="I95" s="49">
        <f t="shared" si="125"/>
        <v>0</v>
      </c>
      <c r="J95" s="49">
        <f t="shared" si="125"/>
        <v>0</v>
      </c>
      <c r="K95" s="49">
        <f t="shared" si="125"/>
        <v>0</v>
      </c>
      <c r="L95" s="49">
        <f t="shared" si="125"/>
        <v>0</v>
      </c>
      <c r="M95" s="49">
        <f t="shared" si="125"/>
        <v>0</v>
      </c>
      <c r="N95" s="2"/>
      <c r="O95" s="2"/>
      <c r="P95" s="2">
        <f t="shared" ref="P95:AA95" si="126">B95</f>
        <v>0</v>
      </c>
      <c r="Q95" s="2">
        <f t="shared" si="126"/>
        <v>0</v>
      </c>
      <c r="R95" s="2">
        <f t="shared" si="126"/>
        <v>0</v>
      </c>
      <c r="S95" s="2">
        <f t="shared" si="126"/>
        <v>0</v>
      </c>
      <c r="T95" s="2">
        <f t="shared" si="126"/>
        <v>0</v>
      </c>
      <c r="U95" s="2">
        <f t="shared" si="126"/>
        <v>0</v>
      </c>
      <c r="V95" s="2">
        <f t="shared" si="126"/>
        <v>0</v>
      </c>
      <c r="W95" s="2">
        <f t="shared" si="126"/>
        <v>0</v>
      </c>
      <c r="X95" s="2">
        <f t="shared" si="126"/>
        <v>0</v>
      </c>
      <c r="Y95" s="2">
        <f t="shared" si="126"/>
        <v>0</v>
      </c>
      <c r="Z95" s="2">
        <f t="shared" si="126"/>
        <v>0</v>
      </c>
      <c r="AA95" s="2">
        <f t="shared" si="126"/>
        <v>0</v>
      </c>
    </row>
    <row r="96" spans="1:27" x14ac:dyDescent="0.3">
      <c r="A96" s="63"/>
      <c r="B96" s="49"/>
      <c r="C96" s="49">
        <f t="shared" ref="C96:M96" si="127">C80-B80</f>
        <v>0</v>
      </c>
      <c r="D96" s="49">
        <f t="shared" si="127"/>
        <v>0</v>
      </c>
      <c r="E96" s="49">
        <f t="shared" si="127"/>
        <v>0</v>
      </c>
      <c r="F96" s="49">
        <f t="shared" si="127"/>
        <v>0</v>
      </c>
      <c r="G96" s="49">
        <f t="shared" si="127"/>
        <v>0</v>
      </c>
      <c r="H96" s="49">
        <f t="shared" si="127"/>
        <v>0</v>
      </c>
      <c r="I96" s="49">
        <f t="shared" si="127"/>
        <v>0</v>
      </c>
      <c r="J96" s="49">
        <f t="shared" si="127"/>
        <v>0</v>
      </c>
      <c r="K96" s="49">
        <f t="shared" si="127"/>
        <v>0</v>
      </c>
      <c r="L96" s="49">
        <f t="shared" si="127"/>
        <v>0</v>
      </c>
      <c r="M96" s="49">
        <f t="shared" si="127"/>
        <v>0</v>
      </c>
      <c r="N96" s="2"/>
      <c r="O96" s="2"/>
      <c r="P96" s="2">
        <f t="shared" ref="P96:AA96" si="128">B96</f>
        <v>0</v>
      </c>
      <c r="Q96" s="2">
        <f t="shared" si="128"/>
        <v>0</v>
      </c>
      <c r="R96" s="2">
        <f t="shared" si="128"/>
        <v>0</v>
      </c>
      <c r="S96" s="2">
        <f t="shared" si="128"/>
        <v>0</v>
      </c>
      <c r="T96" s="2">
        <f t="shared" si="128"/>
        <v>0</v>
      </c>
      <c r="U96" s="2">
        <f t="shared" si="128"/>
        <v>0</v>
      </c>
      <c r="V96" s="2">
        <f t="shared" si="128"/>
        <v>0</v>
      </c>
      <c r="W96" s="2">
        <f t="shared" si="128"/>
        <v>0</v>
      </c>
      <c r="X96" s="2">
        <f t="shared" si="128"/>
        <v>0</v>
      </c>
      <c r="Y96" s="2">
        <f t="shared" si="128"/>
        <v>0</v>
      </c>
      <c r="Z96" s="2">
        <f t="shared" si="128"/>
        <v>0</v>
      </c>
      <c r="AA96" s="2">
        <f t="shared" si="128"/>
        <v>0</v>
      </c>
    </row>
    <row r="97" spans="1:27" x14ac:dyDescent="0.3">
      <c r="A97" s="63"/>
      <c r="B97" s="49"/>
      <c r="C97" s="49">
        <f t="shared" ref="C97:M97" si="129">C81-B81</f>
        <v>0</v>
      </c>
      <c r="D97" s="49">
        <f t="shared" si="129"/>
        <v>0</v>
      </c>
      <c r="E97" s="49">
        <f t="shared" si="129"/>
        <v>0</v>
      </c>
      <c r="F97" s="49">
        <f t="shared" si="129"/>
        <v>0</v>
      </c>
      <c r="G97" s="49">
        <f t="shared" si="129"/>
        <v>0</v>
      </c>
      <c r="H97" s="49">
        <f t="shared" si="129"/>
        <v>0</v>
      </c>
      <c r="I97" s="49">
        <f t="shared" si="129"/>
        <v>0</v>
      </c>
      <c r="J97" s="49">
        <f t="shared" si="129"/>
        <v>0</v>
      </c>
      <c r="K97" s="49">
        <f t="shared" si="129"/>
        <v>0</v>
      </c>
      <c r="L97" s="49">
        <f t="shared" si="129"/>
        <v>0</v>
      </c>
      <c r="M97" s="49">
        <f t="shared" si="129"/>
        <v>0</v>
      </c>
      <c r="N97" s="2"/>
      <c r="O97" s="2"/>
      <c r="P97" s="2">
        <f t="shared" ref="P97:AA97" si="130">B97</f>
        <v>0</v>
      </c>
      <c r="Q97" s="2">
        <f t="shared" si="130"/>
        <v>0</v>
      </c>
      <c r="R97" s="2">
        <f t="shared" si="130"/>
        <v>0</v>
      </c>
      <c r="S97" s="2">
        <f t="shared" si="130"/>
        <v>0</v>
      </c>
      <c r="T97" s="2">
        <f t="shared" si="130"/>
        <v>0</v>
      </c>
      <c r="U97" s="2">
        <f t="shared" si="130"/>
        <v>0</v>
      </c>
      <c r="V97" s="2">
        <f t="shared" si="130"/>
        <v>0</v>
      </c>
      <c r="W97" s="2">
        <f t="shared" si="130"/>
        <v>0</v>
      </c>
      <c r="X97" s="2">
        <f t="shared" si="130"/>
        <v>0</v>
      </c>
      <c r="Y97" s="2">
        <f t="shared" si="130"/>
        <v>0</v>
      </c>
      <c r="Z97" s="2">
        <f t="shared" si="130"/>
        <v>0</v>
      </c>
      <c r="AA97" s="2">
        <f t="shared" si="130"/>
        <v>0</v>
      </c>
    </row>
    <row r="98" spans="1:27" x14ac:dyDescent="0.3">
      <c r="A98" s="63"/>
      <c r="B98" s="49"/>
      <c r="C98" s="49">
        <f t="shared" ref="C98:M98" si="131">C82-B82</f>
        <v>0</v>
      </c>
      <c r="D98" s="49">
        <f t="shared" si="131"/>
        <v>0</v>
      </c>
      <c r="E98" s="49">
        <f t="shared" si="131"/>
        <v>200</v>
      </c>
      <c r="F98" s="49">
        <v>0</v>
      </c>
      <c r="G98" s="49">
        <f t="shared" si="131"/>
        <v>0</v>
      </c>
      <c r="H98" s="49">
        <f t="shared" si="131"/>
        <v>0</v>
      </c>
      <c r="I98" s="49">
        <f t="shared" si="131"/>
        <v>0</v>
      </c>
      <c r="J98" s="49">
        <f t="shared" si="131"/>
        <v>0</v>
      </c>
      <c r="K98" s="49">
        <f t="shared" si="131"/>
        <v>0</v>
      </c>
      <c r="L98" s="49">
        <f t="shared" si="131"/>
        <v>0</v>
      </c>
      <c r="M98" s="49">
        <f t="shared" si="131"/>
        <v>0</v>
      </c>
      <c r="N98" s="2"/>
      <c r="O98" s="2"/>
      <c r="P98" s="2">
        <f t="shared" ref="P98:AA98" si="132">B98</f>
        <v>0</v>
      </c>
      <c r="Q98" s="2">
        <f t="shared" si="132"/>
        <v>0</v>
      </c>
      <c r="R98" s="2">
        <f t="shared" si="132"/>
        <v>0</v>
      </c>
      <c r="S98" s="2">
        <f t="shared" si="132"/>
        <v>200</v>
      </c>
      <c r="T98" s="2">
        <f t="shared" si="132"/>
        <v>0</v>
      </c>
      <c r="U98" s="2">
        <f t="shared" si="132"/>
        <v>0</v>
      </c>
      <c r="V98" s="2">
        <f t="shared" si="132"/>
        <v>0</v>
      </c>
      <c r="W98" s="2">
        <f t="shared" si="132"/>
        <v>0</v>
      </c>
      <c r="X98" s="2">
        <f t="shared" si="132"/>
        <v>0</v>
      </c>
      <c r="Y98" s="2">
        <f t="shared" si="132"/>
        <v>0</v>
      </c>
      <c r="Z98" s="2">
        <f t="shared" si="132"/>
        <v>0</v>
      </c>
      <c r="AA98" s="2">
        <f t="shared" si="132"/>
        <v>0</v>
      </c>
    </row>
    <row r="99" spans="1:27" x14ac:dyDescent="0.3">
      <c r="A99" s="63"/>
      <c r="B99" s="49"/>
      <c r="C99" s="49">
        <f t="shared" ref="C99:M99" si="133">C83-B83</f>
        <v>0</v>
      </c>
      <c r="D99" s="49">
        <f t="shared" si="133"/>
        <v>0</v>
      </c>
      <c r="E99" s="49">
        <f t="shared" si="133"/>
        <v>0</v>
      </c>
      <c r="F99" s="49">
        <f t="shared" si="133"/>
        <v>0</v>
      </c>
      <c r="G99" s="49">
        <f t="shared" si="133"/>
        <v>0</v>
      </c>
      <c r="H99" s="49">
        <f t="shared" si="133"/>
        <v>0</v>
      </c>
      <c r="I99" s="49">
        <f t="shared" si="133"/>
        <v>0</v>
      </c>
      <c r="J99" s="49">
        <f t="shared" si="133"/>
        <v>0</v>
      </c>
      <c r="K99" s="49">
        <f t="shared" si="133"/>
        <v>0</v>
      </c>
      <c r="L99" s="49">
        <f t="shared" si="133"/>
        <v>0</v>
      </c>
      <c r="M99" s="49">
        <f t="shared" si="133"/>
        <v>0</v>
      </c>
      <c r="N99" s="2"/>
      <c r="O99" s="2"/>
      <c r="P99" s="2">
        <f t="shared" ref="P99:AA99" si="134">B99</f>
        <v>0</v>
      </c>
      <c r="Q99" s="2">
        <f t="shared" si="134"/>
        <v>0</v>
      </c>
      <c r="R99" s="2">
        <f t="shared" si="134"/>
        <v>0</v>
      </c>
      <c r="S99" s="2">
        <f t="shared" si="134"/>
        <v>0</v>
      </c>
      <c r="T99" s="2">
        <f t="shared" si="134"/>
        <v>0</v>
      </c>
      <c r="U99" s="2">
        <f t="shared" si="134"/>
        <v>0</v>
      </c>
      <c r="V99" s="2">
        <f t="shared" si="134"/>
        <v>0</v>
      </c>
      <c r="W99" s="2">
        <f t="shared" si="134"/>
        <v>0</v>
      </c>
      <c r="X99" s="2">
        <f t="shared" si="134"/>
        <v>0</v>
      </c>
      <c r="Y99" s="2">
        <f t="shared" si="134"/>
        <v>0</v>
      </c>
      <c r="Z99" s="2">
        <f t="shared" si="134"/>
        <v>0</v>
      </c>
      <c r="AA99" s="2">
        <f t="shared" si="134"/>
        <v>0</v>
      </c>
    </row>
    <row r="100" spans="1:27" x14ac:dyDescent="0.3">
      <c r="A100" s="63"/>
      <c r="B100" s="49"/>
      <c r="C100" s="49">
        <f t="shared" ref="C100:M100" si="135">C84-B84</f>
        <v>0</v>
      </c>
      <c r="D100" s="49">
        <f t="shared" si="135"/>
        <v>0</v>
      </c>
      <c r="E100" s="49">
        <v>0</v>
      </c>
      <c r="F100" s="49">
        <v>0</v>
      </c>
      <c r="G100" s="49">
        <f t="shared" si="135"/>
        <v>0</v>
      </c>
      <c r="H100" s="49">
        <f t="shared" si="135"/>
        <v>0</v>
      </c>
      <c r="I100" s="49">
        <f t="shared" si="135"/>
        <v>0</v>
      </c>
      <c r="J100" s="49">
        <f t="shared" si="135"/>
        <v>0</v>
      </c>
      <c r="K100" s="49">
        <f t="shared" si="135"/>
        <v>0</v>
      </c>
      <c r="L100" s="49">
        <f t="shared" si="135"/>
        <v>0</v>
      </c>
      <c r="M100" s="49">
        <f t="shared" si="135"/>
        <v>0</v>
      </c>
      <c r="N100" s="2"/>
      <c r="O100" s="2"/>
      <c r="P100" s="2">
        <f t="shared" ref="P100:AA100" si="136">B100</f>
        <v>0</v>
      </c>
      <c r="Q100" s="2">
        <f t="shared" si="136"/>
        <v>0</v>
      </c>
      <c r="R100" s="2">
        <f t="shared" si="136"/>
        <v>0</v>
      </c>
      <c r="S100" s="2">
        <f t="shared" si="136"/>
        <v>0</v>
      </c>
      <c r="T100" s="2">
        <f t="shared" si="136"/>
        <v>0</v>
      </c>
      <c r="U100" s="2">
        <f t="shared" si="136"/>
        <v>0</v>
      </c>
      <c r="V100" s="2">
        <f t="shared" si="136"/>
        <v>0</v>
      </c>
      <c r="W100" s="2">
        <f t="shared" si="136"/>
        <v>0</v>
      </c>
      <c r="X100" s="2">
        <f t="shared" si="136"/>
        <v>0</v>
      </c>
      <c r="Y100" s="2">
        <f t="shared" si="136"/>
        <v>0</v>
      </c>
      <c r="Z100" s="2">
        <f t="shared" si="136"/>
        <v>0</v>
      </c>
      <c r="AA100" s="2">
        <f t="shared" si="136"/>
        <v>0</v>
      </c>
    </row>
    <row r="102" spans="1:27" x14ac:dyDescent="0.3">
      <c r="A102" t="s">
        <v>125</v>
      </c>
      <c r="B102" t="s">
        <v>126</v>
      </c>
      <c r="C102">
        <v>2021</v>
      </c>
      <c r="D102">
        <v>2022</v>
      </c>
      <c r="E102">
        <v>2023</v>
      </c>
      <c r="F102">
        <v>2024</v>
      </c>
      <c r="G102">
        <v>2025</v>
      </c>
      <c r="H102">
        <v>2026</v>
      </c>
      <c r="I102">
        <v>2027</v>
      </c>
      <c r="J102">
        <v>2028</v>
      </c>
      <c r="K102">
        <v>2029</v>
      </c>
      <c r="L102">
        <v>2030</v>
      </c>
      <c r="M102">
        <v>2035</v>
      </c>
      <c r="N102" s="1" t="s">
        <v>127</v>
      </c>
      <c r="O102" t="s">
        <v>0</v>
      </c>
    </row>
    <row r="103" spans="1:27" x14ac:dyDescent="0.3">
      <c r="A103" s="71" t="s">
        <v>179</v>
      </c>
      <c r="B103" t="s">
        <v>31</v>
      </c>
      <c r="C103">
        <f>83.1+110.6+116.2</f>
        <v>309.89999999999998</v>
      </c>
      <c r="N103">
        <v>54</v>
      </c>
    </row>
    <row r="104" spans="1:27" x14ac:dyDescent="0.3">
      <c r="A104" s="71" t="s">
        <v>31</v>
      </c>
      <c r="B104" t="s">
        <v>31</v>
      </c>
      <c r="C104">
        <f>131.9+126.2</f>
        <v>258.10000000000002</v>
      </c>
      <c r="N104">
        <v>36</v>
      </c>
    </row>
    <row r="105" spans="1:27" x14ac:dyDescent="0.3">
      <c r="A105" s="71" t="s">
        <v>180</v>
      </c>
      <c r="B105" t="s">
        <v>31</v>
      </c>
      <c r="C105">
        <f>56.5+64.1</f>
        <v>120.6</v>
      </c>
      <c r="N105">
        <v>48</v>
      </c>
    </row>
    <row r="106" spans="1:27" x14ac:dyDescent="0.3">
      <c r="A106" s="72" t="s">
        <v>181</v>
      </c>
      <c r="B106" t="s">
        <v>31</v>
      </c>
      <c r="N106">
        <v>48</v>
      </c>
    </row>
  </sheetData>
  <phoneticPr fontId="24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/>
  </sheetPr>
  <dimension ref="A1:AA100"/>
  <sheetViews>
    <sheetView workbookViewId="0">
      <selection activeCell="C11" sqref="C11:M11"/>
    </sheetView>
  </sheetViews>
  <sheetFormatPr defaultColWidth="9" defaultRowHeight="14" x14ac:dyDescent="0.3"/>
  <cols>
    <col min="1" max="2" width="21" customWidth="1"/>
    <col min="8" max="10" width="9.58203125"/>
    <col min="12" max="13" width="9.58203125"/>
    <col min="16" max="16" width="20.4140625" customWidth="1"/>
  </cols>
  <sheetData>
    <row r="1" spans="1:27" x14ac:dyDescent="0.3">
      <c r="A1" s="3" t="s">
        <v>48</v>
      </c>
      <c r="B1" s="3"/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2035</v>
      </c>
      <c r="P1" s="3" t="s">
        <v>49</v>
      </c>
      <c r="Q1" s="4">
        <v>2021</v>
      </c>
      <c r="R1" s="4">
        <v>2022</v>
      </c>
      <c r="S1" s="4">
        <v>2023</v>
      </c>
      <c r="T1" s="4">
        <v>2024</v>
      </c>
      <c r="U1" s="4">
        <v>2025</v>
      </c>
      <c r="V1" s="4"/>
      <c r="W1" s="4"/>
      <c r="X1" s="4"/>
      <c r="Y1" s="4"/>
      <c r="Z1" s="4">
        <v>2030</v>
      </c>
      <c r="AA1" s="4">
        <v>2035</v>
      </c>
    </row>
    <row r="2" spans="1:27" x14ac:dyDescent="0.3">
      <c r="A2" s="5" t="s">
        <v>50</v>
      </c>
      <c r="B2" s="5"/>
      <c r="C2" s="6" t="e">
        <f t="shared" ref="C2:G2" si="0">SUM(C3:C10)*C11</f>
        <v>#REF!</v>
      </c>
      <c r="D2" s="6" t="e">
        <f t="shared" si="0"/>
        <v>#REF!</v>
      </c>
      <c r="E2" s="6" t="e">
        <f t="shared" si="0"/>
        <v>#REF!</v>
      </c>
      <c r="F2" s="6" t="e">
        <f t="shared" si="0"/>
        <v>#REF!</v>
      </c>
      <c r="G2" s="6" t="e">
        <f t="shared" si="0"/>
        <v>#REF!</v>
      </c>
      <c r="H2" s="6" t="e">
        <f t="shared" ref="H2:M2" si="1">SUM(H3:H10)*H11</f>
        <v>#REF!</v>
      </c>
      <c r="I2" s="6" t="e">
        <f t="shared" si="1"/>
        <v>#REF!</v>
      </c>
      <c r="J2" s="6" t="e">
        <f t="shared" si="1"/>
        <v>#REF!</v>
      </c>
      <c r="K2" s="6" t="e">
        <f t="shared" si="1"/>
        <v>#REF!</v>
      </c>
      <c r="L2" s="6" t="e">
        <f t="shared" si="1"/>
        <v>#REF!</v>
      </c>
      <c r="M2" s="27" t="e">
        <f t="shared" si="1"/>
        <v>#REF!</v>
      </c>
      <c r="N2" t="e">
        <f>(L2/G2)^0.2-1</f>
        <v>#REF!</v>
      </c>
      <c r="P2" s="5" t="s">
        <v>51</v>
      </c>
      <c r="Q2" s="27" t="e">
        <f t="shared" ref="Q2:AA2" si="2">SUM(Q3:Q10)*Q11</f>
        <v>#REF!</v>
      </c>
      <c r="R2" s="27" t="e">
        <f t="shared" si="2"/>
        <v>#REF!</v>
      </c>
      <c r="S2" s="27" t="e">
        <f t="shared" si="2"/>
        <v>#REF!</v>
      </c>
      <c r="T2" s="27" t="e">
        <f t="shared" si="2"/>
        <v>#REF!</v>
      </c>
      <c r="U2" s="27" t="e">
        <f t="shared" si="2"/>
        <v>#REF!</v>
      </c>
      <c r="V2" s="27" t="e">
        <f t="shared" si="2"/>
        <v>#REF!</v>
      </c>
      <c r="W2" s="27" t="e">
        <f t="shared" si="2"/>
        <v>#REF!</v>
      </c>
      <c r="X2" s="27" t="e">
        <f t="shared" si="2"/>
        <v>#REF!</v>
      </c>
      <c r="Y2" s="27" t="e">
        <f t="shared" si="2"/>
        <v>#REF!</v>
      </c>
      <c r="Z2" s="27" t="e">
        <f t="shared" si="2"/>
        <v>#REF!</v>
      </c>
      <c r="AA2" s="27" t="e">
        <f t="shared" si="2"/>
        <v>#REF!</v>
      </c>
    </row>
    <row r="3" spans="1:27" x14ac:dyDescent="0.3">
      <c r="A3" s="7" t="s">
        <v>166</v>
      </c>
      <c r="B3" s="7"/>
      <c r="C3" s="6" t="e">
        <f>负荷!H11*负荷!#REF!</f>
        <v>#REF!</v>
      </c>
      <c r="D3" s="6" t="e">
        <f>负荷!I11*负荷!#REF!</f>
        <v>#REF!</v>
      </c>
      <c r="E3" s="6" t="e">
        <f>负荷!J11*负荷!#REF!</f>
        <v>#REF!</v>
      </c>
      <c r="F3" s="6" t="e">
        <f>负荷!K11*负荷!#REF!</f>
        <v>#REF!</v>
      </c>
      <c r="G3" s="6" t="e">
        <f>负荷!L11*负荷!#REF!</f>
        <v>#REF!</v>
      </c>
      <c r="H3" s="6" t="e">
        <f>负荷!M11*负荷!#REF!</f>
        <v>#REF!</v>
      </c>
      <c r="I3" s="6" t="e">
        <f>负荷!N11*负荷!#REF!</f>
        <v>#REF!</v>
      </c>
      <c r="J3" s="6" t="e">
        <f>负荷!O11*负荷!#REF!</f>
        <v>#REF!</v>
      </c>
      <c r="K3" s="6" t="e">
        <f>负荷!P11*负荷!#REF!</f>
        <v>#REF!</v>
      </c>
      <c r="L3" s="6" t="e">
        <f>负荷!Q11*负荷!#REF!</f>
        <v>#REF!</v>
      </c>
      <c r="M3" s="6" t="e">
        <f>负荷!R11*负荷!#REF!</f>
        <v>#REF!</v>
      </c>
      <c r="P3" s="5" t="str">
        <f t="shared" ref="P3:P34" si="3">A3</f>
        <v>萧山区负荷</v>
      </c>
      <c r="Q3" s="5" t="e">
        <f t="shared" ref="Q3:AA3" si="4">C3*0.9</f>
        <v>#REF!</v>
      </c>
      <c r="R3" s="5" t="e">
        <f t="shared" si="4"/>
        <v>#REF!</v>
      </c>
      <c r="S3" s="5" t="e">
        <f t="shared" si="4"/>
        <v>#REF!</v>
      </c>
      <c r="T3" s="5" t="e">
        <f t="shared" si="4"/>
        <v>#REF!</v>
      </c>
      <c r="U3" s="5" t="e">
        <f t="shared" si="4"/>
        <v>#REF!</v>
      </c>
      <c r="V3" s="5" t="e">
        <f t="shared" si="4"/>
        <v>#REF!</v>
      </c>
      <c r="W3" s="5" t="e">
        <f t="shared" si="4"/>
        <v>#REF!</v>
      </c>
      <c r="X3" s="5" t="e">
        <f t="shared" si="4"/>
        <v>#REF!</v>
      </c>
      <c r="Y3" s="5" t="e">
        <f t="shared" si="4"/>
        <v>#REF!</v>
      </c>
      <c r="Z3" s="5" t="e">
        <f t="shared" si="4"/>
        <v>#REF!</v>
      </c>
      <c r="AA3" s="5" t="e">
        <f t="shared" si="4"/>
        <v>#REF!</v>
      </c>
    </row>
    <row r="4" spans="1:27" x14ac:dyDescent="0.3">
      <c r="A4" s="8"/>
      <c r="B4" s="8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P4" s="5">
        <f t="shared" si="3"/>
        <v>0</v>
      </c>
      <c r="Q4" s="5">
        <f t="shared" ref="Q4:AA4" si="5">C4*0.9</f>
        <v>0</v>
      </c>
      <c r="R4" s="5">
        <f t="shared" si="5"/>
        <v>0</v>
      </c>
      <c r="S4" s="5">
        <f t="shared" si="5"/>
        <v>0</v>
      </c>
      <c r="T4" s="5">
        <f t="shared" si="5"/>
        <v>0</v>
      </c>
      <c r="U4" s="5">
        <f t="shared" si="5"/>
        <v>0</v>
      </c>
      <c r="V4" s="5">
        <f t="shared" si="5"/>
        <v>0</v>
      </c>
      <c r="W4" s="5">
        <f t="shared" si="5"/>
        <v>0</v>
      </c>
      <c r="X4" s="5">
        <f t="shared" si="5"/>
        <v>0</v>
      </c>
      <c r="Y4" s="5">
        <f t="shared" si="5"/>
        <v>0</v>
      </c>
      <c r="Z4" s="5">
        <f t="shared" si="5"/>
        <v>0</v>
      </c>
      <c r="AA4" s="5">
        <f t="shared" si="5"/>
        <v>0</v>
      </c>
    </row>
    <row r="5" spans="1:27" x14ac:dyDescent="0.3">
      <c r="A5" s="9"/>
      <c r="B5" s="9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P5" s="5">
        <f t="shared" si="3"/>
        <v>0</v>
      </c>
      <c r="Q5" s="5">
        <f t="shared" ref="Q5:AA5" si="6">C5*0.9</f>
        <v>0</v>
      </c>
      <c r="R5" s="5">
        <f t="shared" si="6"/>
        <v>0</v>
      </c>
      <c r="S5" s="5">
        <f t="shared" si="6"/>
        <v>0</v>
      </c>
      <c r="T5" s="5">
        <f t="shared" si="6"/>
        <v>0</v>
      </c>
      <c r="U5" s="5">
        <f t="shared" si="6"/>
        <v>0</v>
      </c>
      <c r="V5" s="5">
        <f t="shared" si="6"/>
        <v>0</v>
      </c>
      <c r="W5" s="5">
        <f t="shared" si="6"/>
        <v>0</v>
      </c>
      <c r="X5" s="5">
        <f t="shared" si="6"/>
        <v>0</v>
      </c>
      <c r="Y5" s="5">
        <f t="shared" si="6"/>
        <v>0</v>
      </c>
      <c r="Z5" s="5">
        <f t="shared" si="6"/>
        <v>0</v>
      </c>
      <c r="AA5" s="5">
        <f t="shared" si="6"/>
        <v>0</v>
      </c>
    </row>
    <row r="6" spans="1:27" x14ac:dyDescent="0.3">
      <c r="A6" s="9"/>
      <c r="B6" s="9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P6" s="5">
        <f t="shared" si="3"/>
        <v>0</v>
      </c>
      <c r="Q6" s="5">
        <f t="shared" ref="Q6:AA6" si="7">C6*0.9</f>
        <v>0</v>
      </c>
      <c r="R6" s="5">
        <f t="shared" si="7"/>
        <v>0</v>
      </c>
      <c r="S6" s="5">
        <f t="shared" si="7"/>
        <v>0</v>
      </c>
      <c r="T6" s="5">
        <f t="shared" si="7"/>
        <v>0</v>
      </c>
      <c r="U6" s="5">
        <f t="shared" si="7"/>
        <v>0</v>
      </c>
      <c r="V6" s="5">
        <f t="shared" si="7"/>
        <v>0</v>
      </c>
      <c r="W6" s="5">
        <f t="shared" si="7"/>
        <v>0</v>
      </c>
      <c r="X6" s="5">
        <f t="shared" si="7"/>
        <v>0</v>
      </c>
      <c r="Y6" s="5">
        <f t="shared" si="7"/>
        <v>0</v>
      </c>
      <c r="Z6" s="5">
        <f t="shared" si="7"/>
        <v>0</v>
      </c>
      <c r="AA6" s="5">
        <f t="shared" si="7"/>
        <v>0</v>
      </c>
    </row>
    <row r="7" spans="1:27" x14ac:dyDescent="0.3">
      <c r="A7" s="11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P7" s="5">
        <f t="shared" si="3"/>
        <v>0</v>
      </c>
      <c r="Q7" s="5">
        <f t="shared" ref="Q7:AA7" si="8">C7*0.9</f>
        <v>0</v>
      </c>
      <c r="R7" s="5">
        <f t="shared" si="8"/>
        <v>0</v>
      </c>
      <c r="S7" s="5">
        <f t="shared" si="8"/>
        <v>0</v>
      </c>
      <c r="T7" s="5">
        <f t="shared" si="8"/>
        <v>0</v>
      </c>
      <c r="U7" s="5">
        <f t="shared" si="8"/>
        <v>0</v>
      </c>
      <c r="V7" s="5">
        <f t="shared" si="8"/>
        <v>0</v>
      </c>
      <c r="W7" s="5">
        <f t="shared" si="8"/>
        <v>0</v>
      </c>
      <c r="X7" s="5">
        <f t="shared" si="8"/>
        <v>0</v>
      </c>
      <c r="Y7" s="5">
        <f t="shared" si="8"/>
        <v>0</v>
      </c>
      <c r="Z7" s="5">
        <f t="shared" si="8"/>
        <v>0</v>
      </c>
      <c r="AA7" s="5">
        <f t="shared" si="8"/>
        <v>0</v>
      </c>
    </row>
    <row r="8" spans="1:27" x14ac:dyDescent="0.3">
      <c r="A8" s="11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P8" s="5">
        <f t="shared" si="3"/>
        <v>0</v>
      </c>
      <c r="Q8" s="5">
        <f t="shared" ref="Q8:AA8" si="9">C8*0.9</f>
        <v>0</v>
      </c>
      <c r="R8" s="5">
        <f t="shared" si="9"/>
        <v>0</v>
      </c>
      <c r="S8" s="5">
        <f t="shared" si="9"/>
        <v>0</v>
      </c>
      <c r="T8" s="5">
        <f t="shared" si="9"/>
        <v>0</v>
      </c>
      <c r="U8" s="5">
        <f t="shared" si="9"/>
        <v>0</v>
      </c>
      <c r="V8" s="5">
        <f t="shared" si="9"/>
        <v>0</v>
      </c>
      <c r="W8" s="5">
        <f t="shared" si="9"/>
        <v>0</v>
      </c>
      <c r="X8" s="5">
        <f t="shared" si="9"/>
        <v>0</v>
      </c>
      <c r="Y8" s="5">
        <f t="shared" si="9"/>
        <v>0</v>
      </c>
      <c r="Z8" s="5">
        <f t="shared" si="9"/>
        <v>0</v>
      </c>
      <c r="AA8" s="5">
        <f t="shared" si="9"/>
        <v>0</v>
      </c>
    </row>
    <row r="9" spans="1:27" x14ac:dyDescent="0.3">
      <c r="A9" s="11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P9" s="5">
        <f t="shared" si="3"/>
        <v>0</v>
      </c>
      <c r="Q9" s="5">
        <f t="shared" ref="Q9:AA9" si="10">C9*0.9</f>
        <v>0</v>
      </c>
      <c r="R9" s="5">
        <f t="shared" si="10"/>
        <v>0</v>
      </c>
      <c r="S9" s="5">
        <f t="shared" si="10"/>
        <v>0</v>
      </c>
      <c r="T9" s="5">
        <f t="shared" si="10"/>
        <v>0</v>
      </c>
      <c r="U9" s="5">
        <f t="shared" si="10"/>
        <v>0</v>
      </c>
      <c r="V9" s="5">
        <f t="shared" si="10"/>
        <v>0</v>
      </c>
      <c r="W9" s="5">
        <f t="shared" si="10"/>
        <v>0</v>
      </c>
      <c r="X9" s="5">
        <f t="shared" si="10"/>
        <v>0</v>
      </c>
      <c r="Y9" s="5">
        <f t="shared" si="10"/>
        <v>0</v>
      </c>
      <c r="Z9" s="5">
        <f t="shared" si="10"/>
        <v>0</v>
      </c>
      <c r="AA9" s="5">
        <f t="shared" si="10"/>
        <v>0</v>
      </c>
    </row>
    <row r="10" spans="1:27" x14ac:dyDescent="0.3">
      <c r="A10" s="11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P10" s="5">
        <f t="shared" si="3"/>
        <v>0</v>
      </c>
      <c r="Q10" s="5">
        <f t="shared" ref="Q10:AA10" si="11">C10*0.9</f>
        <v>0</v>
      </c>
      <c r="R10" s="5">
        <f t="shared" si="11"/>
        <v>0</v>
      </c>
      <c r="S10" s="5">
        <f t="shared" si="11"/>
        <v>0</v>
      </c>
      <c r="T10" s="5">
        <f t="shared" si="11"/>
        <v>0</v>
      </c>
      <c r="U10" s="5">
        <f t="shared" si="11"/>
        <v>0</v>
      </c>
      <c r="V10" s="5">
        <f t="shared" si="11"/>
        <v>0</v>
      </c>
      <c r="W10" s="5">
        <f t="shared" si="11"/>
        <v>0</v>
      </c>
      <c r="X10" s="5">
        <f t="shared" si="11"/>
        <v>0</v>
      </c>
      <c r="Y10" s="5">
        <f t="shared" si="11"/>
        <v>0</v>
      </c>
      <c r="Z10" s="5">
        <f t="shared" si="11"/>
        <v>0</v>
      </c>
      <c r="AA10" s="5">
        <f t="shared" si="11"/>
        <v>0</v>
      </c>
    </row>
    <row r="11" spans="1:27" x14ac:dyDescent="0.3">
      <c r="A11" s="5" t="s">
        <v>35</v>
      </c>
      <c r="B11" s="13"/>
      <c r="C11" s="14">
        <v>0.96</v>
      </c>
      <c r="D11" s="15">
        <v>0.96</v>
      </c>
      <c r="E11" s="15">
        <v>0.96</v>
      </c>
      <c r="F11" s="15">
        <v>0.96</v>
      </c>
      <c r="G11" s="15">
        <v>0.95</v>
      </c>
      <c r="H11" s="16">
        <f>负荷!M22</f>
        <v>0.95529576231527513</v>
      </c>
      <c r="I11" s="16">
        <f>负荷!N22</f>
        <v>0.95080835844470879</v>
      </c>
      <c r="J11" s="16">
        <f>负荷!O22</f>
        <v>0.94766542180908198</v>
      </c>
      <c r="K11" s="16">
        <f>负荷!P22</f>
        <v>0.94520237297286502</v>
      </c>
      <c r="L11" s="16">
        <f>负荷!Q22</f>
        <v>0.94349522474336966</v>
      </c>
      <c r="M11" s="16">
        <f>负荷!R22</f>
        <v>0.94394023559641038</v>
      </c>
      <c r="P11" s="5" t="str">
        <f t="shared" si="3"/>
        <v>同时率</v>
      </c>
      <c r="Q11" s="5">
        <f t="shared" ref="Q11:AA11" si="12">C11</f>
        <v>0.96</v>
      </c>
      <c r="R11" s="5">
        <f t="shared" si="12"/>
        <v>0.96</v>
      </c>
      <c r="S11" s="5">
        <f t="shared" si="12"/>
        <v>0.96</v>
      </c>
      <c r="T11" s="5">
        <f t="shared" si="12"/>
        <v>0.96</v>
      </c>
      <c r="U11" s="5">
        <f t="shared" si="12"/>
        <v>0.95</v>
      </c>
      <c r="V11" s="5">
        <f t="shared" si="12"/>
        <v>0.95529576231527513</v>
      </c>
      <c r="W11" s="5">
        <f t="shared" si="12"/>
        <v>0.95080835844470879</v>
      </c>
      <c r="X11" s="5">
        <f t="shared" si="12"/>
        <v>0.94766542180908198</v>
      </c>
      <c r="Y11" s="5">
        <f t="shared" si="12"/>
        <v>0.94520237297286502</v>
      </c>
      <c r="Z11" s="5">
        <f t="shared" si="12"/>
        <v>0.94349522474336966</v>
      </c>
      <c r="AA11" s="5">
        <f t="shared" si="12"/>
        <v>0.94394023559641038</v>
      </c>
    </row>
    <row r="12" spans="1:27" x14ac:dyDescent="0.3">
      <c r="A12" s="17" t="s">
        <v>54</v>
      </c>
      <c r="B12" s="18"/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P12" s="17" t="str">
        <f t="shared" si="3"/>
        <v>转供XX</v>
      </c>
      <c r="Q12" s="17">
        <f t="shared" ref="Q12:AA12" si="13">C12*0.9</f>
        <v>0</v>
      </c>
      <c r="R12" s="17">
        <f t="shared" si="13"/>
        <v>0</v>
      </c>
      <c r="S12" s="17">
        <f t="shared" si="13"/>
        <v>0</v>
      </c>
      <c r="T12" s="17">
        <f t="shared" si="13"/>
        <v>0</v>
      </c>
      <c r="U12" s="17">
        <f t="shared" si="13"/>
        <v>0</v>
      </c>
      <c r="V12" s="17">
        <f t="shared" si="13"/>
        <v>0</v>
      </c>
      <c r="W12" s="17">
        <f t="shared" si="13"/>
        <v>0</v>
      </c>
      <c r="X12" s="17">
        <f t="shared" si="13"/>
        <v>0</v>
      </c>
      <c r="Y12" s="17">
        <f t="shared" si="13"/>
        <v>0</v>
      </c>
      <c r="Z12" s="17">
        <f t="shared" si="13"/>
        <v>0</v>
      </c>
      <c r="AA12" s="17">
        <f t="shared" si="13"/>
        <v>0</v>
      </c>
    </row>
    <row r="13" spans="1:27" x14ac:dyDescent="0.3">
      <c r="A13" s="17" t="s">
        <v>54</v>
      </c>
      <c r="B13" s="17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P13" s="17" t="str">
        <f t="shared" si="3"/>
        <v>转供XX</v>
      </c>
      <c r="Q13" s="17">
        <f t="shared" ref="Q13:AA13" si="14">C13*0.9</f>
        <v>0</v>
      </c>
      <c r="R13" s="17">
        <f t="shared" si="14"/>
        <v>0</v>
      </c>
      <c r="S13" s="17">
        <f t="shared" si="14"/>
        <v>0</v>
      </c>
      <c r="T13" s="17">
        <f t="shared" si="14"/>
        <v>0</v>
      </c>
      <c r="U13" s="17">
        <f t="shared" si="14"/>
        <v>0</v>
      </c>
      <c r="V13" s="17">
        <f t="shared" si="14"/>
        <v>0</v>
      </c>
      <c r="W13" s="17">
        <f t="shared" si="14"/>
        <v>0</v>
      </c>
      <c r="X13" s="17">
        <f t="shared" si="14"/>
        <v>0</v>
      </c>
      <c r="Y13" s="17">
        <f t="shared" si="14"/>
        <v>0</v>
      </c>
      <c r="Z13" s="17">
        <f t="shared" si="14"/>
        <v>0</v>
      </c>
      <c r="AA13" s="17">
        <f t="shared" si="14"/>
        <v>0</v>
      </c>
    </row>
    <row r="14" spans="1:27" x14ac:dyDescent="0.3">
      <c r="A14" s="17" t="s">
        <v>54</v>
      </c>
      <c r="B14" s="17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P14" s="17" t="str">
        <f t="shared" si="3"/>
        <v>转供XX</v>
      </c>
      <c r="Q14" s="17">
        <f t="shared" ref="Q14:AA14" si="15">C14*0.9</f>
        <v>0</v>
      </c>
      <c r="R14" s="17">
        <f t="shared" si="15"/>
        <v>0</v>
      </c>
      <c r="S14" s="17">
        <f t="shared" si="15"/>
        <v>0</v>
      </c>
      <c r="T14" s="17">
        <f t="shared" si="15"/>
        <v>0</v>
      </c>
      <c r="U14" s="17">
        <f t="shared" si="15"/>
        <v>0</v>
      </c>
      <c r="V14" s="17">
        <f t="shared" si="15"/>
        <v>0</v>
      </c>
      <c r="W14" s="17">
        <f t="shared" si="15"/>
        <v>0</v>
      </c>
      <c r="X14" s="17">
        <f t="shared" si="15"/>
        <v>0</v>
      </c>
      <c r="Y14" s="17">
        <f t="shared" si="15"/>
        <v>0</v>
      </c>
      <c r="Z14" s="17">
        <f t="shared" si="15"/>
        <v>0</v>
      </c>
      <c r="AA14" s="17">
        <f t="shared" si="15"/>
        <v>0</v>
      </c>
    </row>
    <row r="15" spans="1:27" x14ac:dyDescent="0.3">
      <c r="A15" s="22" t="s">
        <v>57</v>
      </c>
      <c r="B15" s="23"/>
      <c r="C15" s="24"/>
      <c r="D15" s="25"/>
      <c r="E15" s="25"/>
      <c r="F15" s="25"/>
      <c r="G15" s="25"/>
      <c r="H15" s="25"/>
      <c r="I15" s="25"/>
      <c r="J15" s="25"/>
      <c r="K15" s="25"/>
      <c r="L15" s="25"/>
      <c r="M15" s="25"/>
      <c r="P15" s="22" t="str">
        <f t="shared" si="3"/>
        <v>由XX转供</v>
      </c>
      <c r="Q15" s="22">
        <f t="shared" ref="Q15:AA15" si="16">C15*0.9</f>
        <v>0</v>
      </c>
      <c r="R15" s="22">
        <f t="shared" si="16"/>
        <v>0</v>
      </c>
      <c r="S15" s="22">
        <f t="shared" si="16"/>
        <v>0</v>
      </c>
      <c r="T15" s="22">
        <f t="shared" si="16"/>
        <v>0</v>
      </c>
      <c r="U15" s="22">
        <f t="shared" si="16"/>
        <v>0</v>
      </c>
      <c r="V15" s="22">
        <f t="shared" si="16"/>
        <v>0</v>
      </c>
      <c r="W15" s="22">
        <f t="shared" si="16"/>
        <v>0</v>
      </c>
      <c r="X15" s="22">
        <f t="shared" si="16"/>
        <v>0</v>
      </c>
      <c r="Y15" s="22">
        <f t="shared" si="16"/>
        <v>0</v>
      </c>
      <c r="Z15" s="22">
        <f t="shared" si="16"/>
        <v>0</v>
      </c>
      <c r="AA15" s="22">
        <f t="shared" si="16"/>
        <v>0</v>
      </c>
    </row>
    <row r="16" spans="1:27" x14ac:dyDescent="0.3">
      <c r="A16" s="22" t="s">
        <v>57</v>
      </c>
      <c r="B16" s="2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P16" s="22" t="str">
        <f t="shared" si="3"/>
        <v>由XX转供</v>
      </c>
      <c r="Q16" s="22">
        <f t="shared" ref="Q16:AA16" si="17">C16*0.9</f>
        <v>0</v>
      </c>
      <c r="R16" s="22">
        <f t="shared" si="17"/>
        <v>0</v>
      </c>
      <c r="S16" s="22">
        <f t="shared" si="17"/>
        <v>0</v>
      </c>
      <c r="T16" s="22">
        <f t="shared" si="17"/>
        <v>0</v>
      </c>
      <c r="U16" s="22">
        <f t="shared" si="17"/>
        <v>0</v>
      </c>
      <c r="V16" s="22">
        <f t="shared" si="17"/>
        <v>0</v>
      </c>
      <c r="W16" s="22">
        <f t="shared" si="17"/>
        <v>0</v>
      </c>
      <c r="X16" s="22">
        <f t="shared" si="17"/>
        <v>0</v>
      </c>
      <c r="Y16" s="22">
        <f t="shared" si="17"/>
        <v>0</v>
      </c>
      <c r="Z16" s="22">
        <f t="shared" si="17"/>
        <v>0</v>
      </c>
      <c r="AA16" s="22">
        <f t="shared" si="17"/>
        <v>0</v>
      </c>
    </row>
    <row r="17" spans="1:27" x14ac:dyDescent="0.3">
      <c r="A17" s="22" t="s">
        <v>57</v>
      </c>
      <c r="B17" s="2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P17" s="22" t="str">
        <f t="shared" si="3"/>
        <v>由XX转供</v>
      </c>
      <c r="Q17" s="22">
        <f t="shared" ref="Q17:AA17" si="18">C17*0.9</f>
        <v>0</v>
      </c>
      <c r="R17" s="22">
        <f t="shared" si="18"/>
        <v>0</v>
      </c>
      <c r="S17" s="22">
        <f t="shared" si="18"/>
        <v>0</v>
      </c>
      <c r="T17" s="22">
        <f t="shared" si="18"/>
        <v>0</v>
      </c>
      <c r="U17" s="22">
        <f t="shared" si="18"/>
        <v>0</v>
      </c>
      <c r="V17" s="22">
        <f t="shared" si="18"/>
        <v>0</v>
      </c>
      <c r="W17" s="22">
        <f t="shared" si="18"/>
        <v>0</v>
      </c>
      <c r="X17" s="22">
        <f t="shared" si="18"/>
        <v>0</v>
      </c>
      <c r="Y17" s="22">
        <f t="shared" si="18"/>
        <v>0</v>
      </c>
      <c r="Z17" s="22">
        <f t="shared" si="18"/>
        <v>0</v>
      </c>
      <c r="AA17" s="22">
        <f t="shared" si="18"/>
        <v>0</v>
      </c>
    </row>
    <row r="18" spans="1:27" x14ac:dyDescent="0.3">
      <c r="A18" s="3" t="s">
        <v>58</v>
      </c>
      <c r="B18" s="3"/>
      <c r="C18" s="27" t="e">
        <f t="shared" ref="C18:M18" si="19">SUM(C3:C10)*C11+SUM(C12:C14)-SUM(C15:C17)</f>
        <v>#REF!</v>
      </c>
      <c r="D18" s="27" t="e">
        <f t="shared" si="19"/>
        <v>#REF!</v>
      </c>
      <c r="E18" s="27" t="e">
        <f t="shared" si="19"/>
        <v>#REF!</v>
      </c>
      <c r="F18" s="27" t="e">
        <f t="shared" si="19"/>
        <v>#REF!</v>
      </c>
      <c r="G18" s="27" t="e">
        <f t="shared" si="19"/>
        <v>#REF!</v>
      </c>
      <c r="H18" s="27" t="e">
        <f t="shared" si="19"/>
        <v>#REF!</v>
      </c>
      <c r="I18" s="27" t="e">
        <f t="shared" si="19"/>
        <v>#REF!</v>
      </c>
      <c r="J18" s="27" t="e">
        <f t="shared" si="19"/>
        <v>#REF!</v>
      </c>
      <c r="K18" s="27" t="e">
        <f t="shared" si="19"/>
        <v>#REF!</v>
      </c>
      <c r="L18" s="27" t="e">
        <f t="shared" si="19"/>
        <v>#REF!</v>
      </c>
      <c r="M18" s="27" t="e">
        <f t="shared" si="19"/>
        <v>#REF!</v>
      </c>
      <c r="P18" s="5" t="str">
        <f t="shared" si="3"/>
        <v>负荷小计</v>
      </c>
      <c r="Q18" s="27" t="e">
        <f t="shared" ref="Q18:AA18" si="20">SUM(Q3:Q10)*Q11+SUM(Q12:Q14)-SUM(Q15:Q17)</f>
        <v>#REF!</v>
      </c>
      <c r="R18" s="27" t="e">
        <f t="shared" si="20"/>
        <v>#REF!</v>
      </c>
      <c r="S18" s="27" t="e">
        <f t="shared" si="20"/>
        <v>#REF!</v>
      </c>
      <c r="T18" s="27" t="e">
        <f t="shared" si="20"/>
        <v>#REF!</v>
      </c>
      <c r="U18" s="27" t="e">
        <f t="shared" si="20"/>
        <v>#REF!</v>
      </c>
      <c r="V18" s="27" t="e">
        <f t="shared" si="20"/>
        <v>#REF!</v>
      </c>
      <c r="W18" s="27" t="e">
        <f t="shared" si="20"/>
        <v>#REF!</v>
      </c>
      <c r="X18" s="27" t="e">
        <f t="shared" si="20"/>
        <v>#REF!</v>
      </c>
      <c r="Y18" s="27" t="e">
        <f t="shared" si="20"/>
        <v>#REF!</v>
      </c>
      <c r="Z18" s="27" t="e">
        <f t="shared" si="20"/>
        <v>#REF!</v>
      </c>
      <c r="AA18" s="27" t="e">
        <f t="shared" si="20"/>
        <v>#REF!</v>
      </c>
    </row>
    <row r="19" spans="1:27" ht="24" x14ac:dyDescent="0.3">
      <c r="A19" s="28" t="s">
        <v>59</v>
      </c>
      <c r="B19" s="28"/>
      <c r="C19" s="27">
        <f t="shared" ref="C19:M19" si="21">SUM(C20:C34)</f>
        <v>123</v>
      </c>
      <c r="D19" s="27">
        <f t="shared" si="21"/>
        <v>123</v>
      </c>
      <c r="E19" s="27">
        <f t="shared" si="21"/>
        <v>123</v>
      </c>
      <c r="F19" s="27">
        <f t="shared" si="21"/>
        <v>123</v>
      </c>
      <c r="G19" s="27">
        <f t="shared" si="21"/>
        <v>123</v>
      </c>
      <c r="H19" s="27">
        <f t="shared" si="21"/>
        <v>123</v>
      </c>
      <c r="I19" s="27">
        <f t="shared" si="21"/>
        <v>123</v>
      </c>
      <c r="J19" s="27">
        <f t="shared" si="21"/>
        <v>123</v>
      </c>
      <c r="K19" s="27">
        <f t="shared" si="21"/>
        <v>123</v>
      </c>
      <c r="L19" s="27">
        <f t="shared" si="21"/>
        <v>123</v>
      </c>
      <c r="M19" s="27">
        <f t="shared" si="21"/>
        <v>123</v>
      </c>
      <c r="P19" s="5" t="str">
        <f t="shared" si="3"/>
        <v>220kV及以下统调电厂装机容量</v>
      </c>
      <c r="Q19" s="5">
        <f t="shared" ref="Q19:AA19" si="22">SUM(Q20:Q34)</f>
        <v>123</v>
      </c>
      <c r="R19" s="5">
        <f t="shared" si="22"/>
        <v>123</v>
      </c>
      <c r="S19" s="5">
        <f t="shared" si="22"/>
        <v>123</v>
      </c>
      <c r="T19" s="5">
        <f t="shared" si="22"/>
        <v>123</v>
      </c>
      <c r="U19" s="5">
        <f t="shared" si="22"/>
        <v>123</v>
      </c>
      <c r="V19" s="5">
        <f t="shared" si="22"/>
        <v>123</v>
      </c>
      <c r="W19" s="5">
        <f t="shared" si="22"/>
        <v>123</v>
      </c>
      <c r="X19" s="5">
        <f t="shared" si="22"/>
        <v>123</v>
      </c>
      <c r="Y19" s="5">
        <f t="shared" si="22"/>
        <v>123</v>
      </c>
      <c r="Z19" s="5">
        <f t="shared" si="22"/>
        <v>123</v>
      </c>
      <c r="AA19" s="5">
        <f t="shared" si="22"/>
        <v>123</v>
      </c>
    </row>
    <row r="20" spans="1:27" x14ac:dyDescent="0.3">
      <c r="A20" s="29" t="s">
        <v>123</v>
      </c>
      <c r="B20" s="29"/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P20" s="57" t="str">
        <f t="shared" si="3"/>
        <v>萧山煤电厂</v>
      </c>
      <c r="Q20" s="57">
        <f t="shared" ref="Q20:AA20" si="23">C20</f>
        <v>0</v>
      </c>
      <c r="R20" s="57">
        <f t="shared" si="23"/>
        <v>0</v>
      </c>
      <c r="S20" s="57">
        <f t="shared" si="23"/>
        <v>0</v>
      </c>
      <c r="T20" s="57">
        <f t="shared" si="23"/>
        <v>0</v>
      </c>
      <c r="U20" s="57">
        <f t="shared" si="23"/>
        <v>0</v>
      </c>
      <c r="V20" s="57">
        <f t="shared" si="23"/>
        <v>0</v>
      </c>
      <c r="W20" s="57">
        <f t="shared" si="23"/>
        <v>0</v>
      </c>
      <c r="X20" s="57">
        <f t="shared" si="23"/>
        <v>0</v>
      </c>
      <c r="Y20" s="57">
        <f t="shared" si="23"/>
        <v>0</v>
      </c>
      <c r="Z20" s="57">
        <f t="shared" si="23"/>
        <v>0</v>
      </c>
      <c r="AA20" s="57">
        <f t="shared" si="23"/>
        <v>0</v>
      </c>
    </row>
    <row r="21" spans="1:27" x14ac:dyDescent="0.3">
      <c r="A21" s="31" t="s">
        <v>61</v>
      </c>
      <c r="B21" s="31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P21" s="57" t="str">
        <f t="shared" si="3"/>
        <v>XX燃煤电厂</v>
      </c>
      <c r="Q21" s="57">
        <f t="shared" ref="Q21:AA21" si="24">C21</f>
        <v>0</v>
      </c>
      <c r="R21" s="57">
        <f t="shared" si="24"/>
        <v>0</v>
      </c>
      <c r="S21" s="57">
        <f t="shared" si="24"/>
        <v>0</v>
      </c>
      <c r="T21" s="57">
        <f t="shared" si="24"/>
        <v>0</v>
      </c>
      <c r="U21" s="57">
        <f t="shared" si="24"/>
        <v>0</v>
      </c>
      <c r="V21" s="57">
        <f t="shared" si="24"/>
        <v>0</v>
      </c>
      <c r="W21" s="57">
        <f t="shared" si="24"/>
        <v>0</v>
      </c>
      <c r="X21" s="57">
        <f t="shared" si="24"/>
        <v>0</v>
      </c>
      <c r="Y21" s="57">
        <f t="shared" si="24"/>
        <v>0</v>
      </c>
      <c r="Z21" s="57">
        <f t="shared" si="24"/>
        <v>0</v>
      </c>
      <c r="AA21" s="57">
        <f t="shared" si="24"/>
        <v>0</v>
      </c>
    </row>
    <row r="22" spans="1:27" x14ac:dyDescent="0.3">
      <c r="A22" s="31" t="s">
        <v>61</v>
      </c>
      <c r="B22" s="31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P22" s="57" t="str">
        <f t="shared" si="3"/>
        <v>XX燃煤电厂</v>
      </c>
      <c r="Q22" s="57">
        <f t="shared" ref="Q22:AA22" si="25">C22</f>
        <v>0</v>
      </c>
      <c r="R22" s="57">
        <f t="shared" si="25"/>
        <v>0</v>
      </c>
      <c r="S22" s="57">
        <f t="shared" si="25"/>
        <v>0</v>
      </c>
      <c r="T22" s="57">
        <f t="shared" si="25"/>
        <v>0</v>
      </c>
      <c r="U22" s="57">
        <f t="shared" si="25"/>
        <v>0</v>
      </c>
      <c r="V22" s="57">
        <f t="shared" si="25"/>
        <v>0</v>
      </c>
      <c r="W22" s="57">
        <f t="shared" si="25"/>
        <v>0</v>
      </c>
      <c r="X22" s="57">
        <f t="shared" si="25"/>
        <v>0</v>
      </c>
      <c r="Y22" s="57">
        <f t="shared" si="25"/>
        <v>0</v>
      </c>
      <c r="Z22" s="57">
        <f t="shared" si="25"/>
        <v>0</v>
      </c>
      <c r="AA22" s="57">
        <f t="shared" si="25"/>
        <v>0</v>
      </c>
    </row>
    <row r="23" spans="1:27" x14ac:dyDescent="0.3">
      <c r="A23" s="32" t="s">
        <v>64</v>
      </c>
      <c r="B23" s="32"/>
      <c r="C23" s="33">
        <v>123</v>
      </c>
      <c r="D23" s="34">
        <v>123</v>
      </c>
      <c r="E23" s="34">
        <v>123</v>
      </c>
      <c r="F23" s="34">
        <v>123</v>
      </c>
      <c r="G23" s="34">
        <v>123</v>
      </c>
      <c r="H23" s="34">
        <v>123</v>
      </c>
      <c r="I23" s="34">
        <v>123</v>
      </c>
      <c r="J23" s="34">
        <v>123</v>
      </c>
      <c r="K23" s="34">
        <v>123</v>
      </c>
      <c r="L23" s="34">
        <v>123</v>
      </c>
      <c r="M23" s="34">
        <v>123</v>
      </c>
      <c r="P23" s="58" t="str">
        <f t="shared" si="3"/>
        <v>萧山天然气电厂</v>
      </c>
      <c r="Q23" s="58">
        <f t="shared" ref="Q23:AA23" si="26">C23</f>
        <v>123</v>
      </c>
      <c r="R23" s="58">
        <f t="shared" si="26"/>
        <v>123</v>
      </c>
      <c r="S23" s="58">
        <f t="shared" si="26"/>
        <v>123</v>
      </c>
      <c r="T23" s="58">
        <f t="shared" si="26"/>
        <v>123</v>
      </c>
      <c r="U23" s="58">
        <f t="shared" si="26"/>
        <v>123</v>
      </c>
      <c r="V23" s="58">
        <f t="shared" si="26"/>
        <v>123</v>
      </c>
      <c r="W23" s="58">
        <f t="shared" si="26"/>
        <v>123</v>
      </c>
      <c r="X23" s="58">
        <f t="shared" si="26"/>
        <v>123</v>
      </c>
      <c r="Y23" s="58">
        <f t="shared" si="26"/>
        <v>123</v>
      </c>
      <c r="Z23" s="58">
        <f t="shared" si="26"/>
        <v>123</v>
      </c>
      <c r="AA23" s="58">
        <f t="shared" si="26"/>
        <v>123</v>
      </c>
    </row>
    <row r="24" spans="1:27" x14ac:dyDescent="0.3">
      <c r="A24" s="35" t="s">
        <v>116</v>
      </c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P24" s="58" t="str">
        <f t="shared" si="3"/>
        <v>XX燃气电厂</v>
      </c>
      <c r="Q24" s="58">
        <f t="shared" ref="Q24:AA24" si="27">C24</f>
        <v>0</v>
      </c>
      <c r="R24" s="58">
        <f t="shared" si="27"/>
        <v>0</v>
      </c>
      <c r="S24" s="58">
        <f t="shared" si="27"/>
        <v>0</v>
      </c>
      <c r="T24" s="58">
        <f t="shared" si="27"/>
        <v>0</v>
      </c>
      <c r="U24" s="58">
        <f t="shared" si="27"/>
        <v>0</v>
      </c>
      <c r="V24" s="58">
        <f t="shared" si="27"/>
        <v>0</v>
      </c>
      <c r="W24" s="58">
        <f t="shared" si="27"/>
        <v>0</v>
      </c>
      <c r="X24" s="58">
        <f t="shared" si="27"/>
        <v>0</v>
      </c>
      <c r="Y24" s="58">
        <f t="shared" si="27"/>
        <v>0</v>
      </c>
      <c r="Z24" s="58">
        <f t="shared" si="27"/>
        <v>0</v>
      </c>
      <c r="AA24" s="58">
        <f t="shared" si="27"/>
        <v>0</v>
      </c>
    </row>
    <row r="25" spans="1:27" x14ac:dyDescent="0.3">
      <c r="A25" s="35" t="s">
        <v>116</v>
      </c>
      <c r="B25" s="35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P25" s="58" t="str">
        <f t="shared" si="3"/>
        <v>XX燃气电厂</v>
      </c>
      <c r="Q25" s="58">
        <f t="shared" ref="Q25:AA25" si="28">C25</f>
        <v>0</v>
      </c>
      <c r="R25" s="58">
        <f t="shared" si="28"/>
        <v>0</v>
      </c>
      <c r="S25" s="58">
        <f t="shared" si="28"/>
        <v>0</v>
      </c>
      <c r="T25" s="58">
        <f t="shared" si="28"/>
        <v>0</v>
      </c>
      <c r="U25" s="58">
        <f t="shared" si="28"/>
        <v>0</v>
      </c>
      <c r="V25" s="58">
        <f t="shared" si="28"/>
        <v>0</v>
      </c>
      <c r="W25" s="58">
        <f t="shared" si="28"/>
        <v>0</v>
      </c>
      <c r="X25" s="58">
        <f t="shared" si="28"/>
        <v>0</v>
      </c>
      <c r="Y25" s="58">
        <f t="shared" si="28"/>
        <v>0</v>
      </c>
      <c r="Z25" s="58">
        <f t="shared" si="28"/>
        <v>0</v>
      </c>
      <c r="AA25" s="58">
        <f t="shared" si="28"/>
        <v>0</v>
      </c>
    </row>
    <row r="26" spans="1:27" x14ac:dyDescent="0.3">
      <c r="A26" s="35" t="s">
        <v>116</v>
      </c>
      <c r="B26" s="35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P26" s="58" t="str">
        <f t="shared" si="3"/>
        <v>XX燃气电厂</v>
      </c>
      <c r="Q26" s="58">
        <f t="shared" ref="Q26:AA26" si="29">C26</f>
        <v>0</v>
      </c>
      <c r="R26" s="58">
        <f t="shared" si="29"/>
        <v>0</v>
      </c>
      <c r="S26" s="58">
        <f t="shared" si="29"/>
        <v>0</v>
      </c>
      <c r="T26" s="58">
        <f t="shared" si="29"/>
        <v>0</v>
      </c>
      <c r="U26" s="58">
        <f t="shared" si="29"/>
        <v>0</v>
      </c>
      <c r="V26" s="58">
        <f t="shared" si="29"/>
        <v>0</v>
      </c>
      <c r="W26" s="58">
        <f t="shared" si="29"/>
        <v>0</v>
      </c>
      <c r="X26" s="58">
        <f t="shared" si="29"/>
        <v>0</v>
      </c>
      <c r="Y26" s="58">
        <f t="shared" si="29"/>
        <v>0</v>
      </c>
      <c r="Z26" s="58">
        <f t="shared" si="29"/>
        <v>0</v>
      </c>
      <c r="AA26" s="58">
        <f t="shared" si="29"/>
        <v>0</v>
      </c>
    </row>
    <row r="27" spans="1:27" x14ac:dyDescent="0.3">
      <c r="A27" s="35" t="s">
        <v>116</v>
      </c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P27" s="58" t="str">
        <f t="shared" si="3"/>
        <v>XX燃气电厂</v>
      </c>
      <c r="Q27" s="58">
        <f t="shared" ref="Q27:AA27" si="30">C27</f>
        <v>0</v>
      </c>
      <c r="R27" s="58">
        <f t="shared" si="30"/>
        <v>0</v>
      </c>
      <c r="S27" s="58">
        <f t="shared" si="30"/>
        <v>0</v>
      </c>
      <c r="T27" s="58">
        <f t="shared" si="30"/>
        <v>0</v>
      </c>
      <c r="U27" s="58">
        <f t="shared" si="30"/>
        <v>0</v>
      </c>
      <c r="V27" s="58">
        <f t="shared" si="30"/>
        <v>0</v>
      </c>
      <c r="W27" s="58">
        <f t="shared" si="30"/>
        <v>0</v>
      </c>
      <c r="X27" s="58">
        <f t="shared" si="30"/>
        <v>0</v>
      </c>
      <c r="Y27" s="58">
        <f t="shared" si="30"/>
        <v>0</v>
      </c>
      <c r="Z27" s="58">
        <f t="shared" si="30"/>
        <v>0</v>
      </c>
      <c r="AA27" s="58">
        <f t="shared" si="30"/>
        <v>0</v>
      </c>
    </row>
    <row r="28" spans="1:27" x14ac:dyDescent="0.3">
      <c r="A28" s="37" t="s">
        <v>68</v>
      </c>
      <c r="B28" s="37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P28" s="59" t="str">
        <f t="shared" si="3"/>
        <v>XX水电站</v>
      </c>
      <c r="Q28" s="59">
        <f t="shared" ref="Q28:AA28" si="31">C28</f>
        <v>0</v>
      </c>
      <c r="R28" s="59">
        <f t="shared" si="31"/>
        <v>0</v>
      </c>
      <c r="S28" s="59">
        <f t="shared" si="31"/>
        <v>0</v>
      </c>
      <c r="T28" s="59">
        <f t="shared" si="31"/>
        <v>0</v>
      </c>
      <c r="U28" s="59">
        <f t="shared" si="31"/>
        <v>0</v>
      </c>
      <c r="V28" s="59">
        <f t="shared" si="31"/>
        <v>0</v>
      </c>
      <c r="W28" s="59">
        <f t="shared" si="31"/>
        <v>0</v>
      </c>
      <c r="X28" s="59">
        <f t="shared" si="31"/>
        <v>0</v>
      </c>
      <c r="Y28" s="59">
        <f t="shared" si="31"/>
        <v>0</v>
      </c>
      <c r="Z28" s="59">
        <f t="shared" si="31"/>
        <v>0</v>
      </c>
      <c r="AA28" s="59">
        <f t="shared" si="31"/>
        <v>0</v>
      </c>
    </row>
    <row r="29" spans="1:27" x14ac:dyDescent="0.3">
      <c r="A29" s="37" t="s">
        <v>68</v>
      </c>
      <c r="B29" s="37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P29" s="59" t="str">
        <f t="shared" si="3"/>
        <v>XX水电站</v>
      </c>
      <c r="Q29" s="59">
        <f t="shared" ref="Q29:AA29" si="32">C29</f>
        <v>0</v>
      </c>
      <c r="R29" s="59">
        <f t="shared" si="32"/>
        <v>0</v>
      </c>
      <c r="S29" s="59">
        <f t="shared" si="32"/>
        <v>0</v>
      </c>
      <c r="T29" s="59">
        <f t="shared" si="32"/>
        <v>0</v>
      </c>
      <c r="U29" s="59">
        <f t="shared" si="32"/>
        <v>0</v>
      </c>
      <c r="V29" s="59">
        <f t="shared" si="32"/>
        <v>0</v>
      </c>
      <c r="W29" s="59">
        <f t="shared" si="32"/>
        <v>0</v>
      </c>
      <c r="X29" s="59">
        <f t="shared" si="32"/>
        <v>0</v>
      </c>
      <c r="Y29" s="59">
        <f t="shared" si="32"/>
        <v>0</v>
      </c>
      <c r="Z29" s="59">
        <f t="shared" si="32"/>
        <v>0</v>
      </c>
      <c r="AA29" s="59">
        <f t="shared" si="32"/>
        <v>0</v>
      </c>
    </row>
    <row r="30" spans="1:27" x14ac:dyDescent="0.3">
      <c r="A30" s="37" t="s">
        <v>68</v>
      </c>
      <c r="B30" s="37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P30" s="59" t="str">
        <f t="shared" si="3"/>
        <v>XX水电站</v>
      </c>
      <c r="Q30" s="59">
        <f t="shared" ref="Q30:AA30" si="33">C30</f>
        <v>0</v>
      </c>
      <c r="R30" s="59">
        <f t="shared" si="33"/>
        <v>0</v>
      </c>
      <c r="S30" s="59">
        <f t="shared" si="33"/>
        <v>0</v>
      </c>
      <c r="T30" s="59">
        <f t="shared" si="33"/>
        <v>0</v>
      </c>
      <c r="U30" s="59">
        <f t="shared" si="33"/>
        <v>0</v>
      </c>
      <c r="V30" s="59">
        <f t="shared" si="33"/>
        <v>0</v>
      </c>
      <c r="W30" s="59">
        <f t="shared" si="33"/>
        <v>0</v>
      </c>
      <c r="X30" s="59">
        <f t="shared" si="33"/>
        <v>0</v>
      </c>
      <c r="Y30" s="59">
        <f t="shared" si="33"/>
        <v>0</v>
      </c>
      <c r="Z30" s="59">
        <f t="shared" si="33"/>
        <v>0</v>
      </c>
      <c r="AA30" s="59">
        <f t="shared" si="33"/>
        <v>0</v>
      </c>
    </row>
    <row r="31" spans="1:27" x14ac:dyDescent="0.3">
      <c r="A31" s="37" t="s">
        <v>68</v>
      </c>
      <c r="B31" s="37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P31" s="59" t="str">
        <f t="shared" si="3"/>
        <v>XX水电站</v>
      </c>
      <c r="Q31" s="59">
        <f t="shared" ref="Q31:AA31" si="34">C31</f>
        <v>0</v>
      </c>
      <c r="R31" s="59">
        <f t="shared" si="34"/>
        <v>0</v>
      </c>
      <c r="S31" s="59">
        <f t="shared" si="34"/>
        <v>0</v>
      </c>
      <c r="T31" s="59">
        <f t="shared" si="34"/>
        <v>0</v>
      </c>
      <c r="U31" s="59">
        <f t="shared" si="34"/>
        <v>0</v>
      </c>
      <c r="V31" s="59">
        <f t="shared" si="34"/>
        <v>0</v>
      </c>
      <c r="W31" s="59">
        <f t="shared" si="34"/>
        <v>0</v>
      </c>
      <c r="X31" s="59">
        <f t="shared" si="34"/>
        <v>0</v>
      </c>
      <c r="Y31" s="59">
        <f t="shared" si="34"/>
        <v>0</v>
      </c>
      <c r="Z31" s="59">
        <f t="shared" si="34"/>
        <v>0</v>
      </c>
      <c r="AA31" s="59">
        <f t="shared" si="34"/>
        <v>0</v>
      </c>
    </row>
    <row r="32" spans="1:27" x14ac:dyDescent="0.3">
      <c r="A32" s="39" t="s">
        <v>71</v>
      </c>
      <c r="B32" s="40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P32" s="60" t="str">
        <f t="shared" si="3"/>
        <v>XX单独计入电厂</v>
      </c>
      <c r="Q32" s="60">
        <f t="shared" ref="Q32:AA32" si="35">C32</f>
        <v>0</v>
      </c>
      <c r="R32" s="60">
        <f t="shared" si="35"/>
        <v>0</v>
      </c>
      <c r="S32" s="60">
        <f t="shared" si="35"/>
        <v>0</v>
      </c>
      <c r="T32" s="60">
        <f t="shared" si="35"/>
        <v>0</v>
      </c>
      <c r="U32" s="60">
        <f t="shared" si="35"/>
        <v>0</v>
      </c>
      <c r="V32" s="60">
        <f t="shared" si="35"/>
        <v>0</v>
      </c>
      <c r="W32" s="60">
        <f t="shared" si="35"/>
        <v>0</v>
      </c>
      <c r="X32" s="60">
        <f t="shared" si="35"/>
        <v>0</v>
      </c>
      <c r="Y32" s="60">
        <f t="shared" si="35"/>
        <v>0</v>
      </c>
      <c r="Z32" s="60">
        <f t="shared" si="35"/>
        <v>0</v>
      </c>
      <c r="AA32" s="60">
        <f t="shared" si="35"/>
        <v>0</v>
      </c>
    </row>
    <row r="33" spans="1:27" x14ac:dyDescent="0.3">
      <c r="A33" s="39" t="s">
        <v>71</v>
      </c>
      <c r="B33" s="40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P33" s="60" t="str">
        <f t="shared" si="3"/>
        <v>XX单独计入电厂</v>
      </c>
      <c r="Q33" s="60">
        <f t="shared" ref="Q33:AA33" si="36">C33</f>
        <v>0</v>
      </c>
      <c r="R33" s="60">
        <f t="shared" si="36"/>
        <v>0</v>
      </c>
      <c r="S33" s="60">
        <f t="shared" si="36"/>
        <v>0</v>
      </c>
      <c r="T33" s="60">
        <f t="shared" si="36"/>
        <v>0</v>
      </c>
      <c r="U33" s="60">
        <f t="shared" si="36"/>
        <v>0</v>
      </c>
      <c r="V33" s="60">
        <f t="shared" si="36"/>
        <v>0</v>
      </c>
      <c r="W33" s="60">
        <f t="shared" si="36"/>
        <v>0</v>
      </c>
      <c r="X33" s="60">
        <f t="shared" si="36"/>
        <v>0</v>
      </c>
      <c r="Y33" s="60">
        <f t="shared" si="36"/>
        <v>0</v>
      </c>
      <c r="Z33" s="60">
        <f t="shared" si="36"/>
        <v>0</v>
      </c>
      <c r="AA33" s="60">
        <f t="shared" si="36"/>
        <v>0</v>
      </c>
    </row>
    <row r="34" spans="1:27" x14ac:dyDescent="0.3">
      <c r="A34" s="39" t="s">
        <v>71</v>
      </c>
      <c r="B34" s="39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P34" s="60" t="str">
        <f t="shared" si="3"/>
        <v>XX单独计入电厂</v>
      </c>
      <c r="Q34" s="60">
        <f t="shared" ref="Q34:AA34" si="37">C34</f>
        <v>0</v>
      </c>
      <c r="R34" s="60">
        <f t="shared" si="37"/>
        <v>0</v>
      </c>
      <c r="S34" s="60">
        <f t="shared" si="37"/>
        <v>0</v>
      </c>
      <c r="T34" s="60">
        <f t="shared" si="37"/>
        <v>0</v>
      </c>
      <c r="U34" s="60">
        <f t="shared" si="37"/>
        <v>0</v>
      </c>
      <c r="V34" s="60">
        <f t="shared" si="37"/>
        <v>0</v>
      </c>
      <c r="W34" s="60">
        <f t="shared" si="37"/>
        <v>0</v>
      </c>
      <c r="X34" s="60">
        <f t="shared" si="37"/>
        <v>0</v>
      </c>
      <c r="Y34" s="60">
        <f t="shared" si="37"/>
        <v>0</v>
      </c>
      <c r="Z34" s="60">
        <f t="shared" si="37"/>
        <v>0</v>
      </c>
      <c r="AA34" s="60">
        <f t="shared" si="37"/>
        <v>0</v>
      </c>
    </row>
    <row r="35" spans="1:27" ht="25" x14ac:dyDescent="0.3">
      <c r="A35" s="43" t="s">
        <v>72</v>
      </c>
      <c r="B35" s="43"/>
      <c r="C35" s="44">
        <f t="shared" ref="C35:M35" si="38">SUM(C20:C22)*0.5+SUM(C23:C27)*0+SUM(C28:C31)*0.3+C32*0.7+C33*0.7</f>
        <v>0</v>
      </c>
      <c r="D35" s="44">
        <f t="shared" si="38"/>
        <v>0</v>
      </c>
      <c r="E35" s="44">
        <f t="shared" si="38"/>
        <v>0</v>
      </c>
      <c r="F35" s="44">
        <f t="shared" si="38"/>
        <v>0</v>
      </c>
      <c r="G35" s="44">
        <f t="shared" si="38"/>
        <v>0</v>
      </c>
      <c r="H35" s="44">
        <f t="shared" si="38"/>
        <v>0</v>
      </c>
      <c r="I35" s="44">
        <f t="shared" si="38"/>
        <v>0</v>
      </c>
      <c r="J35" s="44">
        <f t="shared" si="38"/>
        <v>0</v>
      </c>
      <c r="K35" s="44">
        <f t="shared" si="38"/>
        <v>0</v>
      </c>
      <c r="L35" s="44">
        <f t="shared" si="38"/>
        <v>0</v>
      </c>
      <c r="M35" s="44">
        <f t="shared" si="38"/>
        <v>0</v>
      </c>
      <c r="P35" s="43" t="s">
        <v>72</v>
      </c>
      <c r="Q35" s="44">
        <f t="shared" ref="Q35:AA35" si="39">SUM(Q20:Q22)*0.5+SUM(Q23:Q27)*0+SUM(Q28:Q31)*0.3+Q32*0.5+Q33*0.5</f>
        <v>0</v>
      </c>
      <c r="R35" s="44">
        <f t="shared" si="39"/>
        <v>0</v>
      </c>
      <c r="S35" s="44">
        <f t="shared" si="39"/>
        <v>0</v>
      </c>
      <c r="T35" s="44">
        <f t="shared" si="39"/>
        <v>0</v>
      </c>
      <c r="U35" s="44">
        <f t="shared" si="39"/>
        <v>0</v>
      </c>
      <c r="V35" s="44">
        <f t="shared" si="39"/>
        <v>0</v>
      </c>
      <c r="W35" s="44">
        <f t="shared" si="39"/>
        <v>0</v>
      </c>
      <c r="X35" s="44">
        <f t="shared" si="39"/>
        <v>0</v>
      </c>
      <c r="Y35" s="44">
        <f t="shared" si="39"/>
        <v>0</v>
      </c>
      <c r="Z35" s="44">
        <f t="shared" si="39"/>
        <v>0</v>
      </c>
      <c r="AA35" s="44">
        <f t="shared" si="39"/>
        <v>0</v>
      </c>
    </row>
    <row r="36" spans="1:27" ht="25" x14ac:dyDescent="0.3">
      <c r="A36" s="43" t="s">
        <v>73</v>
      </c>
      <c r="B36" s="43"/>
      <c r="C36" s="44">
        <f t="shared" ref="C36:M36" si="40">SUM(C20:C22)*0.5+SUM(C23:C27)*0.4+SUM(C28:C31)*0.3+C32*0.7+C33*0.7</f>
        <v>49.2</v>
      </c>
      <c r="D36" s="44">
        <f t="shared" si="40"/>
        <v>49.2</v>
      </c>
      <c r="E36" s="44">
        <f t="shared" si="40"/>
        <v>49.2</v>
      </c>
      <c r="F36" s="44">
        <f t="shared" si="40"/>
        <v>49.2</v>
      </c>
      <c r="G36" s="44">
        <f t="shared" si="40"/>
        <v>49.2</v>
      </c>
      <c r="H36" s="44">
        <f t="shared" si="40"/>
        <v>49.2</v>
      </c>
      <c r="I36" s="44">
        <f t="shared" si="40"/>
        <v>49.2</v>
      </c>
      <c r="J36" s="44">
        <f t="shared" si="40"/>
        <v>49.2</v>
      </c>
      <c r="K36" s="44">
        <f t="shared" si="40"/>
        <v>49.2</v>
      </c>
      <c r="L36" s="44">
        <f t="shared" si="40"/>
        <v>49.2</v>
      </c>
      <c r="M36" s="44">
        <f t="shared" si="40"/>
        <v>49.2</v>
      </c>
      <c r="P36" s="43" t="s">
        <v>74</v>
      </c>
      <c r="Q36" s="44">
        <f t="shared" ref="Q36:AA36" si="41">SUM(Q20:Q22)*0.5+SUM(Q23:Q27)*0.2+SUM(Q28:Q31)*0.3+Q32*0.5+Q33*0.5</f>
        <v>24.6</v>
      </c>
      <c r="R36" s="44">
        <f t="shared" si="41"/>
        <v>24.6</v>
      </c>
      <c r="S36" s="44">
        <f t="shared" si="41"/>
        <v>24.6</v>
      </c>
      <c r="T36" s="44">
        <f t="shared" si="41"/>
        <v>24.6</v>
      </c>
      <c r="U36" s="44">
        <f t="shared" si="41"/>
        <v>24.6</v>
      </c>
      <c r="V36" s="44">
        <f t="shared" si="41"/>
        <v>24.6</v>
      </c>
      <c r="W36" s="44">
        <f t="shared" si="41"/>
        <v>24.6</v>
      </c>
      <c r="X36" s="44">
        <f t="shared" si="41"/>
        <v>24.6</v>
      </c>
      <c r="Y36" s="44">
        <f t="shared" si="41"/>
        <v>24.6</v>
      </c>
      <c r="Z36" s="44">
        <f t="shared" si="41"/>
        <v>24.6</v>
      </c>
      <c r="AA36" s="44">
        <f t="shared" si="41"/>
        <v>24.6</v>
      </c>
    </row>
    <row r="37" spans="1:27" ht="25" x14ac:dyDescent="0.3">
      <c r="A37" s="43" t="s">
        <v>75</v>
      </c>
      <c r="B37" s="43"/>
      <c r="C37" s="44">
        <f t="shared" ref="C37:M37" si="42">SUM(C20:C22)*0.5+SUM(C23:C27)*0.8+SUM(C28:C31)*0.3+C32*0.7+C33*0.7</f>
        <v>98.4</v>
      </c>
      <c r="D37" s="44">
        <f t="shared" si="42"/>
        <v>98.4</v>
      </c>
      <c r="E37" s="44">
        <f t="shared" si="42"/>
        <v>98.4</v>
      </c>
      <c r="F37" s="44">
        <f t="shared" si="42"/>
        <v>98.4</v>
      </c>
      <c r="G37" s="44">
        <f t="shared" si="42"/>
        <v>98.4</v>
      </c>
      <c r="H37" s="44">
        <f t="shared" si="42"/>
        <v>98.4</v>
      </c>
      <c r="I37" s="44">
        <f t="shared" si="42"/>
        <v>98.4</v>
      </c>
      <c r="J37" s="44">
        <f t="shared" si="42"/>
        <v>98.4</v>
      </c>
      <c r="K37" s="44">
        <f t="shared" si="42"/>
        <v>98.4</v>
      </c>
      <c r="L37" s="44">
        <f t="shared" si="42"/>
        <v>98.4</v>
      </c>
      <c r="M37" s="44">
        <f t="shared" si="42"/>
        <v>98.4</v>
      </c>
      <c r="P37" s="43" t="s">
        <v>73</v>
      </c>
      <c r="Q37" s="44">
        <f t="shared" ref="Q37:AA37" si="43">SUM(Q20:Q22)*0.5+SUM(Q23:Q27)*0.4+SUM(Q28:Q31)*0.3+Q32*0.5+Q33*0.5</f>
        <v>49.2</v>
      </c>
      <c r="R37" s="44">
        <f t="shared" si="43"/>
        <v>49.2</v>
      </c>
      <c r="S37" s="44">
        <f t="shared" si="43"/>
        <v>49.2</v>
      </c>
      <c r="T37" s="44">
        <f t="shared" si="43"/>
        <v>49.2</v>
      </c>
      <c r="U37" s="44">
        <f t="shared" si="43"/>
        <v>49.2</v>
      </c>
      <c r="V37" s="44">
        <f t="shared" si="43"/>
        <v>49.2</v>
      </c>
      <c r="W37" s="44">
        <f t="shared" si="43"/>
        <v>49.2</v>
      </c>
      <c r="X37" s="44">
        <f t="shared" si="43"/>
        <v>49.2</v>
      </c>
      <c r="Y37" s="44">
        <f t="shared" si="43"/>
        <v>49.2</v>
      </c>
      <c r="Z37" s="44">
        <f t="shared" si="43"/>
        <v>49.2</v>
      </c>
      <c r="AA37" s="44">
        <f t="shared" si="43"/>
        <v>49.2</v>
      </c>
    </row>
    <row r="38" spans="1:27" x14ac:dyDescent="0.3">
      <c r="A38" s="3" t="s">
        <v>76</v>
      </c>
      <c r="B38" s="3"/>
      <c r="C38" s="27">
        <f t="shared" ref="C38:M38" si="44">SUM(C39:C42)</f>
        <v>20.700000000000003</v>
      </c>
      <c r="D38" s="27">
        <f t="shared" si="44"/>
        <v>20.700000000000003</v>
      </c>
      <c r="E38" s="27">
        <f t="shared" si="44"/>
        <v>20.700000000000003</v>
      </c>
      <c r="F38" s="27">
        <f t="shared" si="44"/>
        <v>20.700000000000003</v>
      </c>
      <c r="G38" s="27">
        <f t="shared" si="44"/>
        <v>20.700000000000003</v>
      </c>
      <c r="H38" s="27">
        <f t="shared" si="44"/>
        <v>20.700000000000003</v>
      </c>
      <c r="I38" s="27">
        <f t="shared" si="44"/>
        <v>20.700000000000003</v>
      </c>
      <c r="J38" s="27">
        <f t="shared" si="44"/>
        <v>20.700000000000003</v>
      </c>
      <c r="K38" s="27">
        <f t="shared" si="44"/>
        <v>20.700000000000003</v>
      </c>
      <c r="L38" s="27">
        <f t="shared" si="44"/>
        <v>20.700000000000003</v>
      </c>
      <c r="M38" s="27">
        <f t="shared" si="44"/>
        <v>20.700000000000003</v>
      </c>
      <c r="P38" s="3" t="s">
        <v>76</v>
      </c>
      <c r="Q38" s="27">
        <f t="shared" ref="Q38:AA38" si="45">SUM(Q39:Q42)</f>
        <v>20.700000000000003</v>
      </c>
      <c r="R38" s="27">
        <f t="shared" si="45"/>
        <v>20.700000000000003</v>
      </c>
      <c r="S38" s="27">
        <f t="shared" si="45"/>
        <v>20.700000000000003</v>
      </c>
      <c r="T38" s="27">
        <f t="shared" si="45"/>
        <v>20.700000000000003</v>
      </c>
      <c r="U38" s="27">
        <f t="shared" si="45"/>
        <v>20.700000000000003</v>
      </c>
      <c r="V38" s="27">
        <f t="shared" si="45"/>
        <v>20.700000000000003</v>
      </c>
      <c r="W38" s="27">
        <f t="shared" si="45"/>
        <v>20.700000000000003</v>
      </c>
      <c r="X38" s="27">
        <f t="shared" si="45"/>
        <v>20.700000000000003</v>
      </c>
      <c r="Y38" s="27">
        <f t="shared" si="45"/>
        <v>20.700000000000003</v>
      </c>
      <c r="Z38" s="27">
        <f t="shared" si="45"/>
        <v>20.700000000000003</v>
      </c>
      <c r="AA38" s="27">
        <f t="shared" si="45"/>
        <v>20.700000000000003</v>
      </c>
    </row>
    <row r="39" spans="1:27" x14ac:dyDescent="0.3">
      <c r="A39" s="43" t="s">
        <v>77</v>
      </c>
      <c r="B39" s="45"/>
      <c r="C39" s="46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P39" s="43" t="str">
        <f>A39</f>
        <v>6MW及以上小水电装机</v>
      </c>
      <c r="Q39" s="43">
        <f t="shared" ref="Q39:AA39" si="46">C39</f>
        <v>0</v>
      </c>
      <c r="R39" s="43">
        <f t="shared" si="46"/>
        <v>0</v>
      </c>
      <c r="S39" s="43">
        <f t="shared" si="46"/>
        <v>0</v>
      </c>
      <c r="T39" s="43">
        <f t="shared" si="46"/>
        <v>0</v>
      </c>
      <c r="U39" s="43">
        <f t="shared" si="46"/>
        <v>0</v>
      </c>
      <c r="V39" s="43">
        <f t="shared" si="46"/>
        <v>0</v>
      </c>
      <c r="W39" s="43">
        <f t="shared" si="46"/>
        <v>0</v>
      </c>
      <c r="X39" s="43">
        <f t="shared" si="46"/>
        <v>0</v>
      </c>
      <c r="Y39" s="43">
        <f t="shared" si="46"/>
        <v>0</v>
      </c>
      <c r="Z39" s="43">
        <f t="shared" si="46"/>
        <v>0</v>
      </c>
      <c r="AA39" s="43">
        <f t="shared" si="46"/>
        <v>0</v>
      </c>
    </row>
    <row r="40" spans="1:27" x14ac:dyDescent="0.3">
      <c r="A40" s="43" t="s">
        <v>78</v>
      </c>
      <c r="B40" s="45"/>
      <c r="C40" s="9">
        <v>20.6</v>
      </c>
      <c r="D40" s="10">
        <v>20.6</v>
      </c>
      <c r="E40" s="10">
        <v>20.6</v>
      </c>
      <c r="F40" s="10">
        <v>20.6</v>
      </c>
      <c r="G40" s="10">
        <v>20.6</v>
      </c>
      <c r="H40" s="10">
        <v>20.6</v>
      </c>
      <c r="I40" s="10">
        <v>20.6</v>
      </c>
      <c r="J40" s="10">
        <v>20.6</v>
      </c>
      <c r="K40" s="10">
        <v>20.6</v>
      </c>
      <c r="L40" s="10">
        <v>20.6</v>
      </c>
      <c r="M40" s="10">
        <v>20.6</v>
      </c>
      <c r="P40" s="43" t="str">
        <f>A40</f>
        <v>6MW及以上小火电装机</v>
      </c>
      <c r="Q40" s="43">
        <f t="shared" ref="Q40:AA40" si="47">C40</f>
        <v>20.6</v>
      </c>
      <c r="R40" s="43">
        <f t="shared" si="47"/>
        <v>20.6</v>
      </c>
      <c r="S40" s="43">
        <f t="shared" si="47"/>
        <v>20.6</v>
      </c>
      <c r="T40" s="43">
        <f t="shared" si="47"/>
        <v>20.6</v>
      </c>
      <c r="U40" s="43">
        <f t="shared" si="47"/>
        <v>20.6</v>
      </c>
      <c r="V40" s="43">
        <f t="shared" si="47"/>
        <v>20.6</v>
      </c>
      <c r="W40" s="43">
        <f t="shared" si="47"/>
        <v>20.6</v>
      </c>
      <c r="X40" s="43">
        <f t="shared" si="47"/>
        <v>20.6</v>
      </c>
      <c r="Y40" s="43">
        <f t="shared" si="47"/>
        <v>20.6</v>
      </c>
      <c r="Z40" s="43">
        <f t="shared" si="47"/>
        <v>20.6</v>
      </c>
      <c r="AA40" s="43">
        <f t="shared" si="47"/>
        <v>20.6</v>
      </c>
    </row>
    <row r="41" spans="1:27" x14ac:dyDescent="0.3">
      <c r="A41" s="43" t="s">
        <v>79</v>
      </c>
      <c r="B41" s="45"/>
      <c r="C41" s="9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P41" s="43" t="str">
        <f>A41</f>
        <v>6MW以下小水电装机</v>
      </c>
      <c r="Q41" s="43">
        <f t="shared" ref="Q41:AA41" si="48">C41</f>
        <v>0</v>
      </c>
      <c r="R41" s="43">
        <f t="shared" si="48"/>
        <v>0</v>
      </c>
      <c r="S41" s="43">
        <f t="shared" si="48"/>
        <v>0</v>
      </c>
      <c r="T41" s="43">
        <f t="shared" si="48"/>
        <v>0</v>
      </c>
      <c r="U41" s="43">
        <f t="shared" si="48"/>
        <v>0</v>
      </c>
      <c r="V41" s="43">
        <f t="shared" si="48"/>
        <v>0</v>
      </c>
      <c r="W41" s="43">
        <f t="shared" si="48"/>
        <v>0</v>
      </c>
      <c r="X41" s="43">
        <f t="shared" si="48"/>
        <v>0</v>
      </c>
      <c r="Y41" s="43">
        <f t="shared" si="48"/>
        <v>0</v>
      </c>
      <c r="Z41" s="43">
        <f t="shared" si="48"/>
        <v>0</v>
      </c>
      <c r="AA41" s="43">
        <f t="shared" si="48"/>
        <v>0</v>
      </c>
    </row>
    <row r="42" spans="1:27" x14ac:dyDescent="0.3">
      <c r="A42" s="43" t="s">
        <v>80</v>
      </c>
      <c r="B42" s="45"/>
      <c r="C42" s="9">
        <v>0.1</v>
      </c>
      <c r="D42" s="10">
        <v>0.1</v>
      </c>
      <c r="E42" s="10">
        <v>0.1</v>
      </c>
      <c r="F42" s="10">
        <v>0.1</v>
      </c>
      <c r="G42" s="10">
        <v>0.1</v>
      </c>
      <c r="H42" s="10">
        <v>0.1</v>
      </c>
      <c r="I42" s="10">
        <v>0.1</v>
      </c>
      <c r="J42" s="10">
        <v>0.1</v>
      </c>
      <c r="K42" s="10">
        <v>0.1</v>
      </c>
      <c r="L42" s="10">
        <v>0.1</v>
      </c>
      <c r="M42" s="10">
        <v>0.1</v>
      </c>
      <c r="P42" s="43" t="str">
        <f>A42</f>
        <v>6MW以下小火电装机</v>
      </c>
      <c r="Q42" s="43">
        <f t="shared" ref="Q42:AA42" si="49">C42</f>
        <v>0.1</v>
      </c>
      <c r="R42" s="43">
        <f t="shared" si="49"/>
        <v>0.1</v>
      </c>
      <c r="S42" s="43">
        <f t="shared" si="49"/>
        <v>0.1</v>
      </c>
      <c r="T42" s="43">
        <f t="shared" si="49"/>
        <v>0.1</v>
      </c>
      <c r="U42" s="43">
        <f t="shared" si="49"/>
        <v>0.1</v>
      </c>
      <c r="V42" s="43">
        <f t="shared" si="49"/>
        <v>0.1</v>
      </c>
      <c r="W42" s="43">
        <f t="shared" si="49"/>
        <v>0.1</v>
      </c>
      <c r="X42" s="43">
        <f t="shared" si="49"/>
        <v>0.1</v>
      </c>
      <c r="Y42" s="43">
        <f t="shared" si="49"/>
        <v>0.1</v>
      </c>
      <c r="Z42" s="43">
        <f t="shared" si="49"/>
        <v>0.1</v>
      </c>
      <c r="AA42" s="43">
        <f t="shared" si="49"/>
        <v>0.1</v>
      </c>
    </row>
    <row r="43" spans="1:27" x14ac:dyDescent="0.3">
      <c r="A43" s="5" t="s">
        <v>81</v>
      </c>
      <c r="B43" s="5"/>
      <c r="C43" s="27">
        <f t="shared" ref="C43:M43" si="50">C39*0.3+C40*0.5+C41*0.2+C42*0</f>
        <v>10.3</v>
      </c>
      <c r="D43" s="27">
        <f t="shared" si="50"/>
        <v>10.3</v>
      </c>
      <c r="E43" s="27">
        <f t="shared" si="50"/>
        <v>10.3</v>
      </c>
      <c r="F43" s="27">
        <f t="shared" si="50"/>
        <v>10.3</v>
      </c>
      <c r="G43" s="27">
        <f t="shared" si="50"/>
        <v>10.3</v>
      </c>
      <c r="H43" s="27">
        <f t="shared" si="50"/>
        <v>10.3</v>
      </c>
      <c r="I43" s="27">
        <f t="shared" si="50"/>
        <v>10.3</v>
      </c>
      <c r="J43" s="27">
        <f t="shared" si="50"/>
        <v>10.3</v>
      </c>
      <c r="K43" s="27">
        <f t="shared" si="50"/>
        <v>10.3</v>
      </c>
      <c r="L43" s="27">
        <f t="shared" si="50"/>
        <v>10.3</v>
      </c>
      <c r="M43" s="27">
        <f t="shared" si="50"/>
        <v>10.3</v>
      </c>
      <c r="P43" s="5" t="s">
        <v>81</v>
      </c>
      <c r="Q43" s="27">
        <f t="array" ref="Q43">SUM(Q39:Q42*0)</f>
        <v>0</v>
      </c>
      <c r="R43" s="27">
        <f t="array" ref="R43">SUM(R39:R42*0)</f>
        <v>0</v>
      </c>
      <c r="S43" s="27">
        <f t="array" ref="S43">SUM(S39:S42*0)</f>
        <v>0</v>
      </c>
      <c r="T43" s="27">
        <f t="array" ref="T43">SUM(T39:T42*0)</f>
        <v>0</v>
      </c>
      <c r="U43" s="27">
        <f t="array" ref="U43">SUM(U39:U42*0)</f>
        <v>0</v>
      </c>
      <c r="V43" s="27">
        <f t="array" ref="V43">SUM(V39:V42*0)</f>
        <v>0</v>
      </c>
      <c r="W43" s="27">
        <f t="array" ref="W43">SUM(W39:W42*0)</f>
        <v>0</v>
      </c>
      <c r="X43" s="27">
        <f t="array" ref="X43">SUM(X39:X42*0)</f>
        <v>0</v>
      </c>
      <c r="Y43" s="27">
        <f t="array" ref="Y43">SUM(Y39:Y42*0)</f>
        <v>0</v>
      </c>
      <c r="Z43" s="27">
        <f t="array" ref="Z43">SUM(Z39:Z42*0)</f>
        <v>0</v>
      </c>
      <c r="AA43" s="27">
        <f t="array" ref="AA43">SUM(AA39:AA42*0)</f>
        <v>0</v>
      </c>
    </row>
    <row r="44" spans="1:27" x14ac:dyDescent="0.3">
      <c r="A44" s="3" t="s">
        <v>82</v>
      </c>
      <c r="B44" s="3"/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P44" s="3" t="s">
        <v>82</v>
      </c>
      <c r="Q44" s="27">
        <f t="shared" ref="Q44:AA44" si="51">C44</f>
        <v>0</v>
      </c>
      <c r="R44" s="27">
        <f t="shared" si="51"/>
        <v>0</v>
      </c>
      <c r="S44" s="27">
        <f t="shared" si="51"/>
        <v>0</v>
      </c>
      <c r="T44" s="27">
        <f t="shared" si="51"/>
        <v>0</v>
      </c>
      <c r="U44" s="27">
        <f t="shared" si="51"/>
        <v>0</v>
      </c>
      <c r="V44" s="27">
        <f t="shared" si="51"/>
        <v>0</v>
      </c>
      <c r="W44" s="27">
        <f t="shared" si="51"/>
        <v>0</v>
      </c>
      <c r="X44" s="27">
        <f t="shared" si="51"/>
        <v>0</v>
      </c>
      <c r="Y44" s="27">
        <f t="shared" si="51"/>
        <v>0</v>
      </c>
      <c r="Z44" s="27">
        <f t="shared" si="51"/>
        <v>0</v>
      </c>
      <c r="AA44" s="27">
        <f t="shared" si="51"/>
        <v>0</v>
      </c>
    </row>
    <row r="45" spans="1:27" x14ac:dyDescent="0.3">
      <c r="A45" s="5" t="s">
        <v>83</v>
      </c>
      <c r="B45" s="5"/>
      <c r="C45" s="27">
        <f t="shared" ref="C45:M45" si="52">C44*0.1</f>
        <v>0</v>
      </c>
      <c r="D45" s="27">
        <f t="shared" si="52"/>
        <v>0</v>
      </c>
      <c r="E45" s="27">
        <f t="shared" si="52"/>
        <v>0</v>
      </c>
      <c r="F45" s="27">
        <f t="shared" si="52"/>
        <v>0</v>
      </c>
      <c r="G45" s="27">
        <f t="shared" si="52"/>
        <v>0</v>
      </c>
      <c r="H45" s="27">
        <f t="shared" si="52"/>
        <v>0</v>
      </c>
      <c r="I45" s="27">
        <f t="shared" si="52"/>
        <v>0</v>
      </c>
      <c r="J45" s="27">
        <f t="shared" si="52"/>
        <v>0</v>
      </c>
      <c r="K45" s="27">
        <f t="shared" si="52"/>
        <v>0</v>
      </c>
      <c r="L45" s="27">
        <f t="shared" si="52"/>
        <v>0</v>
      </c>
      <c r="M45" s="27">
        <f t="shared" si="52"/>
        <v>0</v>
      </c>
      <c r="P45" s="5" t="s">
        <v>83</v>
      </c>
      <c r="Q45" s="27">
        <f t="shared" ref="Q45:AA45" si="53">Q44*0</f>
        <v>0</v>
      </c>
      <c r="R45" s="27">
        <f t="shared" si="53"/>
        <v>0</v>
      </c>
      <c r="S45" s="27">
        <f t="shared" si="53"/>
        <v>0</v>
      </c>
      <c r="T45" s="27">
        <f t="shared" si="53"/>
        <v>0</v>
      </c>
      <c r="U45" s="27">
        <f t="shared" si="53"/>
        <v>0</v>
      </c>
      <c r="V45" s="27">
        <f t="shared" si="53"/>
        <v>0</v>
      </c>
      <c r="W45" s="27">
        <f t="shared" si="53"/>
        <v>0</v>
      </c>
      <c r="X45" s="27">
        <f t="shared" si="53"/>
        <v>0</v>
      </c>
      <c r="Y45" s="27">
        <f t="shared" si="53"/>
        <v>0</v>
      </c>
      <c r="Z45" s="27">
        <f t="shared" si="53"/>
        <v>0</v>
      </c>
      <c r="AA45" s="27">
        <f t="shared" si="53"/>
        <v>0</v>
      </c>
    </row>
    <row r="46" spans="1:27" x14ac:dyDescent="0.3">
      <c r="A46" s="3" t="s">
        <v>84</v>
      </c>
      <c r="B46" s="48"/>
      <c r="C46" s="46">
        <v>16.399999999999999</v>
      </c>
      <c r="D46" s="47">
        <v>21.1</v>
      </c>
      <c r="E46" s="47">
        <v>18</v>
      </c>
      <c r="F46" s="47">
        <v>19</v>
      </c>
      <c r="G46" s="47">
        <v>20</v>
      </c>
      <c r="H46" s="47">
        <v>22</v>
      </c>
      <c r="I46" s="47">
        <v>23</v>
      </c>
      <c r="J46" s="47">
        <v>24</v>
      </c>
      <c r="K46" s="47">
        <v>25</v>
      </c>
      <c r="L46" s="47">
        <v>26.2</v>
      </c>
      <c r="M46" s="47">
        <v>28.4</v>
      </c>
      <c r="P46" s="3" t="s">
        <v>84</v>
      </c>
      <c r="Q46" s="27">
        <f t="shared" ref="Q46:AA46" si="54">C46</f>
        <v>16.399999999999999</v>
      </c>
      <c r="R46" s="27">
        <f t="shared" si="54"/>
        <v>21.1</v>
      </c>
      <c r="S46" s="27">
        <f t="shared" si="54"/>
        <v>18</v>
      </c>
      <c r="T46" s="27">
        <f t="shared" si="54"/>
        <v>19</v>
      </c>
      <c r="U46" s="27">
        <f t="shared" si="54"/>
        <v>20</v>
      </c>
      <c r="V46" s="27">
        <f t="shared" si="54"/>
        <v>22</v>
      </c>
      <c r="W46" s="27">
        <f t="shared" si="54"/>
        <v>23</v>
      </c>
      <c r="X46" s="27">
        <f t="shared" si="54"/>
        <v>24</v>
      </c>
      <c r="Y46" s="27">
        <f t="shared" si="54"/>
        <v>25</v>
      </c>
      <c r="Z46" s="27">
        <f t="shared" si="54"/>
        <v>26.2</v>
      </c>
      <c r="AA46" s="27">
        <f t="shared" si="54"/>
        <v>28.4</v>
      </c>
    </row>
    <row r="47" spans="1:27" x14ac:dyDescent="0.3">
      <c r="A47" s="5" t="s">
        <v>85</v>
      </c>
      <c r="B47" s="5"/>
      <c r="C47" s="27">
        <f t="shared" ref="C47:M47" si="55">C46*0.2</f>
        <v>3.28</v>
      </c>
      <c r="D47" s="27">
        <f t="shared" si="55"/>
        <v>4.2200000000000006</v>
      </c>
      <c r="E47" s="27">
        <f t="shared" si="55"/>
        <v>3.6</v>
      </c>
      <c r="F47" s="27">
        <f t="shared" si="55"/>
        <v>3.8000000000000003</v>
      </c>
      <c r="G47" s="27">
        <f t="shared" si="55"/>
        <v>4</v>
      </c>
      <c r="H47" s="27">
        <f t="shared" si="55"/>
        <v>4.4000000000000004</v>
      </c>
      <c r="I47" s="27">
        <f t="shared" si="55"/>
        <v>4.6000000000000005</v>
      </c>
      <c r="J47" s="27">
        <f t="shared" si="55"/>
        <v>4.8000000000000007</v>
      </c>
      <c r="K47" s="27">
        <f t="shared" si="55"/>
        <v>5</v>
      </c>
      <c r="L47" s="27">
        <f t="shared" si="55"/>
        <v>5.24</v>
      </c>
      <c r="M47" s="27">
        <f t="shared" si="55"/>
        <v>5.68</v>
      </c>
      <c r="P47" s="5" t="s">
        <v>85</v>
      </c>
      <c r="Q47" s="27">
        <f t="shared" ref="Q47:AA47" si="56">Q46*0</f>
        <v>0</v>
      </c>
      <c r="R47" s="27">
        <f t="shared" si="56"/>
        <v>0</v>
      </c>
      <c r="S47" s="27">
        <f t="shared" si="56"/>
        <v>0</v>
      </c>
      <c r="T47" s="27">
        <f t="shared" si="56"/>
        <v>0</v>
      </c>
      <c r="U47" s="27">
        <f t="shared" si="56"/>
        <v>0</v>
      </c>
      <c r="V47" s="27">
        <f t="shared" si="56"/>
        <v>0</v>
      </c>
      <c r="W47" s="27">
        <f t="shared" si="56"/>
        <v>0</v>
      </c>
      <c r="X47" s="27">
        <f t="shared" si="56"/>
        <v>0</v>
      </c>
      <c r="Y47" s="27">
        <f t="shared" si="56"/>
        <v>0</v>
      </c>
      <c r="Z47" s="27">
        <f t="shared" si="56"/>
        <v>0</v>
      </c>
      <c r="AA47" s="27">
        <f t="shared" si="56"/>
        <v>0</v>
      </c>
    </row>
    <row r="48" spans="1:27" ht="24" x14ac:dyDescent="0.3">
      <c r="A48" s="3" t="s">
        <v>86</v>
      </c>
      <c r="B48" s="3"/>
      <c r="C48" s="27">
        <f t="shared" ref="C48:M48" si="57">C35+C43+C45+C47</f>
        <v>13.58</v>
      </c>
      <c r="D48" s="27">
        <f t="shared" si="57"/>
        <v>14.520000000000001</v>
      </c>
      <c r="E48" s="27">
        <f t="shared" si="57"/>
        <v>13.9</v>
      </c>
      <c r="F48" s="27">
        <f t="shared" si="57"/>
        <v>14.100000000000001</v>
      </c>
      <c r="G48" s="27">
        <f t="shared" si="57"/>
        <v>14.3</v>
      </c>
      <c r="H48" s="27">
        <f t="shared" si="57"/>
        <v>14.700000000000001</v>
      </c>
      <c r="I48" s="27">
        <f t="shared" si="57"/>
        <v>14.900000000000002</v>
      </c>
      <c r="J48" s="27">
        <f t="shared" si="57"/>
        <v>15.100000000000001</v>
      </c>
      <c r="K48" s="27">
        <f t="shared" si="57"/>
        <v>15.3</v>
      </c>
      <c r="L48" s="27">
        <f t="shared" si="57"/>
        <v>15.540000000000001</v>
      </c>
      <c r="M48" s="27">
        <f t="shared" si="57"/>
        <v>15.98</v>
      </c>
      <c r="P48" s="3" t="s">
        <v>86</v>
      </c>
      <c r="Q48" s="27">
        <f t="shared" ref="Q48:AA48" si="58">Q35+Q43+Q45+Q47</f>
        <v>0</v>
      </c>
      <c r="R48" s="27">
        <f t="shared" si="58"/>
        <v>0</v>
      </c>
      <c r="S48" s="27">
        <f t="shared" si="58"/>
        <v>0</v>
      </c>
      <c r="T48" s="27">
        <f t="shared" si="58"/>
        <v>0</v>
      </c>
      <c r="U48" s="27">
        <f t="shared" si="58"/>
        <v>0</v>
      </c>
      <c r="V48" s="27">
        <f t="shared" si="58"/>
        <v>0</v>
      </c>
      <c r="W48" s="27">
        <f t="shared" si="58"/>
        <v>0</v>
      </c>
      <c r="X48" s="27">
        <f t="shared" si="58"/>
        <v>0</v>
      </c>
      <c r="Y48" s="27">
        <f t="shared" si="58"/>
        <v>0</v>
      </c>
      <c r="Z48" s="27">
        <f t="shared" si="58"/>
        <v>0</v>
      </c>
      <c r="AA48" s="27">
        <f t="shared" si="58"/>
        <v>0</v>
      </c>
    </row>
    <row r="49" spans="1:27" x14ac:dyDescent="0.3">
      <c r="A49" s="5" t="s">
        <v>87</v>
      </c>
      <c r="B49" s="5"/>
      <c r="C49" s="27" t="e">
        <f t="shared" ref="C49:M49" si="59">C18-C48</f>
        <v>#REF!</v>
      </c>
      <c r="D49" s="27" t="e">
        <f t="shared" si="59"/>
        <v>#REF!</v>
      </c>
      <c r="E49" s="27" t="e">
        <f t="shared" si="59"/>
        <v>#REF!</v>
      </c>
      <c r="F49" s="27" t="e">
        <f t="shared" si="59"/>
        <v>#REF!</v>
      </c>
      <c r="G49" s="27" t="e">
        <f t="shared" si="59"/>
        <v>#REF!</v>
      </c>
      <c r="H49" s="27" t="e">
        <f t="shared" si="59"/>
        <v>#REF!</v>
      </c>
      <c r="I49" s="27" t="e">
        <f t="shared" si="59"/>
        <v>#REF!</v>
      </c>
      <c r="J49" s="27" t="e">
        <f t="shared" si="59"/>
        <v>#REF!</v>
      </c>
      <c r="K49" s="27" t="e">
        <f t="shared" si="59"/>
        <v>#REF!</v>
      </c>
      <c r="L49" s="27" t="e">
        <f t="shared" si="59"/>
        <v>#REF!</v>
      </c>
      <c r="M49" s="27" t="e">
        <f t="shared" si="59"/>
        <v>#REF!</v>
      </c>
      <c r="P49" s="5" t="s">
        <v>87</v>
      </c>
      <c r="Q49" s="27" t="e">
        <f t="shared" ref="Q49:AA49" si="60">Q18-Q48</f>
        <v>#REF!</v>
      </c>
      <c r="R49" s="27" t="e">
        <f t="shared" si="60"/>
        <v>#REF!</v>
      </c>
      <c r="S49" s="27" t="e">
        <f t="shared" si="60"/>
        <v>#REF!</v>
      </c>
      <c r="T49" s="27" t="e">
        <f t="shared" si="60"/>
        <v>#REF!</v>
      </c>
      <c r="U49" s="27" t="e">
        <f t="shared" si="60"/>
        <v>#REF!</v>
      </c>
      <c r="V49" s="27" t="e">
        <f t="shared" si="60"/>
        <v>#REF!</v>
      </c>
      <c r="W49" s="27" t="e">
        <f t="shared" si="60"/>
        <v>#REF!</v>
      </c>
      <c r="X49" s="27" t="e">
        <f t="shared" si="60"/>
        <v>#REF!</v>
      </c>
      <c r="Y49" s="27" t="e">
        <f t="shared" si="60"/>
        <v>#REF!</v>
      </c>
      <c r="Z49" s="27" t="e">
        <f t="shared" si="60"/>
        <v>#REF!</v>
      </c>
      <c r="AA49" s="27" t="e">
        <f t="shared" si="60"/>
        <v>#REF!</v>
      </c>
    </row>
    <row r="50" spans="1:27" ht="24" x14ac:dyDescent="0.3">
      <c r="A50" s="3" t="s">
        <v>88</v>
      </c>
      <c r="B50" s="3"/>
      <c r="C50" s="27">
        <f t="shared" ref="C50:M50" si="61">C36+C43+C45+C47</f>
        <v>62.78</v>
      </c>
      <c r="D50" s="27">
        <f t="shared" si="61"/>
        <v>63.72</v>
      </c>
      <c r="E50" s="27">
        <f t="shared" si="61"/>
        <v>63.1</v>
      </c>
      <c r="F50" s="27">
        <f t="shared" si="61"/>
        <v>63.3</v>
      </c>
      <c r="G50" s="27">
        <f t="shared" si="61"/>
        <v>63.5</v>
      </c>
      <c r="H50" s="27">
        <f t="shared" si="61"/>
        <v>63.9</v>
      </c>
      <c r="I50" s="27">
        <f t="shared" si="61"/>
        <v>64.099999999999994</v>
      </c>
      <c r="J50" s="27">
        <f t="shared" si="61"/>
        <v>64.3</v>
      </c>
      <c r="K50" s="27">
        <f t="shared" si="61"/>
        <v>64.5</v>
      </c>
      <c r="L50" s="27">
        <f t="shared" si="61"/>
        <v>64.739999999999995</v>
      </c>
      <c r="M50" s="27">
        <f t="shared" si="61"/>
        <v>65.180000000000007</v>
      </c>
      <c r="P50" s="3" t="s">
        <v>89</v>
      </c>
      <c r="Q50" s="27">
        <f t="shared" ref="Q50:AA50" si="62">Q36+Q43+Q45+Q47</f>
        <v>24.6</v>
      </c>
      <c r="R50" s="27">
        <f t="shared" si="62"/>
        <v>24.6</v>
      </c>
      <c r="S50" s="27">
        <f t="shared" si="62"/>
        <v>24.6</v>
      </c>
      <c r="T50" s="27">
        <f t="shared" si="62"/>
        <v>24.6</v>
      </c>
      <c r="U50" s="27">
        <f t="shared" si="62"/>
        <v>24.6</v>
      </c>
      <c r="V50" s="27">
        <f t="shared" si="62"/>
        <v>24.6</v>
      </c>
      <c r="W50" s="27">
        <f t="shared" si="62"/>
        <v>24.6</v>
      </c>
      <c r="X50" s="27">
        <f t="shared" si="62"/>
        <v>24.6</v>
      </c>
      <c r="Y50" s="27">
        <f t="shared" si="62"/>
        <v>24.6</v>
      </c>
      <c r="Z50" s="27">
        <f t="shared" si="62"/>
        <v>24.6</v>
      </c>
      <c r="AA50" s="27">
        <f t="shared" si="62"/>
        <v>24.6</v>
      </c>
    </row>
    <row r="51" spans="1:27" x14ac:dyDescent="0.3">
      <c r="A51" s="5" t="s">
        <v>87</v>
      </c>
      <c r="B51" s="5"/>
      <c r="C51" s="27" t="e">
        <f t="shared" ref="C51:M51" si="63">C18-C50</f>
        <v>#REF!</v>
      </c>
      <c r="D51" s="27" t="e">
        <f t="shared" si="63"/>
        <v>#REF!</v>
      </c>
      <c r="E51" s="27" t="e">
        <f t="shared" si="63"/>
        <v>#REF!</v>
      </c>
      <c r="F51" s="27" t="e">
        <f t="shared" si="63"/>
        <v>#REF!</v>
      </c>
      <c r="G51" s="27" t="e">
        <f t="shared" si="63"/>
        <v>#REF!</v>
      </c>
      <c r="H51" s="27" t="e">
        <f t="shared" si="63"/>
        <v>#REF!</v>
      </c>
      <c r="I51" s="27" t="e">
        <f t="shared" si="63"/>
        <v>#REF!</v>
      </c>
      <c r="J51" s="27" t="e">
        <f t="shared" si="63"/>
        <v>#REF!</v>
      </c>
      <c r="K51" s="27" t="e">
        <f t="shared" si="63"/>
        <v>#REF!</v>
      </c>
      <c r="L51" s="27" t="e">
        <f t="shared" si="63"/>
        <v>#REF!</v>
      </c>
      <c r="M51" s="27" t="e">
        <f t="shared" si="63"/>
        <v>#REF!</v>
      </c>
      <c r="P51" s="5" t="s">
        <v>87</v>
      </c>
      <c r="Q51" s="27" t="e">
        <f t="shared" ref="Q51:AA51" si="64">Q18-Q50</f>
        <v>#REF!</v>
      </c>
      <c r="R51" s="27" t="e">
        <f t="shared" si="64"/>
        <v>#REF!</v>
      </c>
      <c r="S51" s="27" t="e">
        <f t="shared" si="64"/>
        <v>#REF!</v>
      </c>
      <c r="T51" s="27" t="e">
        <f t="shared" si="64"/>
        <v>#REF!</v>
      </c>
      <c r="U51" s="27" t="e">
        <f t="shared" si="64"/>
        <v>#REF!</v>
      </c>
      <c r="V51" s="27" t="e">
        <f t="shared" si="64"/>
        <v>#REF!</v>
      </c>
      <c r="W51" s="27" t="e">
        <f t="shared" si="64"/>
        <v>#REF!</v>
      </c>
      <c r="X51" s="27" t="e">
        <f t="shared" si="64"/>
        <v>#REF!</v>
      </c>
      <c r="Y51" s="27" t="e">
        <f t="shared" si="64"/>
        <v>#REF!</v>
      </c>
      <c r="Z51" s="27" t="e">
        <f t="shared" si="64"/>
        <v>#REF!</v>
      </c>
      <c r="AA51" s="27" t="e">
        <f t="shared" si="64"/>
        <v>#REF!</v>
      </c>
    </row>
    <row r="52" spans="1:27" ht="24" x14ac:dyDescent="0.3">
      <c r="A52" s="3" t="s">
        <v>90</v>
      </c>
      <c r="B52" s="3"/>
      <c r="C52" s="27">
        <f t="shared" ref="C52:M52" si="65">C37+C43+C45+C47</f>
        <v>111.98</v>
      </c>
      <c r="D52" s="27">
        <f t="shared" si="65"/>
        <v>112.92</v>
      </c>
      <c r="E52" s="27">
        <f t="shared" si="65"/>
        <v>112.3</v>
      </c>
      <c r="F52" s="27">
        <f t="shared" si="65"/>
        <v>112.5</v>
      </c>
      <c r="G52" s="27">
        <f t="shared" si="65"/>
        <v>112.7</v>
      </c>
      <c r="H52" s="27">
        <f t="shared" si="65"/>
        <v>113.10000000000001</v>
      </c>
      <c r="I52" s="27">
        <f t="shared" si="65"/>
        <v>113.3</v>
      </c>
      <c r="J52" s="27">
        <f t="shared" si="65"/>
        <v>113.5</v>
      </c>
      <c r="K52" s="27">
        <f t="shared" si="65"/>
        <v>113.7</v>
      </c>
      <c r="L52" s="27">
        <f t="shared" si="65"/>
        <v>113.94</v>
      </c>
      <c r="M52" s="27">
        <f t="shared" si="65"/>
        <v>114.38</v>
      </c>
      <c r="P52" s="3" t="s">
        <v>88</v>
      </c>
      <c r="Q52" s="27">
        <f t="shared" ref="Q52:AA52" si="66">Q37+Q43+Q45+Q47</f>
        <v>49.2</v>
      </c>
      <c r="R52" s="27">
        <f t="shared" si="66"/>
        <v>49.2</v>
      </c>
      <c r="S52" s="27">
        <f t="shared" si="66"/>
        <v>49.2</v>
      </c>
      <c r="T52" s="27">
        <f t="shared" si="66"/>
        <v>49.2</v>
      </c>
      <c r="U52" s="27">
        <f t="shared" si="66"/>
        <v>49.2</v>
      </c>
      <c r="V52" s="27">
        <f t="shared" si="66"/>
        <v>49.2</v>
      </c>
      <c r="W52" s="27">
        <f t="shared" si="66"/>
        <v>49.2</v>
      </c>
      <c r="X52" s="27">
        <f t="shared" si="66"/>
        <v>49.2</v>
      </c>
      <c r="Y52" s="27">
        <f t="shared" si="66"/>
        <v>49.2</v>
      </c>
      <c r="Z52" s="27">
        <f t="shared" si="66"/>
        <v>49.2</v>
      </c>
      <c r="AA52" s="27">
        <f t="shared" si="66"/>
        <v>49.2</v>
      </c>
    </row>
    <row r="53" spans="1:27" x14ac:dyDescent="0.3">
      <c r="A53" s="5" t="s">
        <v>87</v>
      </c>
      <c r="B53" s="5"/>
      <c r="C53" s="27" t="e">
        <f t="shared" ref="C53:M53" si="67">C18-C52</f>
        <v>#REF!</v>
      </c>
      <c r="D53" s="27" t="e">
        <f t="shared" si="67"/>
        <v>#REF!</v>
      </c>
      <c r="E53" s="27" t="e">
        <f t="shared" si="67"/>
        <v>#REF!</v>
      </c>
      <c r="F53" s="27" t="e">
        <f t="shared" si="67"/>
        <v>#REF!</v>
      </c>
      <c r="G53" s="27" t="e">
        <f t="shared" si="67"/>
        <v>#REF!</v>
      </c>
      <c r="H53" s="27" t="e">
        <f t="shared" si="67"/>
        <v>#REF!</v>
      </c>
      <c r="I53" s="27" t="e">
        <f t="shared" si="67"/>
        <v>#REF!</v>
      </c>
      <c r="J53" s="27" t="e">
        <f t="shared" si="67"/>
        <v>#REF!</v>
      </c>
      <c r="K53" s="27" t="e">
        <f t="shared" si="67"/>
        <v>#REF!</v>
      </c>
      <c r="L53" s="27" t="e">
        <f t="shared" si="67"/>
        <v>#REF!</v>
      </c>
      <c r="M53" s="27" t="e">
        <f t="shared" si="67"/>
        <v>#REF!</v>
      </c>
      <c r="P53" s="5" t="s">
        <v>87</v>
      </c>
      <c r="Q53" s="27" t="e">
        <f t="shared" ref="Q53:AA53" si="68">Q18-Q52</f>
        <v>#REF!</v>
      </c>
      <c r="R53" s="27" t="e">
        <f t="shared" si="68"/>
        <v>#REF!</v>
      </c>
      <c r="S53" s="27" t="e">
        <f t="shared" si="68"/>
        <v>#REF!</v>
      </c>
      <c r="T53" s="27" t="e">
        <f t="shared" si="68"/>
        <v>#REF!</v>
      </c>
      <c r="U53" s="27" t="e">
        <f t="shared" si="68"/>
        <v>#REF!</v>
      </c>
      <c r="V53" s="27" t="e">
        <f t="shared" si="68"/>
        <v>#REF!</v>
      </c>
      <c r="W53" s="27" t="e">
        <f t="shared" si="68"/>
        <v>#REF!</v>
      </c>
      <c r="X53" s="27" t="e">
        <f t="shared" si="68"/>
        <v>#REF!</v>
      </c>
      <c r="Y53" s="27" t="e">
        <f t="shared" si="68"/>
        <v>#REF!</v>
      </c>
      <c r="Z53" s="27" t="e">
        <f t="shared" si="68"/>
        <v>#REF!</v>
      </c>
      <c r="AA53" s="27" t="e">
        <f t="shared" si="68"/>
        <v>#REF!</v>
      </c>
    </row>
    <row r="56" spans="1:27" x14ac:dyDescent="0.3">
      <c r="A56" s="49" t="s">
        <v>91</v>
      </c>
      <c r="B56" s="49"/>
      <c r="C56" s="50">
        <v>2021</v>
      </c>
      <c r="D56" s="50">
        <v>2022</v>
      </c>
      <c r="E56" s="50">
        <v>2023</v>
      </c>
      <c r="F56" s="50">
        <v>2024</v>
      </c>
      <c r="G56" s="50">
        <v>2025</v>
      </c>
      <c r="H56" s="50">
        <v>2026</v>
      </c>
      <c r="I56" s="50">
        <v>2027</v>
      </c>
      <c r="J56" s="50">
        <v>2028</v>
      </c>
      <c r="K56" s="50">
        <v>2029</v>
      </c>
      <c r="L56" s="50">
        <v>2030</v>
      </c>
      <c r="M56" s="50">
        <v>2035</v>
      </c>
      <c r="N56" s="2"/>
      <c r="O56" s="2"/>
      <c r="P56" s="49" t="s">
        <v>92</v>
      </c>
      <c r="Q56" s="50">
        <v>2021</v>
      </c>
      <c r="R56" s="50">
        <v>2022</v>
      </c>
      <c r="S56" s="50">
        <v>2023</v>
      </c>
      <c r="T56" s="50">
        <v>2024</v>
      </c>
      <c r="U56" s="50">
        <v>2025</v>
      </c>
      <c r="V56" s="50"/>
      <c r="W56" s="50"/>
      <c r="X56" s="50"/>
      <c r="Y56" s="50"/>
      <c r="Z56" s="50">
        <v>2030</v>
      </c>
      <c r="AA56" s="50">
        <v>2035</v>
      </c>
    </row>
    <row r="57" spans="1:27" ht="28" x14ac:dyDescent="0.3">
      <c r="A57" s="51" t="s">
        <v>86</v>
      </c>
      <c r="B57" s="52"/>
      <c r="C57" s="53">
        <f t="shared" ref="C57:AA57" si="69">C48</f>
        <v>13.58</v>
      </c>
      <c r="D57" s="53">
        <f t="shared" si="69"/>
        <v>14.520000000000001</v>
      </c>
      <c r="E57" s="53">
        <f t="shared" si="69"/>
        <v>13.9</v>
      </c>
      <c r="F57" s="53">
        <f t="shared" si="69"/>
        <v>14.100000000000001</v>
      </c>
      <c r="G57" s="53">
        <f t="shared" si="69"/>
        <v>14.3</v>
      </c>
      <c r="H57" s="53">
        <f t="shared" si="69"/>
        <v>14.700000000000001</v>
      </c>
      <c r="I57" s="53">
        <f t="shared" si="69"/>
        <v>14.900000000000002</v>
      </c>
      <c r="J57" s="53">
        <f t="shared" si="69"/>
        <v>15.100000000000001</v>
      </c>
      <c r="K57" s="53">
        <f t="shared" si="69"/>
        <v>15.3</v>
      </c>
      <c r="L57" s="53">
        <f t="shared" si="69"/>
        <v>15.540000000000001</v>
      </c>
      <c r="M57" s="53">
        <f t="shared" si="69"/>
        <v>15.98</v>
      </c>
      <c r="N57" s="53">
        <f t="shared" si="69"/>
        <v>0</v>
      </c>
      <c r="O57" s="53">
        <f t="shared" si="69"/>
        <v>0</v>
      </c>
      <c r="P57" s="53" t="str">
        <f t="shared" si="69"/>
        <v>地区电源总出力
（气电不出力）</v>
      </c>
      <c r="Q57" s="53">
        <f t="shared" si="69"/>
        <v>0</v>
      </c>
      <c r="R57" s="53">
        <f t="shared" si="69"/>
        <v>0</v>
      </c>
      <c r="S57" s="53">
        <f t="shared" si="69"/>
        <v>0</v>
      </c>
      <c r="T57" s="53">
        <f t="shared" si="69"/>
        <v>0</v>
      </c>
      <c r="U57" s="53">
        <f t="shared" si="69"/>
        <v>0</v>
      </c>
      <c r="V57" s="53">
        <f t="shared" si="69"/>
        <v>0</v>
      </c>
      <c r="W57" s="53">
        <f t="shared" si="69"/>
        <v>0</v>
      </c>
      <c r="X57" s="53">
        <f t="shared" si="69"/>
        <v>0</v>
      </c>
      <c r="Y57" s="53">
        <f t="shared" si="69"/>
        <v>0</v>
      </c>
      <c r="Z57" s="53">
        <f t="shared" si="69"/>
        <v>0</v>
      </c>
      <c r="AA57" s="53">
        <f t="shared" si="69"/>
        <v>0</v>
      </c>
    </row>
    <row r="58" spans="1:27" x14ac:dyDescent="0.3">
      <c r="A58" s="49" t="s">
        <v>87</v>
      </c>
      <c r="B58" s="54"/>
      <c r="C58" s="53" t="e">
        <f t="shared" ref="C58:AA58" si="70">C49</f>
        <v>#REF!</v>
      </c>
      <c r="D58" s="53" t="e">
        <f t="shared" si="70"/>
        <v>#REF!</v>
      </c>
      <c r="E58" s="53" t="e">
        <f t="shared" si="70"/>
        <v>#REF!</v>
      </c>
      <c r="F58" s="53" t="e">
        <f t="shared" si="70"/>
        <v>#REF!</v>
      </c>
      <c r="G58" s="53" t="e">
        <f t="shared" si="70"/>
        <v>#REF!</v>
      </c>
      <c r="H58" s="53" t="e">
        <f t="shared" si="70"/>
        <v>#REF!</v>
      </c>
      <c r="I58" s="53" t="e">
        <f t="shared" si="70"/>
        <v>#REF!</v>
      </c>
      <c r="J58" s="53" t="e">
        <f t="shared" si="70"/>
        <v>#REF!</v>
      </c>
      <c r="K58" s="53" t="e">
        <f t="shared" si="70"/>
        <v>#REF!</v>
      </c>
      <c r="L58" s="53" t="e">
        <f t="shared" si="70"/>
        <v>#REF!</v>
      </c>
      <c r="M58" s="53" t="e">
        <f t="shared" si="70"/>
        <v>#REF!</v>
      </c>
      <c r="N58" s="53">
        <f t="shared" si="70"/>
        <v>0</v>
      </c>
      <c r="O58" s="53">
        <f t="shared" si="70"/>
        <v>0</v>
      </c>
      <c r="P58" s="53" t="str">
        <f t="shared" si="70"/>
        <v>区域需大网供电负荷</v>
      </c>
      <c r="Q58" s="53" t="e">
        <f t="shared" si="70"/>
        <v>#REF!</v>
      </c>
      <c r="R58" s="53" t="e">
        <f t="shared" si="70"/>
        <v>#REF!</v>
      </c>
      <c r="S58" s="53" t="e">
        <f t="shared" si="70"/>
        <v>#REF!</v>
      </c>
      <c r="T58" s="53" t="e">
        <f t="shared" si="70"/>
        <v>#REF!</v>
      </c>
      <c r="U58" s="53" t="e">
        <f t="shared" si="70"/>
        <v>#REF!</v>
      </c>
      <c r="V58" s="53" t="e">
        <f t="shared" si="70"/>
        <v>#REF!</v>
      </c>
      <c r="W58" s="53" t="e">
        <f t="shared" si="70"/>
        <v>#REF!</v>
      </c>
      <c r="X58" s="53" t="e">
        <f t="shared" si="70"/>
        <v>#REF!</v>
      </c>
      <c r="Y58" s="53" t="e">
        <f t="shared" si="70"/>
        <v>#REF!</v>
      </c>
      <c r="Z58" s="53" t="e">
        <f t="shared" si="70"/>
        <v>#REF!</v>
      </c>
      <c r="AA58" s="53" t="e">
        <f t="shared" si="70"/>
        <v>#REF!</v>
      </c>
    </row>
    <row r="59" spans="1:27" x14ac:dyDescent="0.3">
      <c r="A59" s="49" t="s">
        <v>93</v>
      </c>
      <c r="B59" s="54"/>
      <c r="C59" s="55" t="e">
        <f t="shared" ref="C59:M59" si="71">C69/C58</f>
        <v>#REF!</v>
      </c>
      <c r="D59" s="55" t="e">
        <f t="shared" si="71"/>
        <v>#REF!</v>
      </c>
      <c r="E59" s="55" t="e">
        <f t="shared" si="71"/>
        <v>#REF!</v>
      </c>
      <c r="F59" s="55" t="e">
        <f t="shared" si="71"/>
        <v>#REF!</v>
      </c>
      <c r="G59" s="55" t="e">
        <f t="shared" si="71"/>
        <v>#REF!</v>
      </c>
      <c r="H59" s="55" t="e">
        <f t="shared" si="71"/>
        <v>#REF!</v>
      </c>
      <c r="I59" s="55" t="e">
        <f t="shared" si="71"/>
        <v>#REF!</v>
      </c>
      <c r="J59" s="55" t="e">
        <f t="shared" si="71"/>
        <v>#REF!</v>
      </c>
      <c r="K59" s="55" t="e">
        <f t="shared" si="71"/>
        <v>#REF!</v>
      </c>
      <c r="L59" s="55" t="e">
        <f t="shared" si="71"/>
        <v>#REF!</v>
      </c>
      <c r="M59" s="55" t="e">
        <f t="shared" si="71"/>
        <v>#REF!</v>
      </c>
      <c r="N59" s="2"/>
      <c r="O59" s="2"/>
      <c r="P59" s="49" t="s">
        <v>93</v>
      </c>
      <c r="Q59" s="55" t="e">
        <f t="shared" ref="Q59:AA59" si="72">Q69/Q58</f>
        <v>#REF!</v>
      </c>
      <c r="R59" s="55" t="e">
        <f t="shared" si="72"/>
        <v>#REF!</v>
      </c>
      <c r="S59" s="55" t="e">
        <f t="shared" si="72"/>
        <v>#REF!</v>
      </c>
      <c r="T59" s="55" t="e">
        <f t="shared" si="72"/>
        <v>#REF!</v>
      </c>
      <c r="U59" s="55" t="e">
        <f t="shared" si="72"/>
        <v>#REF!</v>
      </c>
      <c r="V59" s="55" t="e">
        <f t="shared" si="72"/>
        <v>#REF!</v>
      </c>
      <c r="W59" s="55" t="e">
        <f t="shared" si="72"/>
        <v>#REF!</v>
      </c>
      <c r="X59" s="55" t="e">
        <f t="shared" si="72"/>
        <v>#REF!</v>
      </c>
      <c r="Y59" s="55" t="e">
        <f t="shared" si="72"/>
        <v>#REF!</v>
      </c>
      <c r="Z59" s="55" t="e">
        <f t="shared" si="72"/>
        <v>#REF!</v>
      </c>
      <c r="AA59" s="55" t="e">
        <f t="shared" si="72"/>
        <v>#REF!</v>
      </c>
    </row>
    <row r="60" spans="1:27" ht="28" x14ac:dyDescent="0.3">
      <c r="A60" s="56" t="s">
        <v>94</v>
      </c>
      <c r="B60" s="54"/>
      <c r="C60" s="55" t="e">
        <f t="shared" ref="C60:M60" si="73">C70/C58</f>
        <v>#REF!</v>
      </c>
      <c r="D60" s="55" t="e">
        <f t="shared" si="73"/>
        <v>#REF!</v>
      </c>
      <c r="E60" s="55" t="e">
        <f t="shared" si="73"/>
        <v>#REF!</v>
      </c>
      <c r="F60" s="55" t="e">
        <f t="shared" si="73"/>
        <v>#REF!</v>
      </c>
      <c r="G60" s="55" t="e">
        <f t="shared" si="73"/>
        <v>#REF!</v>
      </c>
      <c r="H60" s="55" t="e">
        <f t="shared" si="73"/>
        <v>#REF!</v>
      </c>
      <c r="I60" s="55" t="e">
        <f t="shared" si="73"/>
        <v>#REF!</v>
      </c>
      <c r="J60" s="55" t="e">
        <f t="shared" si="73"/>
        <v>#REF!</v>
      </c>
      <c r="K60" s="55" t="e">
        <f t="shared" si="73"/>
        <v>#REF!</v>
      </c>
      <c r="L60" s="55" t="e">
        <f t="shared" si="73"/>
        <v>#REF!</v>
      </c>
      <c r="M60" s="55" t="e">
        <f t="shared" si="73"/>
        <v>#REF!</v>
      </c>
      <c r="N60" s="2"/>
      <c r="O60" s="2"/>
      <c r="P60" s="56" t="s">
        <v>94</v>
      </c>
      <c r="Q60" s="55" t="e">
        <f t="shared" ref="Q60:AA60" si="74">Q70/Q58</f>
        <v>#REF!</v>
      </c>
      <c r="R60" s="55" t="e">
        <f t="shared" si="74"/>
        <v>#REF!</v>
      </c>
      <c r="S60" s="55" t="e">
        <f t="shared" si="74"/>
        <v>#REF!</v>
      </c>
      <c r="T60" s="55" t="e">
        <f t="shared" si="74"/>
        <v>#REF!</v>
      </c>
      <c r="U60" s="55" t="e">
        <f t="shared" si="74"/>
        <v>#REF!</v>
      </c>
      <c r="V60" s="55" t="e">
        <f t="shared" si="74"/>
        <v>#REF!</v>
      </c>
      <c r="W60" s="55" t="e">
        <f t="shared" si="74"/>
        <v>#REF!</v>
      </c>
      <c r="X60" s="55" t="e">
        <f t="shared" si="74"/>
        <v>#REF!</v>
      </c>
      <c r="Y60" s="55" t="e">
        <f t="shared" si="74"/>
        <v>#REF!</v>
      </c>
      <c r="Z60" s="55" t="e">
        <f t="shared" si="74"/>
        <v>#REF!</v>
      </c>
      <c r="AA60" s="55" t="e">
        <f t="shared" si="74"/>
        <v>#REF!</v>
      </c>
    </row>
    <row r="61" spans="1:27" ht="28" x14ac:dyDescent="0.3">
      <c r="A61" s="51" t="s">
        <v>95</v>
      </c>
      <c r="B61" s="52"/>
      <c r="C61" s="53">
        <f t="shared" ref="C61:AA61" si="75">C50</f>
        <v>62.78</v>
      </c>
      <c r="D61" s="53">
        <f t="shared" si="75"/>
        <v>63.72</v>
      </c>
      <c r="E61" s="53">
        <f t="shared" si="75"/>
        <v>63.1</v>
      </c>
      <c r="F61" s="53">
        <f t="shared" si="75"/>
        <v>63.3</v>
      </c>
      <c r="G61" s="53">
        <f t="shared" si="75"/>
        <v>63.5</v>
      </c>
      <c r="H61" s="53">
        <f t="shared" si="75"/>
        <v>63.9</v>
      </c>
      <c r="I61" s="53">
        <f t="shared" si="75"/>
        <v>64.099999999999994</v>
      </c>
      <c r="J61" s="53">
        <f t="shared" si="75"/>
        <v>64.3</v>
      </c>
      <c r="K61" s="53">
        <f t="shared" si="75"/>
        <v>64.5</v>
      </c>
      <c r="L61" s="53">
        <f t="shared" si="75"/>
        <v>64.739999999999995</v>
      </c>
      <c r="M61" s="53">
        <f t="shared" si="75"/>
        <v>65.180000000000007</v>
      </c>
      <c r="N61" s="53">
        <f t="shared" si="75"/>
        <v>0</v>
      </c>
      <c r="O61" s="53">
        <f t="shared" si="75"/>
        <v>0</v>
      </c>
      <c r="P61" s="53" t="str">
        <f t="shared" si="75"/>
        <v>地区电源总出力
（气电0.2出力）</v>
      </c>
      <c r="Q61" s="53">
        <f t="shared" si="75"/>
        <v>24.6</v>
      </c>
      <c r="R61" s="53">
        <f t="shared" si="75"/>
        <v>24.6</v>
      </c>
      <c r="S61" s="53">
        <f t="shared" si="75"/>
        <v>24.6</v>
      </c>
      <c r="T61" s="53">
        <f t="shared" si="75"/>
        <v>24.6</v>
      </c>
      <c r="U61" s="53">
        <f t="shared" si="75"/>
        <v>24.6</v>
      </c>
      <c r="V61" s="53">
        <f t="shared" si="75"/>
        <v>24.6</v>
      </c>
      <c r="W61" s="53">
        <f t="shared" si="75"/>
        <v>24.6</v>
      </c>
      <c r="X61" s="53">
        <f t="shared" si="75"/>
        <v>24.6</v>
      </c>
      <c r="Y61" s="53">
        <f t="shared" si="75"/>
        <v>24.6</v>
      </c>
      <c r="Z61" s="53">
        <f t="shared" si="75"/>
        <v>24.6</v>
      </c>
      <c r="AA61" s="53">
        <f t="shared" si="75"/>
        <v>24.6</v>
      </c>
    </row>
    <row r="62" spans="1:27" x14ac:dyDescent="0.3">
      <c r="A62" s="49" t="s">
        <v>87</v>
      </c>
      <c r="B62" s="54"/>
      <c r="C62" s="53" t="e">
        <f t="shared" ref="C62:AA62" si="76">C51</f>
        <v>#REF!</v>
      </c>
      <c r="D62" s="53" t="e">
        <f t="shared" si="76"/>
        <v>#REF!</v>
      </c>
      <c r="E62" s="53" t="e">
        <f t="shared" si="76"/>
        <v>#REF!</v>
      </c>
      <c r="F62" s="53" t="e">
        <f t="shared" si="76"/>
        <v>#REF!</v>
      </c>
      <c r="G62" s="53" t="e">
        <f t="shared" si="76"/>
        <v>#REF!</v>
      </c>
      <c r="H62" s="53" t="e">
        <f t="shared" si="76"/>
        <v>#REF!</v>
      </c>
      <c r="I62" s="53" t="e">
        <f t="shared" si="76"/>
        <v>#REF!</v>
      </c>
      <c r="J62" s="53" t="e">
        <f t="shared" si="76"/>
        <v>#REF!</v>
      </c>
      <c r="K62" s="53" t="e">
        <f t="shared" si="76"/>
        <v>#REF!</v>
      </c>
      <c r="L62" s="53" t="e">
        <f t="shared" si="76"/>
        <v>#REF!</v>
      </c>
      <c r="M62" s="53" t="e">
        <f t="shared" si="76"/>
        <v>#REF!</v>
      </c>
      <c r="N62" s="53">
        <f t="shared" si="76"/>
        <v>0</v>
      </c>
      <c r="O62" s="53">
        <f t="shared" si="76"/>
        <v>0</v>
      </c>
      <c r="P62" s="53" t="str">
        <f t="shared" si="76"/>
        <v>区域需大网供电负荷</v>
      </c>
      <c r="Q62" s="53" t="e">
        <f t="shared" si="76"/>
        <v>#REF!</v>
      </c>
      <c r="R62" s="53" t="e">
        <f t="shared" si="76"/>
        <v>#REF!</v>
      </c>
      <c r="S62" s="53" t="e">
        <f t="shared" si="76"/>
        <v>#REF!</v>
      </c>
      <c r="T62" s="53" t="e">
        <f t="shared" si="76"/>
        <v>#REF!</v>
      </c>
      <c r="U62" s="53" t="e">
        <f t="shared" si="76"/>
        <v>#REF!</v>
      </c>
      <c r="V62" s="53" t="e">
        <f t="shared" si="76"/>
        <v>#REF!</v>
      </c>
      <c r="W62" s="53" t="e">
        <f t="shared" si="76"/>
        <v>#REF!</v>
      </c>
      <c r="X62" s="53" t="e">
        <f t="shared" si="76"/>
        <v>#REF!</v>
      </c>
      <c r="Y62" s="53" t="e">
        <f t="shared" si="76"/>
        <v>#REF!</v>
      </c>
      <c r="Z62" s="53" t="e">
        <f t="shared" si="76"/>
        <v>#REF!</v>
      </c>
      <c r="AA62" s="53" t="e">
        <f t="shared" si="76"/>
        <v>#REF!</v>
      </c>
    </row>
    <row r="63" spans="1:27" x14ac:dyDescent="0.3">
      <c r="A63" s="49" t="s">
        <v>93</v>
      </c>
      <c r="B63" s="54"/>
      <c r="C63" s="55" t="e">
        <f t="shared" ref="C63:M63" si="77">C69/C62</f>
        <v>#REF!</v>
      </c>
      <c r="D63" s="55" t="e">
        <f t="shared" si="77"/>
        <v>#REF!</v>
      </c>
      <c r="E63" s="55" t="e">
        <f t="shared" si="77"/>
        <v>#REF!</v>
      </c>
      <c r="F63" s="55" t="e">
        <f t="shared" si="77"/>
        <v>#REF!</v>
      </c>
      <c r="G63" s="55" t="e">
        <f t="shared" si="77"/>
        <v>#REF!</v>
      </c>
      <c r="H63" s="55" t="e">
        <f t="shared" si="77"/>
        <v>#REF!</v>
      </c>
      <c r="I63" s="55" t="e">
        <f t="shared" si="77"/>
        <v>#REF!</v>
      </c>
      <c r="J63" s="55" t="e">
        <f t="shared" si="77"/>
        <v>#REF!</v>
      </c>
      <c r="K63" s="55" t="e">
        <f t="shared" si="77"/>
        <v>#REF!</v>
      </c>
      <c r="L63" s="55" t="e">
        <f t="shared" si="77"/>
        <v>#REF!</v>
      </c>
      <c r="M63" s="55" t="e">
        <f t="shared" si="77"/>
        <v>#REF!</v>
      </c>
      <c r="N63" s="61"/>
      <c r="O63" s="61"/>
      <c r="P63" s="49" t="s">
        <v>93</v>
      </c>
      <c r="Q63" s="55" t="e">
        <f t="shared" ref="Q63:AA63" si="78">Q69/Q62</f>
        <v>#REF!</v>
      </c>
      <c r="R63" s="55" t="e">
        <f t="shared" si="78"/>
        <v>#REF!</v>
      </c>
      <c r="S63" s="55" t="e">
        <f t="shared" si="78"/>
        <v>#REF!</v>
      </c>
      <c r="T63" s="55" t="e">
        <f t="shared" si="78"/>
        <v>#REF!</v>
      </c>
      <c r="U63" s="55" t="e">
        <f t="shared" si="78"/>
        <v>#REF!</v>
      </c>
      <c r="V63" s="55" t="e">
        <f t="shared" si="78"/>
        <v>#REF!</v>
      </c>
      <c r="W63" s="55" t="e">
        <f t="shared" si="78"/>
        <v>#REF!</v>
      </c>
      <c r="X63" s="55" t="e">
        <f t="shared" si="78"/>
        <v>#REF!</v>
      </c>
      <c r="Y63" s="55" t="e">
        <f t="shared" si="78"/>
        <v>#REF!</v>
      </c>
      <c r="Z63" s="55" t="e">
        <f t="shared" si="78"/>
        <v>#REF!</v>
      </c>
      <c r="AA63" s="55" t="e">
        <f t="shared" si="78"/>
        <v>#REF!</v>
      </c>
    </row>
    <row r="64" spans="1:27" ht="28" x14ac:dyDescent="0.3">
      <c r="A64" s="56" t="s">
        <v>94</v>
      </c>
      <c r="B64" s="54"/>
      <c r="C64" s="55" t="e">
        <f t="shared" ref="C64:M64" si="79">C70/C62</f>
        <v>#REF!</v>
      </c>
      <c r="D64" s="55" t="e">
        <f t="shared" si="79"/>
        <v>#REF!</v>
      </c>
      <c r="E64" s="55" t="e">
        <f t="shared" si="79"/>
        <v>#REF!</v>
      </c>
      <c r="F64" s="55" t="e">
        <f t="shared" si="79"/>
        <v>#REF!</v>
      </c>
      <c r="G64" s="55" t="e">
        <f t="shared" si="79"/>
        <v>#REF!</v>
      </c>
      <c r="H64" s="55" t="e">
        <f t="shared" si="79"/>
        <v>#REF!</v>
      </c>
      <c r="I64" s="55" t="e">
        <f t="shared" si="79"/>
        <v>#REF!</v>
      </c>
      <c r="J64" s="55" t="e">
        <f t="shared" si="79"/>
        <v>#REF!</v>
      </c>
      <c r="K64" s="55" t="e">
        <f t="shared" si="79"/>
        <v>#REF!</v>
      </c>
      <c r="L64" s="55" t="e">
        <f t="shared" si="79"/>
        <v>#REF!</v>
      </c>
      <c r="M64" s="55" t="e">
        <f t="shared" si="79"/>
        <v>#REF!</v>
      </c>
      <c r="N64" s="2"/>
      <c r="O64" s="2"/>
      <c r="P64" s="56" t="s">
        <v>94</v>
      </c>
      <c r="Q64" s="55" t="e">
        <f t="shared" ref="Q64:AA64" si="80">Q70/Q62</f>
        <v>#REF!</v>
      </c>
      <c r="R64" s="55" t="e">
        <f t="shared" si="80"/>
        <v>#REF!</v>
      </c>
      <c r="S64" s="55" t="e">
        <f t="shared" si="80"/>
        <v>#REF!</v>
      </c>
      <c r="T64" s="55" t="e">
        <f t="shared" si="80"/>
        <v>#REF!</v>
      </c>
      <c r="U64" s="55" t="e">
        <f t="shared" si="80"/>
        <v>#REF!</v>
      </c>
      <c r="V64" s="55" t="e">
        <f t="shared" si="80"/>
        <v>#REF!</v>
      </c>
      <c r="W64" s="55" t="e">
        <f t="shared" si="80"/>
        <v>#REF!</v>
      </c>
      <c r="X64" s="55" t="e">
        <f t="shared" si="80"/>
        <v>#REF!</v>
      </c>
      <c r="Y64" s="55" t="e">
        <f t="shared" si="80"/>
        <v>#REF!</v>
      </c>
      <c r="Z64" s="55" t="e">
        <f t="shared" si="80"/>
        <v>#REF!</v>
      </c>
      <c r="AA64" s="55" t="e">
        <f t="shared" si="80"/>
        <v>#REF!</v>
      </c>
    </row>
    <row r="65" spans="1:27" ht="28" x14ac:dyDescent="0.3">
      <c r="A65" s="51" t="s">
        <v>96</v>
      </c>
      <c r="B65" s="52"/>
      <c r="C65" s="53">
        <f t="shared" ref="C65:AA65" si="81">C52</f>
        <v>111.98</v>
      </c>
      <c r="D65" s="53">
        <f t="shared" si="81"/>
        <v>112.92</v>
      </c>
      <c r="E65" s="53">
        <f t="shared" si="81"/>
        <v>112.3</v>
      </c>
      <c r="F65" s="53">
        <f t="shared" si="81"/>
        <v>112.5</v>
      </c>
      <c r="G65" s="53">
        <f t="shared" si="81"/>
        <v>112.7</v>
      </c>
      <c r="H65" s="53">
        <f t="shared" si="81"/>
        <v>113.10000000000001</v>
      </c>
      <c r="I65" s="53">
        <f t="shared" si="81"/>
        <v>113.3</v>
      </c>
      <c r="J65" s="53">
        <f t="shared" si="81"/>
        <v>113.5</v>
      </c>
      <c r="K65" s="53">
        <f t="shared" si="81"/>
        <v>113.7</v>
      </c>
      <c r="L65" s="53">
        <f t="shared" si="81"/>
        <v>113.94</v>
      </c>
      <c r="M65" s="53">
        <f t="shared" si="81"/>
        <v>114.38</v>
      </c>
      <c r="N65" s="53">
        <f t="shared" si="81"/>
        <v>0</v>
      </c>
      <c r="O65" s="53">
        <f t="shared" si="81"/>
        <v>0</v>
      </c>
      <c r="P65" s="53" t="str">
        <f t="shared" si="81"/>
        <v>地区电源总出力
（气电0.4出力）</v>
      </c>
      <c r="Q65" s="53">
        <f t="shared" si="81"/>
        <v>49.2</v>
      </c>
      <c r="R65" s="53">
        <f t="shared" si="81"/>
        <v>49.2</v>
      </c>
      <c r="S65" s="53">
        <f t="shared" si="81"/>
        <v>49.2</v>
      </c>
      <c r="T65" s="53">
        <f t="shared" si="81"/>
        <v>49.2</v>
      </c>
      <c r="U65" s="53">
        <f t="shared" si="81"/>
        <v>49.2</v>
      </c>
      <c r="V65" s="53">
        <f t="shared" si="81"/>
        <v>49.2</v>
      </c>
      <c r="W65" s="53">
        <f t="shared" si="81"/>
        <v>49.2</v>
      </c>
      <c r="X65" s="53">
        <f t="shared" si="81"/>
        <v>49.2</v>
      </c>
      <c r="Y65" s="53">
        <f t="shared" si="81"/>
        <v>49.2</v>
      </c>
      <c r="Z65" s="53">
        <f t="shared" si="81"/>
        <v>49.2</v>
      </c>
      <c r="AA65" s="53">
        <f t="shared" si="81"/>
        <v>49.2</v>
      </c>
    </row>
    <row r="66" spans="1:27" x14ac:dyDescent="0.3">
      <c r="A66" s="49" t="s">
        <v>87</v>
      </c>
      <c r="B66" s="54"/>
      <c r="C66" s="53" t="e">
        <f t="shared" ref="C66:AA66" si="82">C53</f>
        <v>#REF!</v>
      </c>
      <c r="D66" s="53" t="e">
        <f t="shared" si="82"/>
        <v>#REF!</v>
      </c>
      <c r="E66" s="53" t="e">
        <f t="shared" si="82"/>
        <v>#REF!</v>
      </c>
      <c r="F66" s="53" t="e">
        <f t="shared" si="82"/>
        <v>#REF!</v>
      </c>
      <c r="G66" s="53" t="e">
        <f t="shared" si="82"/>
        <v>#REF!</v>
      </c>
      <c r="H66" s="53" t="e">
        <f t="shared" si="82"/>
        <v>#REF!</v>
      </c>
      <c r="I66" s="53" t="e">
        <f t="shared" si="82"/>
        <v>#REF!</v>
      </c>
      <c r="J66" s="53" t="e">
        <f t="shared" si="82"/>
        <v>#REF!</v>
      </c>
      <c r="K66" s="53" t="e">
        <f t="shared" si="82"/>
        <v>#REF!</v>
      </c>
      <c r="L66" s="53" t="e">
        <f t="shared" si="82"/>
        <v>#REF!</v>
      </c>
      <c r="M66" s="53" t="e">
        <f t="shared" si="82"/>
        <v>#REF!</v>
      </c>
      <c r="N66" s="53">
        <f t="shared" si="82"/>
        <v>0</v>
      </c>
      <c r="O66" s="53">
        <f t="shared" si="82"/>
        <v>0</v>
      </c>
      <c r="P66" s="53" t="str">
        <f t="shared" si="82"/>
        <v>区域需大网供电负荷</v>
      </c>
      <c r="Q66" s="53" t="e">
        <f t="shared" si="82"/>
        <v>#REF!</v>
      </c>
      <c r="R66" s="53" t="e">
        <f t="shared" si="82"/>
        <v>#REF!</v>
      </c>
      <c r="S66" s="53" t="e">
        <f t="shared" si="82"/>
        <v>#REF!</v>
      </c>
      <c r="T66" s="53" t="e">
        <f t="shared" si="82"/>
        <v>#REF!</v>
      </c>
      <c r="U66" s="53" t="e">
        <f t="shared" si="82"/>
        <v>#REF!</v>
      </c>
      <c r="V66" s="53" t="e">
        <f t="shared" si="82"/>
        <v>#REF!</v>
      </c>
      <c r="W66" s="53" t="e">
        <f t="shared" si="82"/>
        <v>#REF!</v>
      </c>
      <c r="X66" s="53" t="e">
        <f t="shared" si="82"/>
        <v>#REF!</v>
      </c>
      <c r="Y66" s="53" t="e">
        <f t="shared" si="82"/>
        <v>#REF!</v>
      </c>
      <c r="Z66" s="53" t="e">
        <f t="shared" si="82"/>
        <v>#REF!</v>
      </c>
      <c r="AA66" s="53" t="e">
        <f t="shared" si="82"/>
        <v>#REF!</v>
      </c>
    </row>
    <row r="67" spans="1:27" x14ac:dyDescent="0.3">
      <c r="A67" s="49" t="s">
        <v>93</v>
      </c>
      <c r="B67" s="54"/>
      <c r="C67" s="55" t="e">
        <f t="shared" ref="C67:M67" si="83">C69/C66</f>
        <v>#REF!</v>
      </c>
      <c r="D67" s="55" t="e">
        <f t="shared" si="83"/>
        <v>#REF!</v>
      </c>
      <c r="E67" s="55" t="e">
        <f t="shared" si="83"/>
        <v>#REF!</v>
      </c>
      <c r="F67" s="55" t="e">
        <f t="shared" si="83"/>
        <v>#REF!</v>
      </c>
      <c r="G67" s="55" t="e">
        <f t="shared" si="83"/>
        <v>#REF!</v>
      </c>
      <c r="H67" s="55" t="e">
        <f t="shared" si="83"/>
        <v>#REF!</v>
      </c>
      <c r="I67" s="55" t="e">
        <f t="shared" si="83"/>
        <v>#REF!</v>
      </c>
      <c r="J67" s="55" t="e">
        <f t="shared" si="83"/>
        <v>#REF!</v>
      </c>
      <c r="K67" s="55" t="e">
        <f t="shared" si="83"/>
        <v>#REF!</v>
      </c>
      <c r="L67" s="55" t="e">
        <f t="shared" si="83"/>
        <v>#REF!</v>
      </c>
      <c r="M67" s="55" t="e">
        <f t="shared" si="83"/>
        <v>#REF!</v>
      </c>
      <c r="N67" s="2"/>
      <c r="O67" s="2"/>
      <c r="P67" s="49" t="s">
        <v>93</v>
      </c>
      <c r="Q67" s="55" t="e">
        <f t="shared" ref="Q67:AA67" si="84">Q69/Q66</f>
        <v>#REF!</v>
      </c>
      <c r="R67" s="55" t="e">
        <f t="shared" si="84"/>
        <v>#REF!</v>
      </c>
      <c r="S67" s="55" t="e">
        <f t="shared" si="84"/>
        <v>#REF!</v>
      </c>
      <c r="T67" s="55" t="e">
        <f t="shared" si="84"/>
        <v>#REF!</v>
      </c>
      <c r="U67" s="55" t="e">
        <f t="shared" si="84"/>
        <v>#REF!</v>
      </c>
      <c r="V67" s="55" t="e">
        <f t="shared" si="84"/>
        <v>#REF!</v>
      </c>
      <c r="W67" s="55" t="e">
        <f t="shared" si="84"/>
        <v>#REF!</v>
      </c>
      <c r="X67" s="55" t="e">
        <f t="shared" si="84"/>
        <v>#REF!</v>
      </c>
      <c r="Y67" s="55" t="e">
        <f t="shared" si="84"/>
        <v>#REF!</v>
      </c>
      <c r="Z67" s="55" t="e">
        <f t="shared" si="84"/>
        <v>#REF!</v>
      </c>
      <c r="AA67" s="55" t="e">
        <f t="shared" si="84"/>
        <v>#REF!</v>
      </c>
    </row>
    <row r="68" spans="1:27" ht="28" x14ac:dyDescent="0.3">
      <c r="A68" s="56" t="s">
        <v>94</v>
      </c>
      <c r="B68" s="54"/>
      <c r="C68" s="55" t="e">
        <f t="shared" ref="C68:M68" si="85">C70/C66</f>
        <v>#REF!</v>
      </c>
      <c r="D68" s="55" t="e">
        <f t="shared" si="85"/>
        <v>#REF!</v>
      </c>
      <c r="E68" s="55" t="e">
        <f t="shared" si="85"/>
        <v>#REF!</v>
      </c>
      <c r="F68" s="55" t="e">
        <f t="shared" si="85"/>
        <v>#REF!</v>
      </c>
      <c r="G68" s="55" t="e">
        <f t="shared" si="85"/>
        <v>#REF!</v>
      </c>
      <c r="H68" s="55" t="e">
        <f t="shared" si="85"/>
        <v>#REF!</v>
      </c>
      <c r="I68" s="55" t="e">
        <f t="shared" si="85"/>
        <v>#REF!</v>
      </c>
      <c r="J68" s="55" t="e">
        <f t="shared" si="85"/>
        <v>#REF!</v>
      </c>
      <c r="K68" s="55" t="e">
        <f t="shared" si="85"/>
        <v>#REF!</v>
      </c>
      <c r="L68" s="55" t="e">
        <f t="shared" si="85"/>
        <v>#REF!</v>
      </c>
      <c r="M68" s="55" t="e">
        <f t="shared" si="85"/>
        <v>#REF!</v>
      </c>
      <c r="N68" s="2"/>
      <c r="O68" s="2"/>
      <c r="P68" s="56" t="s">
        <v>94</v>
      </c>
      <c r="Q68" s="55" t="e">
        <f t="shared" ref="Q68:AA68" si="86">Q70/Q66</f>
        <v>#REF!</v>
      </c>
      <c r="R68" s="55" t="e">
        <f t="shared" si="86"/>
        <v>#REF!</v>
      </c>
      <c r="S68" s="55" t="e">
        <f t="shared" si="86"/>
        <v>#REF!</v>
      </c>
      <c r="T68" s="55" t="e">
        <f t="shared" si="86"/>
        <v>#REF!</v>
      </c>
      <c r="U68" s="55" t="e">
        <f t="shared" si="86"/>
        <v>#REF!</v>
      </c>
      <c r="V68" s="55" t="e">
        <f t="shared" si="86"/>
        <v>#REF!</v>
      </c>
      <c r="W68" s="55" t="e">
        <f t="shared" si="86"/>
        <v>#REF!</v>
      </c>
      <c r="X68" s="55" t="e">
        <f t="shared" si="86"/>
        <v>#REF!</v>
      </c>
      <c r="Y68" s="55" t="e">
        <f t="shared" si="86"/>
        <v>#REF!</v>
      </c>
      <c r="Z68" s="55" t="e">
        <f t="shared" si="86"/>
        <v>#REF!</v>
      </c>
      <c r="AA68" s="55" t="e">
        <f t="shared" si="86"/>
        <v>#REF!</v>
      </c>
    </row>
    <row r="69" spans="1:27" x14ac:dyDescent="0.3">
      <c r="A69" s="62" t="s">
        <v>97</v>
      </c>
      <c r="B69" s="52"/>
      <c r="C69" s="53">
        <f t="shared" ref="C69:K69" si="87">SUM(C71:C84)</f>
        <v>325</v>
      </c>
      <c r="D69" s="53">
        <f t="shared" si="87"/>
        <v>325</v>
      </c>
      <c r="E69" s="53">
        <f t="shared" si="87"/>
        <v>325</v>
      </c>
      <c r="F69" s="53">
        <f t="shared" si="87"/>
        <v>325</v>
      </c>
      <c r="G69" s="53">
        <f t="shared" si="87"/>
        <v>325</v>
      </c>
      <c r="H69" s="53">
        <f t="shared" si="87"/>
        <v>325</v>
      </c>
      <c r="I69" s="53">
        <f t="shared" si="87"/>
        <v>325</v>
      </c>
      <c r="J69" s="53">
        <f t="shared" si="87"/>
        <v>325</v>
      </c>
      <c r="K69" s="53">
        <f t="shared" si="87"/>
        <v>325</v>
      </c>
      <c r="L69" s="53">
        <f t="shared" ref="L69:M69" si="88">SUM(L71:L84)</f>
        <v>325</v>
      </c>
      <c r="M69" s="53">
        <f t="shared" si="88"/>
        <v>525</v>
      </c>
      <c r="N69" s="2"/>
      <c r="O69" s="2"/>
      <c r="P69" s="62" t="s">
        <v>97</v>
      </c>
      <c r="Q69" s="49">
        <f t="shared" ref="Q69:AA69" si="89">C69</f>
        <v>325</v>
      </c>
      <c r="R69" s="49">
        <f t="shared" si="89"/>
        <v>325</v>
      </c>
      <c r="S69" s="49">
        <f t="shared" si="89"/>
        <v>325</v>
      </c>
      <c r="T69" s="49">
        <f t="shared" si="89"/>
        <v>325</v>
      </c>
      <c r="U69" s="49">
        <f t="shared" si="89"/>
        <v>325</v>
      </c>
      <c r="V69" s="49">
        <f t="shared" si="89"/>
        <v>325</v>
      </c>
      <c r="W69" s="49">
        <f t="shared" si="89"/>
        <v>325</v>
      </c>
      <c r="X69" s="49">
        <f t="shared" si="89"/>
        <v>325</v>
      </c>
      <c r="Y69" s="49">
        <f t="shared" si="89"/>
        <v>325</v>
      </c>
      <c r="Z69" s="49">
        <f t="shared" si="89"/>
        <v>325</v>
      </c>
      <c r="AA69" s="49">
        <f t="shared" si="89"/>
        <v>525</v>
      </c>
    </row>
    <row r="70" spans="1:27" ht="28" x14ac:dyDescent="0.3">
      <c r="A70" s="51" t="s">
        <v>98</v>
      </c>
      <c r="B70" s="52"/>
      <c r="C70" s="53">
        <f t="shared" ref="C70:K70" si="90">SUM(B71:B84)+SUM(C87:C100)*0.5</f>
        <v>275</v>
      </c>
      <c r="D70" s="53">
        <f t="shared" si="90"/>
        <v>325</v>
      </c>
      <c r="E70" s="53">
        <f t="shared" si="90"/>
        <v>325</v>
      </c>
      <c r="F70" s="53">
        <f t="shared" si="90"/>
        <v>325</v>
      </c>
      <c r="G70" s="53">
        <f t="shared" si="90"/>
        <v>325</v>
      </c>
      <c r="H70" s="53">
        <f t="shared" si="90"/>
        <v>325</v>
      </c>
      <c r="I70" s="53">
        <f t="shared" si="90"/>
        <v>325</v>
      </c>
      <c r="J70" s="53">
        <f t="shared" si="90"/>
        <v>325</v>
      </c>
      <c r="K70" s="53">
        <f t="shared" si="90"/>
        <v>325</v>
      </c>
      <c r="L70" s="53">
        <f t="shared" ref="L70" si="91">SUM(K71:K84)+SUM(L87:L100)*0.5</f>
        <v>325</v>
      </c>
      <c r="M70" s="53">
        <f t="shared" ref="M70" si="92">SUM(L71:L84)+SUM(M87:M100)*0.5</f>
        <v>425</v>
      </c>
      <c r="N70" s="2"/>
      <c r="O70" s="2"/>
      <c r="P70" s="62" t="s">
        <v>99</v>
      </c>
      <c r="Q70" s="49">
        <f t="shared" ref="Q70:AA70" si="93">C70</f>
        <v>275</v>
      </c>
      <c r="R70" s="49">
        <f t="shared" si="93"/>
        <v>325</v>
      </c>
      <c r="S70" s="49">
        <f t="shared" si="93"/>
        <v>325</v>
      </c>
      <c r="T70" s="49">
        <f t="shared" si="93"/>
        <v>325</v>
      </c>
      <c r="U70" s="49">
        <f t="shared" si="93"/>
        <v>325</v>
      </c>
      <c r="V70" s="49">
        <f t="shared" si="93"/>
        <v>325</v>
      </c>
      <c r="W70" s="49">
        <f t="shared" si="93"/>
        <v>325</v>
      </c>
      <c r="X70" s="49">
        <f t="shared" si="93"/>
        <v>325</v>
      </c>
      <c r="Y70" s="49">
        <f t="shared" si="93"/>
        <v>325</v>
      </c>
      <c r="Z70" s="49">
        <f t="shared" si="93"/>
        <v>325</v>
      </c>
      <c r="AA70" s="49">
        <f t="shared" si="93"/>
        <v>425</v>
      </c>
    </row>
    <row r="71" spans="1:27" s="2" customFormat="1" x14ac:dyDescent="0.25">
      <c r="A71" s="63"/>
      <c r="B71" s="53"/>
      <c r="C71" s="53"/>
      <c r="D71" s="64"/>
      <c r="E71" s="53"/>
      <c r="F71" s="53"/>
      <c r="G71" s="65"/>
      <c r="H71" s="65"/>
      <c r="I71" s="65"/>
      <c r="J71" s="65"/>
      <c r="K71" s="65"/>
      <c r="L71" s="65"/>
      <c r="M71" s="65"/>
      <c r="O71" s="2">
        <f t="shared" ref="O71:AA71" si="94">A71</f>
        <v>0</v>
      </c>
      <c r="P71" s="2">
        <f t="shared" si="94"/>
        <v>0</v>
      </c>
      <c r="Q71" s="2">
        <f t="shared" si="94"/>
        <v>0</v>
      </c>
      <c r="R71" s="2">
        <f t="shared" si="94"/>
        <v>0</v>
      </c>
      <c r="S71" s="2">
        <f t="shared" si="94"/>
        <v>0</v>
      </c>
      <c r="T71" s="2">
        <f t="shared" si="94"/>
        <v>0</v>
      </c>
      <c r="U71" s="2">
        <f t="shared" si="94"/>
        <v>0</v>
      </c>
      <c r="V71" s="2">
        <f t="shared" si="94"/>
        <v>0</v>
      </c>
      <c r="W71" s="2">
        <f t="shared" si="94"/>
        <v>0</v>
      </c>
      <c r="X71" s="2">
        <f t="shared" si="94"/>
        <v>0</v>
      </c>
      <c r="Y71" s="2">
        <f t="shared" si="94"/>
        <v>0</v>
      </c>
      <c r="Z71" s="2">
        <f t="shared" si="94"/>
        <v>0</v>
      </c>
      <c r="AA71" s="2">
        <f t="shared" si="94"/>
        <v>0</v>
      </c>
    </row>
    <row r="72" spans="1:27" s="2" customFormat="1" x14ac:dyDescent="0.25">
      <c r="A72" s="63"/>
      <c r="B72" s="53"/>
      <c r="C72" s="53"/>
      <c r="D72" s="53"/>
      <c r="E72" s="53"/>
      <c r="F72" s="53"/>
      <c r="G72" s="65"/>
      <c r="H72" s="65"/>
      <c r="I72" s="65"/>
      <c r="J72" s="65"/>
      <c r="K72" s="65"/>
      <c r="L72" s="65"/>
      <c r="M72" s="65"/>
      <c r="O72" s="2">
        <f t="shared" ref="O72:AA72" si="95">A72</f>
        <v>0</v>
      </c>
      <c r="P72" s="2">
        <f t="shared" si="95"/>
        <v>0</v>
      </c>
      <c r="Q72" s="2">
        <f t="shared" si="95"/>
        <v>0</v>
      </c>
      <c r="R72" s="2">
        <f t="shared" si="95"/>
        <v>0</v>
      </c>
      <c r="S72" s="2">
        <f t="shared" si="95"/>
        <v>0</v>
      </c>
      <c r="T72" s="2">
        <f t="shared" si="95"/>
        <v>0</v>
      </c>
      <c r="U72" s="2">
        <f t="shared" si="95"/>
        <v>0</v>
      </c>
      <c r="V72" s="2">
        <f t="shared" si="95"/>
        <v>0</v>
      </c>
      <c r="W72" s="2">
        <f t="shared" si="95"/>
        <v>0</v>
      </c>
      <c r="X72" s="2">
        <f t="shared" si="95"/>
        <v>0</v>
      </c>
      <c r="Y72" s="2">
        <f t="shared" si="95"/>
        <v>0</v>
      </c>
      <c r="Z72" s="2">
        <f t="shared" si="95"/>
        <v>0</v>
      </c>
      <c r="AA72" s="2">
        <f t="shared" si="95"/>
        <v>0</v>
      </c>
    </row>
    <row r="73" spans="1:27" s="2" customFormat="1" x14ac:dyDescent="0.25">
      <c r="A73" s="63"/>
      <c r="B73" s="53"/>
      <c r="C73" s="53"/>
      <c r="D73" s="53"/>
      <c r="E73" s="53"/>
      <c r="F73" s="53"/>
      <c r="G73" s="65"/>
      <c r="H73" s="65"/>
      <c r="I73" s="65"/>
      <c r="J73" s="65"/>
      <c r="K73" s="65"/>
      <c r="L73" s="65"/>
      <c r="M73" s="65"/>
      <c r="O73" s="2">
        <f t="shared" ref="O73:AA73" si="96">A73</f>
        <v>0</v>
      </c>
      <c r="P73" s="2">
        <f t="shared" si="96"/>
        <v>0</v>
      </c>
      <c r="Q73" s="2">
        <f t="shared" si="96"/>
        <v>0</v>
      </c>
      <c r="R73" s="2">
        <f t="shared" si="96"/>
        <v>0</v>
      </c>
      <c r="S73" s="2">
        <f t="shared" si="96"/>
        <v>0</v>
      </c>
      <c r="T73" s="2">
        <f t="shared" si="96"/>
        <v>0</v>
      </c>
      <c r="U73" s="2">
        <f t="shared" si="96"/>
        <v>0</v>
      </c>
      <c r="V73" s="2">
        <f t="shared" si="96"/>
        <v>0</v>
      </c>
      <c r="W73" s="2">
        <f t="shared" si="96"/>
        <v>0</v>
      </c>
      <c r="X73" s="2">
        <f t="shared" si="96"/>
        <v>0</v>
      </c>
      <c r="Y73" s="2">
        <f t="shared" si="96"/>
        <v>0</v>
      </c>
      <c r="Z73" s="2">
        <f t="shared" si="96"/>
        <v>0</v>
      </c>
      <c r="AA73" s="2">
        <f t="shared" si="96"/>
        <v>0</v>
      </c>
    </row>
    <row r="74" spans="1:27" s="2" customFormat="1" x14ac:dyDescent="0.25">
      <c r="A74" s="63"/>
      <c r="B74" s="53"/>
      <c r="C74" s="53"/>
      <c r="D74" s="53"/>
      <c r="E74" s="53"/>
      <c r="F74" s="53"/>
      <c r="G74" s="65"/>
      <c r="H74" s="65"/>
      <c r="I74" s="65"/>
      <c r="J74" s="65"/>
      <c r="K74" s="65"/>
      <c r="L74" s="65"/>
      <c r="M74" s="65"/>
      <c r="O74" s="2">
        <f t="shared" ref="O74:AA74" si="97">A74</f>
        <v>0</v>
      </c>
      <c r="P74" s="2">
        <f t="shared" si="97"/>
        <v>0</v>
      </c>
      <c r="Q74" s="2">
        <f t="shared" si="97"/>
        <v>0</v>
      </c>
      <c r="R74" s="2">
        <f t="shared" si="97"/>
        <v>0</v>
      </c>
      <c r="S74" s="2">
        <f t="shared" si="97"/>
        <v>0</v>
      </c>
      <c r="T74" s="2">
        <f t="shared" si="97"/>
        <v>0</v>
      </c>
      <c r="U74" s="2">
        <f t="shared" si="97"/>
        <v>0</v>
      </c>
      <c r="V74" s="2">
        <f t="shared" si="97"/>
        <v>0</v>
      </c>
      <c r="W74" s="2">
        <f t="shared" si="97"/>
        <v>0</v>
      </c>
      <c r="X74" s="2">
        <f t="shared" si="97"/>
        <v>0</v>
      </c>
      <c r="Y74" s="2">
        <f t="shared" si="97"/>
        <v>0</v>
      </c>
      <c r="Z74" s="2">
        <f t="shared" si="97"/>
        <v>0</v>
      </c>
      <c r="AA74" s="2">
        <f t="shared" si="97"/>
        <v>0</v>
      </c>
    </row>
    <row r="75" spans="1:27" s="2" customFormat="1" x14ac:dyDescent="0.25">
      <c r="A75" s="63"/>
      <c r="B75" s="53"/>
      <c r="C75" s="53"/>
      <c r="D75" s="53"/>
      <c r="E75" s="53"/>
      <c r="F75" s="53"/>
      <c r="G75" s="65"/>
      <c r="H75" s="65"/>
      <c r="I75" s="65"/>
      <c r="J75" s="65"/>
      <c r="K75" s="65"/>
      <c r="L75" s="65"/>
      <c r="M75" s="65"/>
      <c r="O75" s="2">
        <f t="shared" ref="O75:AA75" si="98">A75</f>
        <v>0</v>
      </c>
      <c r="P75" s="2">
        <f t="shared" si="98"/>
        <v>0</v>
      </c>
      <c r="Q75" s="2">
        <f t="shared" si="98"/>
        <v>0</v>
      </c>
      <c r="R75" s="2">
        <f t="shared" si="98"/>
        <v>0</v>
      </c>
      <c r="S75" s="2">
        <f t="shared" si="98"/>
        <v>0</v>
      </c>
      <c r="T75" s="2">
        <f t="shared" si="98"/>
        <v>0</v>
      </c>
      <c r="U75" s="2">
        <f t="shared" si="98"/>
        <v>0</v>
      </c>
      <c r="V75" s="2">
        <f t="shared" si="98"/>
        <v>0</v>
      </c>
      <c r="W75" s="2">
        <f t="shared" si="98"/>
        <v>0</v>
      </c>
      <c r="X75" s="2">
        <f t="shared" si="98"/>
        <v>0</v>
      </c>
      <c r="Y75" s="2">
        <f t="shared" si="98"/>
        <v>0</v>
      </c>
      <c r="Z75" s="2">
        <f t="shared" si="98"/>
        <v>0</v>
      </c>
      <c r="AA75" s="2">
        <f t="shared" si="98"/>
        <v>0</v>
      </c>
    </row>
    <row r="76" spans="1:27" s="2" customFormat="1" x14ac:dyDescent="0.25">
      <c r="A76" s="63"/>
      <c r="B76" s="53"/>
      <c r="C76" s="53"/>
      <c r="D76" s="53"/>
      <c r="E76" s="53"/>
      <c r="F76" s="53"/>
      <c r="G76" s="65"/>
      <c r="H76" s="65"/>
      <c r="I76" s="65"/>
      <c r="J76" s="65"/>
      <c r="K76" s="65"/>
      <c r="L76" s="65"/>
      <c r="M76" s="65"/>
      <c r="O76" s="2">
        <f t="shared" ref="O76:AA76" si="99">A76</f>
        <v>0</v>
      </c>
      <c r="P76" s="2">
        <f t="shared" si="99"/>
        <v>0</v>
      </c>
      <c r="Q76" s="2">
        <f t="shared" si="99"/>
        <v>0</v>
      </c>
      <c r="R76" s="2">
        <f t="shared" si="99"/>
        <v>0</v>
      </c>
      <c r="S76" s="2">
        <f t="shared" si="99"/>
        <v>0</v>
      </c>
      <c r="T76" s="2">
        <f t="shared" si="99"/>
        <v>0</v>
      </c>
      <c r="U76" s="2">
        <f t="shared" si="99"/>
        <v>0</v>
      </c>
      <c r="V76" s="2">
        <f t="shared" si="99"/>
        <v>0</v>
      </c>
      <c r="W76" s="2">
        <f t="shared" si="99"/>
        <v>0</v>
      </c>
      <c r="X76" s="2">
        <f t="shared" si="99"/>
        <v>0</v>
      </c>
      <c r="Y76" s="2">
        <f t="shared" si="99"/>
        <v>0</v>
      </c>
      <c r="Z76" s="2">
        <f t="shared" si="99"/>
        <v>0</v>
      </c>
      <c r="AA76" s="2">
        <f t="shared" si="99"/>
        <v>0</v>
      </c>
    </row>
    <row r="77" spans="1:27" s="2" customFormat="1" x14ac:dyDescent="0.25">
      <c r="A77" s="63" t="s">
        <v>105</v>
      </c>
      <c r="B77" s="53">
        <v>225</v>
      </c>
      <c r="C77" s="64">
        <v>325</v>
      </c>
      <c r="D77" s="53">
        <v>325</v>
      </c>
      <c r="E77" s="53">
        <v>325</v>
      </c>
      <c r="F77" s="53">
        <v>325</v>
      </c>
      <c r="G77" s="65">
        <v>325</v>
      </c>
      <c r="H77" s="53">
        <v>325</v>
      </c>
      <c r="I77" s="65">
        <v>325</v>
      </c>
      <c r="J77" s="53">
        <v>325</v>
      </c>
      <c r="K77" s="65">
        <v>325</v>
      </c>
      <c r="L77" s="53">
        <v>325</v>
      </c>
      <c r="M77" s="65">
        <v>325</v>
      </c>
      <c r="O77" s="2" t="str">
        <f t="shared" ref="O77:AA77" si="100">A77</f>
        <v>涌潮</v>
      </c>
      <c r="P77" s="2">
        <f t="shared" si="100"/>
        <v>225</v>
      </c>
      <c r="Q77" s="2">
        <f t="shared" si="100"/>
        <v>325</v>
      </c>
      <c r="R77" s="2">
        <f t="shared" si="100"/>
        <v>325</v>
      </c>
      <c r="S77" s="2">
        <f t="shared" si="100"/>
        <v>325</v>
      </c>
      <c r="T77" s="2">
        <f t="shared" si="100"/>
        <v>325</v>
      </c>
      <c r="U77" s="2">
        <f t="shared" si="100"/>
        <v>325</v>
      </c>
      <c r="V77" s="2">
        <f t="shared" si="100"/>
        <v>325</v>
      </c>
      <c r="W77" s="2">
        <f t="shared" si="100"/>
        <v>325</v>
      </c>
      <c r="X77" s="2">
        <f t="shared" si="100"/>
        <v>325</v>
      </c>
      <c r="Y77" s="2">
        <f t="shared" si="100"/>
        <v>325</v>
      </c>
      <c r="Z77" s="2">
        <f t="shared" si="100"/>
        <v>325</v>
      </c>
      <c r="AA77" s="2">
        <f t="shared" si="100"/>
        <v>325</v>
      </c>
    </row>
    <row r="78" spans="1:27" s="2" customFormat="1" x14ac:dyDescent="0.25">
      <c r="A78" s="63"/>
      <c r="B78" s="53"/>
      <c r="C78" s="53"/>
      <c r="D78" s="53"/>
      <c r="E78" s="53"/>
      <c r="F78" s="53"/>
      <c r="G78" s="65"/>
      <c r="H78" s="65"/>
      <c r="I78" s="65"/>
      <c r="J78" s="65"/>
      <c r="K78" s="65"/>
      <c r="L78" s="65"/>
      <c r="M78" s="65"/>
      <c r="O78" s="2">
        <f t="shared" ref="O78:AA78" si="101">A78</f>
        <v>0</v>
      </c>
      <c r="P78" s="2">
        <f t="shared" si="101"/>
        <v>0</v>
      </c>
      <c r="Q78" s="2">
        <f t="shared" si="101"/>
        <v>0</v>
      </c>
      <c r="R78" s="2">
        <f t="shared" si="101"/>
        <v>0</v>
      </c>
      <c r="S78" s="2">
        <f t="shared" si="101"/>
        <v>0</v>
      </c>
      <c r="T78" s="2">
        <f t="shared" si="101"/>
        <v>0</v>
      </c>
      <c r="U78" s="2">
        <f t="shared" si="101"/>
        <v>0</v>
      </c>
      <c r="V78" s="2">
        <f t="shared" si="101"/>
        <v>0</v>
      </c>
      <c r="W78" s="2">
        <f t="shared" si="101"/>
        <v>0</v>
      </c>
      <c r="X78" s="2">
        <f t="shared" si="101"/>
        <v>0</v>
      </c>
      <c r="Y78" s="2">
        <f t="shared" si="101"/>
        <v>0</v>
      </c>
      <c r="Z78" s="2">
        <f t="shared" si="101"/>
        <v>0</v>
      </c>
      <c r="AA78" s="2">
        <f t="shared" si="101"/>
        <v>0</v>
      </c>
    </row>
    <row r="79" spans="1:27" s="2" customFormat="1" x14ac:dyDescent="0.25">
      <c r="A79" s="66" t="s">
        <v>182</v>
      </c>
      <c r="B79" s="53"/>
      <c r="C79" s="53"/>
      <c r="D79" s="53"/>
      <c r="E79" s="53"/>
      <c r="F79" s="53"/>
      <c r="G79" s="65"/>
      <c r="H79" s="65"/>
      <c r="I79" s="65"/>
      <c r="J79" s="65"/>
      <c r="K79" s="65"/>
      <c r="L79" s="65"/>
      <c r="M79" s="65">
        <v>200</v>
      </c>
      <c r="O79" s="2" t="str">
        <f t="shared" ref="O79:AA79" si="102">A79</f>
        <v>XXX</v>
      </c>
      <c r="P79" s="2">
        <f t="shared" si="102"/>
        <v>0</v>
      </c>
      <c r="Q79" s="2">
        <f t="shared" si="102"/>
        <v>0</v>
      </c>
      <c r="R79" s="2">
        <f t="shared" si="102"/>
        <v>0</v>
      </c>
      <c r="S79" s="2">
        <f t="shared" si="102"/>
        <v>0</v>
      </c>
      <c r="T79" s="2">
        <f t="shared" si="102"/>
        <v>0</v>
      </c>
      <c r="U79" s="2">
        <f t="shared" si="102"/>
        <v>0</v>
      </c>
      <c r="V79" s="2">
        <f t="shared" si="102"/>
        <v>0</v>
      </c>
      <c r="W79" s="2">
        <f t="shared" si="102"/>
        <v>0</v>
      </c>
      <c r="X79" s="2">
        <f t="shared" si="102"/>
        <v>0</v>
      </c>
      <c r="Y79" s="2">
        <f t="shared" si="102"/>
        <v>0</v>
      </c>
      <c r="Z79" s="2">
        <f t="shared" si="102"/>
        <v>0</v>
      </c>
      <c r="AA79" s="2">
        <f t="shared" si="102"/>
        <v>200</v>
      </c>
    </row>
    <row r="80" spans="1:27" s="2" customFormat="1" x14ac:dyDescent="0.25">
      <c r="A80" s="63"/>
      <c r="B80" s="53"/>
      <c r="C80" s="53"/>
      <c r="D80" s="53"/>
      <c r="E80" s="53"/>
      <c r="F80" s="53"/>
      <c r="G80" s="65"/>
      <c r="H80" s="65"/>
      <c r="I80" s="65"/>
      <c r="J80" s="65"/>
      <c r="K80" s="65"/>
      <c r="L80" s="65"/>
      <c r="M80" s="65"/>
      <c r="O80" s="2">
        <f t="shared" ref="O80:AA80" si="103">A80</f>
        <v>0</v>
      </c>
      <c r="P80" s="2">
        <f t="shared" si="103"/>
        <v>0</v>
      </c>
      <c r="Q80" s="2">
        <f t="shared" si="103"/>
        <v>0</v>
      </c>
      <c r="R80" s="2">
        <f t="shared" si="103"/>
        <v>0</v>
      </c>
      <c r="S80" s="2">
        <f t="shared" si="103"/>
        <v>0</v>
      </c>
      <c r="T80" s="2">
        <f t="shared" si="103"/>
        <v>0</v>
      </c>
      <c r="U80" s="2">
        <f t="shared" si="103"/>
        <v>0</v>
      </c>
      <c r="V80" s="2">
        <f t="shared" si="103"/>
        <v>0</v>
      </c>
      <c r="W80" s="2">
        <f t="shared" si="103"/>
        <v>0</v>
      </c>
      <c r="X80" s="2">
        <f t="shared" si="103"/>
        <v>0</v>
      </c>
      <c r="Y80" s="2">
        <f t="shared" si="103"/>
        <v>0</v>
      </c>
      <c r="Z80" s="2">
        <f t="shared" si="103"/>
        <v>0</v>
      </c>
      <c r="AA80" s="2">
        <f t="shared" si="103"/>
        <v>0</v>
      </c>
    </row>
    <row r="81" spans="1:27" s="2" customFormat="1" x14ac:dyDescent="0.25">
      <c r="A81" s="63"/>
      <c r="B81" s="53"/>
      <c r="C81" s="53"/>
      <c r="D81" s="53"/>
      <c r="E81" s="53"/>
      <c r="F81" s="53"/>
      <c r="G81" s="65"/>
      <c r="H81" s="65"/>
      <c r="I81" s="65"/>
      <c r="J81" s="65"/>
      <c r="K81" s="65"/>
      <c r="L81" s="65"/>
      <c r="M81" s="65"/>
      <c r="O81" s="2">
        <f t="shared" ref="O81:AA81" si="104">A81</f>
        <v>0</v>
      </c>
      <c r="P81" s="2">
        <f t="shared" si="104"/>
        <v>0</v>
      </c>
      <c r="Q81" s="2">
        <f t="shared" si="104"/>
        <v>0</v>
      </c>
      <c r="R81" s="2">
        <f t="shared" si="104"/>
        <v>0</v>
      </c>
      <c r="S81" s="2">
        <f t="shared" si="104"/>
        <v>0</v>
      </c>
      <c r="T81" s="2">
        <f t="shared" si="104"/>
        <v>0</v>
      </c>
      <c r="U81" s="2">
        <f t="shared" si="104"/>
        <v>0</v>
      </c>
      <c r="V81" s="2">
        <f t="shared" si="104"/>
        <v>0</v>
      </c>
      <c r="W81" s="2">
        <f t="shared" si="104"/>
        <v>0</v>
      </c>
      <c r="X81" s="2">
        <f t="shared" si="104"/>
        <v>0</v>
      </c>
      <c r="Y81" s="2">
        <f t="shared" si="104"/>
        <v>0</v>
      </c>
      <c r="Z81" s="2">
        <f t="shared" si="104"/>
        <v>0</v>
      </c>
      <c r="AA81" s="2">
        <f t="shared" si="104"/>
        <v>0</v>
      </c>
    </row>
    <row r="82" spans="1:27" s="2" customFormat="1" x14ac:dyDescent="0.25">
      <c r="A82" s="63"/>
      <c r="B82" s="53"/>
      <c r="C82" s="53"/>
      <c r="D82" s="53"/>
      <c r="E82" s="53"/>
      <c r="F82" s="53"/>
      <c r="G82" s="65"/>
      <c r="H82" s="65"/>
      <c r="I82" s="65"/>
      <c r="J82" s="65"/>
      <c r="K82" s="65"/>
      <c r="L82" s="65"/>
      <c r="M82" s="65"/>
      <c r="O82" s="2">
        <f t="shared" ref="O82:AA82" si="105">A82</f>
        <v>0</v>
      </c>
      <c r="P82" s="2">
        <f t="shared" si="105"/>
        <v>0</v>
      </c>
      <c r="Q82" s="2">
        <f t="shared" si="105"/>
        <v>0</v>
      </c>
      <c r="R82" s="2">
        <f t="shared" si="105"/>
        <v>0</v>
      </c>
      <c r="S82" s="2">
        <f t="shared" si="105"/>
        <v>0</v>
      </c>
      <c r="T82" s="2">
        <f t="shared" si="105"/>
        <v>0</v>
      </c>
      <c r="U82" s="2">
        <f t="shared" si="105"/>
        <v>0</v>
      </c>
      <c r="V82" s="2">
        <f t="shared" si="105"/>
        <v>0</v>
      </c>
      <c r="W82" s="2">
        <f t="shared" si="105"/>
        <v>0</v>
      </c>
      <c r="X82" s="2">
        <f t="shared" si="105"/>
        <v>0</v>
      </c>
      <c r="Y82" s="2">
        <f t="shared" si="105"/>
        <v>0</v>
      </c>
      <c r="Z82" s="2">
        <f t="shared" si="105"/>
        <v>0</v>
      </c>
      <c r="AA82" s="2">
        <f t="shared" si="105"/>
        <v>0</v>
      </c>
    </row>
    <row r="83" spans="1:27" s="2" customFormat="1" x14ac:dyDescent="0.25">
      <c r="A83" s="63"/>
      <c r="B83" s="53"/>
      <c r="C83" s="53"/>
      <c r="D83" s="53"/>
      <c r="E83" s="53"/>
      <c r="F83" s="53"/>
      <c r="G83" s="65"/>
      <c r="H83" s="65"/>
      <c r="I83" s="65"/>
      <c r="J83" s="65"/>
      <c r="K83" s="65"/>
      <c r="L83" s="65"/>
      <c r="M83" s="65"/>
      <c r="O83" s="2">
        <f t="shared" ref="O83:AA83" si="106">A83</f>
        <v>0</v>
      </c>
      <c r="P83" s="2">
        <f t="shared" si="106"/>
        <v>0</v>
      </c>
      <c r="Q83" s="2">
        <f t="shared" si="106"/>
        <v>0</v>
      </c>
      <c r="R83" s="2">
        <f t="shared" si="106"/>
        <v>0</v>
      </c>
      <c r="S83" s="2">
        <f t="shared" si="106"/>
        <v>0</v>
      </c>
      <c r="T83" s="2">
        <f t="shared" si="106"/>
        <v>0</v>
      </c>
      <c r="U83" s="2">
        <f t="shared" si="106"/>
        <v>0</v>
      </c>
      <c r="V83" s="2">
        <f t="shared" si="106"/>
        <v>0</v>
      </c>
      <c r="W83" s="2">
        <f t="shared" si="106"/>
        <v>0</v>
      </c>
      <c r="X83" s="2">
        <f t="shared" si="106"/>
        <v>0</v>
      </c>
      <c r="Y83" s="2">
        <f t="shared" si="106"/>
        <v>0</v>
      </c>
      <c r="Z83" s="2">
        <f t="shared" si="106"/>
        <v>0</v>
      </c>
      <c r="AA83" s="2">
        <f t="shared" si="106"/>
        <v>0</v>
      </c>
    </row>
    <row r="84" spans="1:27" s="2" customFormat="1" x14ac:dyDescent="0.25">
      <c r="A84" s="63"/>
      <c r="B84" s="53"/>
      <c r="C84" s="53"/>
      <c r="D84" s="53"/>
      <c r="E84" s="53"/>
      <c r="F84" s="53"/>
      <c r="G84" s="65"/>
      <c r="H84" s="65"/>
      <c r="I84" s="65"/>
      <c r="J84" s="65"/>
      <c r="K84" s="65"/>
      <c r="L84" s="65"/>
      <c r="M84" s="65"/>
      <c r="O84" s="2">
        <f t="shared" ref="O84:AA84" si="107">A84</f>
        <v>0</v>
      </c>
      <c r="P84" s="2">
        <f t="shared" si="107"/>
        <v>0</v>
      </c>
      <c r="Q84" s="2">
        <f t="shared" si="107"/>
        <v>0</v>
      </c>
      <c r="R84" s="2">
        <f t="shared" si="107"/>
        <v>0</v>
      </c>
      <c r="S84" s="2">
        <f t="shared" si="107"/>
        <v>0</v>
      </c>
      <c r="T84" s="2">
        <f t="shared" si="107"/>
        <v>0</v>
      </c>
      <c r="U84" s="2">
        <f t="shared" si="107"/>
        <v>0</v>
      </c>
      <c r="V84" s="2">
        <f t="shared" si="107"/>
        <v>0</v>
      </c>
      <c r="W84" s="2">
        <f t="shared" si="107"/>
        <v>0</v>
      </c>
      <c r="X84" s="2">
        <f t="shared" si="107"/>
        <v>0</v>
      </c>
      <c r="Y84" s="2">
        <f t="shared" si="107"/>
        <v>0</v>
      </c>
      <c r="Z84" s="2">
        <f t="shared" si="107"/>
        <v>0</v>
      </c>
      <c r="AA84" s="2">
        <f t="shared" si="107"/>
        <v>0</v>
      </c>
    </row>
    <row r="85" spans="1:27" s="2" customFormat="1" x14ac:dyDescent="0.3"/>
    <row r="86" spans="1:27" x14ac:dyDescent="0.3">
      <c r="A86" s="49" t="s">
        <v>111</v>
      </c>
      <c r="B86" s="49"/>
      <c r="C86" s="49">
        <f t="shared" ref="C86:M86" si="108">SUM(C87:C100)</f>
        <v>100</v>
      </c>
      <c r="D86" s="49">
        <f t="shared" si="108"/>
        <v>0</v>
      </c>
      <c r="E86" s="49">
        <f t="shared" si="108"/>
        <v>0</v>
      </c>
      <c r="F86" s="49">
        <f t="shared" si="108"/>
        <v>0</v>
      </c>
      <c r="G86" s="49">
        <f t="shared" si="108"/>
        <v>0</v>
      </c>
      <c r="H86" s="49">
        <f t="shared" si="108"/>
        <v>0</v>
      </c>
      <c r="I86" s="49">
        <f t="shared" si="108"/>
        <v>0</v>
      </c>
      <c r="J86" s="49">
        <f t="shared" si="108"/>
        <v>0</v>
      </c>
      <c r="K86" s="49">
        <f t="shared" si="108"/>
        <v>0</v>
      </c>
      <c r="L86" s="49">
        <f t="shared" si="108"/>
        <v>0</v>
      </c>
      <c r="M86" s="49">
        <f t="shared" si="108"/>
        <v>200</v>
      </c>
      <c r="N86" s="2"/>
      <c r="O86" s="2" t="str">
        <f t="shared" ref="O86:AA86" si="109">A86</f>
        <v>新增变电容量合计</v>
      </c>
      <c r="P86" s="2">
        <f t="shared" si="109"/>
        <v>0</v>
      </c>
      <c r="Q86" s="2">
        <f t="shared" si="109"/>
        <v>100</v>
      </c>
      <c r="R86" s="2">
        <f t="shared" si="109"/>
        <v>0</v>
      </c>
      <c r="S86" s="2">
        <f t="shared" si="109"/>
        <v>0</v>
      </c>
      <c r="T86" s="2">
        <f t="shared" si="109"/>
        <v>0</v>
      </c>
      <c r="U86" s="2">
        <f t="shared" si="109"/>
        <v>0</v>
      </c>
      <c r="V86" s="2">
        <f t="shared" si="109"/>
        <v>0</v>
      </c>
      <c r="W86" s="2">
        <f t="shared" si="109"/>
        <v>0</v>
      </c>
      <c r="X86" s="2">
        <f t="shared" si="109"/>
        <v>0</v>
      </c>
      <c r="Y86" s="2">
        <f t="shared" si="109"/>
        <v>0</v>
      </c>
      <c r="Z86" s="2">
        <f t="shared" si="109"/>
        <v>0</v>
      </c>
      <c r="AA86" s="2">
        <f t="shared" si="109"/>
        <v>200</v>
      </c>
    </row>
    <row r="87" spans="1:27" x14ac:dyDescent="0.3">
      <c r="A87" s="63"/>
      <c r="B87" s="49"/>
      <c r="C87" s="49">
        <f t="shared" ref="C87:M87" si="110">C71-B71</f>
        <v>0</v>
      </c>
      <c r="D87" s="49">
        <f t="shared" si="110"/>
        <v>0</v>
      </c>
      <c r="E87" s="49">
        <f t="shared" si="110"/>
        <v>0</v>
      </c>
      <c r="F87" s="49">
        <f t="shared" si="110"/>
        <v>0</v>
      </c>
      <c r="G87" s="49">
        <f t="shared" si="110"/>
        <v>0</v>
      </c>
      <c r="H87" s="49">
        <f t="shared" si="110"/>
        <v>0</v>
      </c>
      <c r="I87" s="49">
        <f t="shared" si="110"/>
        <v>0</v>
      </c>
      <c r="J87" s="49">
        <f t="shared" si="110"/>
        <v>0</v>
      </c>
      <c r="K87" s="49">
        <f t="shared" si="110"/>
        <v>0</v>
      </c>
      <c r="L87" s="49">
        <f t="shared" si="110"/>
        <v>0</v>
      </c>
      <c r="M87" s="49">
        <f t="shared" si="110"/>
        <v>0</v>
      </c>
      <c r="N87" s="2"/>
      <c r="O87" s="2"/>
      <c r="P87" s="2">
        <f t="shared" ref="P87:AA87" si="111">B87</f>
        <v>0</v>
      </c>
      <c r="Q87" s="2">
        <f t="shared" si="111"/>
        <v>0</v>
      </c>
      <c r="R87" s="2">
        <f t="shared" si="111"/>
        <v>0</v>
      </c>
      <c r="S87" s="2">
        <f t="shared" si="111"/>
        <v>0</v>
      </c>
      <c r="T87" s="2">
        <f t="shared" si="111"/>
        <v>0</v>
      </c>
      <c r="U87" s="2">
        <f t="shared" si="111"/>
        <v>0</v>
      </c>
      <c r="V87" s="2">
        <f t="shared" si="111"/>
        <v>0</v>
      </c>
      <c r="W87" s="2">
        <f t="shared" si="111"/>
        <v>0</v>
      </c>
      <c r="X87" s="2">
        <f t="shared" si="111"/>
        <v>0</v>
      </c>
      <c r="Y87" s="2">
        <f t="shared" si="111"/>
        <v>0</v>
      </c>
      <c r="Z87" s="2">
        <f t="shared" si="111"/>
        <v>0</v>
      </c>
      <c r="AA87" s="2">
        <f t="shared" si="111"/>
        <v>0</v>
      </c>
    </row>
    <row r="88" spans="1:27" x14ac:dyDescent="0.3">
      <c r="A88" s="63"/>
      <c r="B88" s="49"/>
      <c r="C88" s="49">
        <f t="shared" ref="C88:M88" si="112">C72-B72</f>
        <v>0</v>
      </c>
      <c r="D88" s="49">
        <f t="shared" si="112"/>
        <v>0</v>
      </c>
      <c r="E88" s="49">
        <f t="shared" si="112"/>
        <v>0</v>
      </c>
      <c r="F88" s="49">
        <f t="shared" si="112"/>
        <v>0</v>
      </c>
      <c r="G88" s="49">
        <f t="shared" si="112"/>
        <v>0</v>
      </c>
      <c r="H88" s="49">
        <f t="shared" si="112"/>
        <v>0</v>
      </c>
      <c r="I88" s="49">
        <f t="shared" si="112"/>
        <v>0</v>
      </c>
      <c r="J88" s="49">
        <f t="shared" si="112"/>
        <v>0</v>
      </c>
      <c r="K88" s="49">
        <f t="shared" si="112"/>
        <v>0</v>
      </c>
      <c r="L88" s="49">
        <f t="shared" si="112"/>
        <v>0</v>
      </c>
      <c r="M88" s="49">
        <f t="shared" si="112"/>
        <v>0</v>
      </c>
      <c r="N88" s="2"/>
      <c r="O88" s="2"/>
      <c r="P88" s="2">
        <f t="shared" ref="P88:AA88" si="113">B88</f>
        <v>0</v>
      </c>
      <c r="Q88" s="2">
        <f t="shared" si="113"/>
        <v>0</v>
      </c>
      <c r="R88" s="2">
        <f t="shared" si="113"/>
        <v>0</v>
      </c>
      <c r="S88" s="2">
        <f t="shared" si="113"/>
        <v>0</v>
      </c>
      <c r="T88" s="2">
        <f t="shared" si="113"/>
        <v>0</v>
      </c>
      <c r="U88" s="2">
        <f t="shared" si="113"/>
        <v>0</v>
      </c>
      <c r="V88" s="2">
        <f t="shared" si="113"/>
        <v>0</v>
      </c>
      <c r="W88" s="2">
        <f t="shared" si="113"/>
        <v>0</v>
      </c>
      <c r="X88" s="2">
        <f t="shared" si="113"/>
        <v>0</v>
      </c>
      <c r="Y88" s="2">
        <f t="shared" si="113"/>
        <v>0</v>
      </c>
      <c r="Z88" s="2">
        <f t="shared" si="113"/>
        <v>0</v>
      </c>
      <c r="AA88" s="2">
        <f t="shared" si="113"/>
        <v>0</v>
      </c>
    </row>
    <row r="89" spans="1:27" x14ac:dyDescent="0.3">
      <c r="A89" s="67"/>
      <c r="B89" s="49"/>
      <c r="C89" s="49">
        <f t="shared" ref="C89:M89" si="114">C73-B73</f>
        <v>0</v>
      </c>
      <c r="D89" s="49">
        <f t="shared" si="114"/>
        <v>0</v>
      </c>
      <c r="E89" s="49">
        <f t="shared" si="114"/>
        <v>0</v>
      </c>
      <c r="F89" s="49">
        <f t="shared" si="114"/>
        <v>0</v>
      </c>
      <c r="G89" s="49">
        <f t="shared" si="114"/>
        <v>0</v>
      </c>
      <c r="H89" s="49">
        <f t="shared" si="114"/>
        <v>0</v>
      </c>
      <c r="I89" s="49">
        <f t="shared" si="114"/>
        <v>0</v>
      </c>
      <c r="J89" s="49">
        <f t="shared" si="114"/>
        <v>0</v>
      </c>
      <c r="K89" s="49">
        <f t="shared" si="114"/>
        <v>0</v>
      </c>
      <c r="L89" s="49">
        <f t="shared" si="114"/>
        <v>0</v>
      </c>
      <c r="M89" s="49">
        <f t="shared" si="114"/>
        <v>0</v>
      </c>
      <c r="N89" s="2"/>
      <c r="O89" s="2">
        <f t="shared" ref="O89:AA89" si="115">A89</f>
        <v>0</v>
      </c>
      <c r="P89" s="2">
        <f t="shared" si="115"/>
        <v>0</v>
      </c>
      <c r="Q89" s="2">
        <f t="shared" si="115"/>
        <v>0</v>
      </c>
      <c r="R89" s="2">
        <f t="shared" si="115"/>
        <v>0</v>
      </c>
      <c r="S89" s="2">
        <f t="shared" si="115"/>
        <v>0</v>
      </c>
      <c r="T89" s="2">
        <f t="shared" si="115"/>
        <v>0</v>
      </c>
      <c r="U89" s="2">
        <f t="shared" si="115"/>
        <v>0</v>
      </c>
      <c r="V89" s="2">
        <f t="shared" si="115"/>
        <v>0</v>
      </c>
      <c r="W89" s="2">
        <f t="shared" si="115"/>
        <v>0</v>
      </c>
      <c r="X89" s="2">
        <f t="shared" si="115"/>
        <v>0</v>
      </c>
      <c r="Y89" s="2">
        <f t="shared" si="115"/>
        <v>0</v>
      </c>
      <c r="Z89" s="2">
        <f t="shared" si="115"/>
        <v>0</v>
      </c>
      <c r="AA89" s="2">
        <f t="shared" si="115"/>
        <v>0</v>
      </c>
    </row>
    <row r="90" spans="1:27" x14ac:dyDescent="0.3">
      <c r="A90" s="63"/>
      <c r="B90" s="49"/>
      <c r="C90" s="49">
        <f t="shared" ref="C90:M90" si="116">C74-B74</f>
        <v>0</v>
      </c>
      <c r="D90" s="49">
        <f t="shared" si="116"/>
        <v>0</v>
      </c>
      <c r="E90" s="49">
        <f t="shared" si="116"/>
        <v>0</v>
      </c>
      <c r="F90" s="49">
        <f t="shared" si="116"/>
        <v>0</v>
      </c>
      <c r="G90" s="49">
        <f t="shared" si="116"/>
        <v>0</v>
      </c>
      <c r="H90" s="49">
        <f t="shared" si="116"/>
        <v>0</v>
      </c>
      <c r="I90" s="49">
        <f t="shared" si="116"/>
        <v>0</v>
      </c>
      <c r="J90" s="49">
        <f t="shared" si="116"/>
        <v>0</v>
      </c>
      <c r="K90" s="49">
        <f t="shared" si="116"/>
        <v>0</v>
      </c>
      <c r="L90" s="49">
        <f t="shared" si="116"/>
        <v>0</v>
      </c>
      <c r="M90" s="49">
        <f t="shared" si="116"/>
        <v>0</v>
      </c>
      <c r="N90" s="2"/>
      <c r="O90" s="2">
        <f t="shared" ref="O90:AA90" si="117">A90</f>
        <v>0</v>
      </c>
      <c r="P90" s="2">
        <f t="shared" si="117"/>
        <v>0</v>
      </c>
      <c r="Q90" s="2">
        <f t="shared" si="117"/>
        <v>0</v>
      </c>
      <c r="R90" s="2">
        <f t="shared" si="117"/>
        <v>0</v>
      </c>
      <c r="S90" s="2">
        <f t="shared" si="117"/>
        <v>0</v>
      </c>
      <c r="T90" s="2">
        <f t="shared" si="117"/>
        <v>0</v>
      </c>
      <c r="U90" s="2">
        <f t="shared" si="117"/>
        <v>0</v>
      </c>
      <c r="V90" s="2">
        <f t="shared" si="117"/>
        <v>0</v>
      </c>
      <c r="W90" s="2">
        <f t="shared" si="117"/>
        <v>0</v>
      </c>
      <c r="X90" s="2">
        <f t="shared" si="117"/>
        <v>0</v>
      </c>
      <c r="Y90" s="2">
        <f t="shared" si="117"/>
        <v>0</v>
      </c>
      <c r="Z90" s="2">
        <f t="shared" si="117"/>
        <v>0</v>
      </c>
      <c r="AA90" s="2">
        <f t="shared" si="117"/>
        <v>0</v>
      </c>
    </row>
    <row r="91" spans="1:27" x14ac:dyDescent="0.3">
      <c r="A91" s="63"/>
      <c r="B91" s="49"/>
      <c r="C91" s="49">
        <f t="shared" ref="C91:M91" si="118">C75-B75</f>
        <v>0</v>
      </c>
      <c r="D91" s="49">
        <f t="shared" si="118"/>
        <v>0</v>
      </c>
      <c r="E91" s="49">
        <f t="shared" si="118"/>
        <v>0</v>
      </c>
      <c r="F91" s="49">
        <f t="shared" si="118"/>
        <v>0</v>
      </c>
      <c r="G91" s="49">
        <f t="shared" si="118"/>
        <v>0</v>
      </c>
      <c r="H91" s="49">
        <f t="shared" si="118"/>
        <v>0</v>
      </c>
      <c r="I91" s="49">
        <f t="shared" si="118"/>
        <v>0</v>
      </c>
      <c r="J91" s="49">
        <f t="shared" si="118"/>
        <v>0</v>
      </c>
      <c r="K91" s="49">
        <f t="shared" si="118"/>
        <v>0</v>
      </c>
      <c r="L91" s="49">
        <f t="shared" si="118"/>
        <v>0</v>
      </c>
      <c r="M91" s="49">
        <f t="shared" si="118"/>
        <v>0</v>
      </c>
      <c r="N91" s="2"/>
      <c r="O91" s="2"/>
      <c r="P91" s="2">
        <f t="shared" ref="P91:AA91" si="119">B91</f>
        <v>0</v>
      </c>
      <c r="Q91" s="2">
        <f t="shared" si="119"/>
        <v>0</v>
      </c>
      <c r="R91" s="2">
        <f t="shared" si="119"/>
        <v>0</v>
      </c>
      <c r="S91" s="2">
        <f t="shared" si="119"/>
        <v>0</v>
      </c>
      <c r="T91" s="2">
        <f t="shared" si="119"/>
        <v>0</v>
      </c>
      <c r="U91" s="2">
        <f t="shared" si="119"/>
        <v>0</v>
      </c>
      <c r="V91" s="2">
        <f t="shared" si="119"/>
        <v>0</v>
      </c>
      <c r="W91" s="2">
        <f t="shared" si="119"/>
        <v>0</v>
      </c>
      <c r="X91" s="2">
        <f t="shared" si="119"/>
        <v>0</v>
      </c>
      <c r="Y91" s="2">
        <f t="shared" si="119"/>
        <v>0</v>
      </c>
      <c r="Z91" s="2">
        <f t="shared" si="119"/>
        <v>0</v>
      </c>
      <c r="AA91" s="2">
        <f t="shared" si="119"/>
        <v>0</v>
      </c>
    </row>
    <row r="92" spans="1:27" x14ac:dyDescent="0.3">
      <c r="A92" s="63"/>
      <c r="B92" s="49"/>
      <c r="C92" s="49">
        <f t="shared" ref="C92:M92" si="120">C76-B76</f>
        <v>0</v>
      </c>
      <c r="D92" s="49">
        <f t="shared" si="120"/>
        <v>0</v>
      </c>
      <c r="E92" s="49">
        <f t="shared" si="120"/>
        <v>0</v>
      </c>
      <c r="F92" s="49">
        <f t="shared" si="120"/>
        <v>0</v>
      </c>
      <c r="G92" s="49">
        <f t="shared" si="120"/>
        <v>0</v>
      </c>
      <c r="H92" s="49">
        <f t="shared" si="120"/>
        <v>0</v>
      </c>
      <c r="I92" s="49">
        <f t="shared" si="120"/>
        <v>0</v>
      </c>
      <c r="J92" s="49">
        <f t="shared" si="120"/>
        <v>0</v>
      </c>
      <c r="K92" s="49">
        <f t="shared" si="120"/>
        <v>0</v>
      </c>
      <c r="L92" s="49">
        <f t="shared" si="120"/>
        <v>0</v>
      </c>
      <c r="M92" s="49">
        <f t="shared" si="120"/>
        <v>0</v>
      </c>
      <c r="N92" s="2"/>
      <c r="O92" s="2"/>
      <c r="P92" s="2">
        <f t="shared" ref="P92:AA92" si="121">B92</f>
        <v>0</v>
      </c>
      <c r="Q92" s="2">
        <f t="shared" si="121"/>
        <v>0</v>
      </c>
      <c r="R92" s="2">
        <f t="shared" si="121"/>
        <v>0</v>
      </c>
      <c r="S92" s="2">
        <f t="shared" si="121"/>
        <v>0</v>
      </c>
      <c r="T92" s="2">
        <f t="shared" si="121"/>
        <v>0</v>
      </c>
      <c r="U92" s="2">
        <f t="shared" si="121"/>
        <v>0</v>
      </c>
      <c r="V92" s="2">
        <f t="shared" si="121"/>
        <v>0</v>
      </c>
      <c r="W92" s="2">
        <f t="shared" si="121"/>
        <v>0</v>
      </c>
      <c r="X92" s="2">
        <f t="shared" si="121"/>
        <v>0</v>
      </c>
      <c r="Y92" s="2">
        <f t="shared" si="121"/>
        <v>0</v>
      </c>
      <c r="Z92" s="2">
        <f t="shared" si="121"/>
        <v>0</v>
      </c>
      <c r="AA92" s="2">
        <f t="shared" si="121"/>
        <v>0</v>
      </c>
    </row>
    <row r="93" spans="1:27" x14ac:dyDescent="0.3">
      <c r="A93" s="63"/>
      <c r="B93" s="49"/>
      <c r="C93" s="49">
        <f t="shared" ref="C93:M93" si="122">C77-B77</f>
        <v>100</v>
      </c>
      <c r="D93" s="49">
        <f t="shared" si="122"/>
        <v>0</v>
      </c>
      <c r="E93" s="49">
        <f t="shared" si="122"/>
        <v>0</v>
      </c>
      <c r="F93" s="49">
        <f t="shared" si="122"/>
        <v>0</v>
      </c>
      <c r="G93" s="49">
        <f t="shared" si="122"/>
        <v>0</v>
      </c>
      <c r="H93" s="49">
        <f t="shared" si="122"/>
        <v>0</v>
      </c>
      <c r="I93" s="49">
        <f t="shared" si="122"/>
        <v>0</v>
      </c>
      <c r="J93" s="49">
        <f t="shared" si="122"/>
        <v>0</v>
      </c>
      <c r="K93" s="49">
        <f t="shared" si="122"/>
        <v>0</v>
      </c>
      <c r="L93" s="49">
        <f t="shared" si="122"/>
        <v>0</v>
      </c>
      <c r="M93" s="49">
        <f t="shared" si="122"/>
        <v>0</v>
      </c>
      <c r="N93" s="2"/>
      <c r="O93" s="2"/>
      <c r="P93" s="2">
        <f t="shared" ref="P93:AA93" si="123">B93</f>
        <v>0</v>
      </c>
      <c r="Q93" s="2">
        <f t="shared" si="123"/>
        <v>100</v>
      </c>
      <c r="R93" s="2">
        <f t="shared" si="123"/>
        <v>0</v>
      </c>
      <c r="S93" s="2">
        <f t="shared" si="123"/>
        <v>0</v>
      </c>
      <c r="T93" s="2">
        <f t="shared" si="123"/>
        <v>0</v>
      </c>
      <c r="U93" s="2">
        <f t="shared" si="123"/>
        <v>0</v>
      </c>
      <c r="V93" s="2">
        <f t="shared" si="123"/>
        <v>0</v>
      </c>
      <c r="W93" s="2">
        <f t="shared" si="123"/>
        <v>0</v>
      </c>
      <c r="X93" s="2">
        <f t="shared" si="123"/>
        <v>0</v>
      </c>
      <c r="Y93" s="2">
        <f t="shared" si="123"/>
        <v>0</v>
      </c>
      <c r="Z93" s="2">
        <f t="shared" si="123"/>
        <v>0</v>
      </c>
      <c r="AA93" s="2">
        <f t="shared" si="123"/>
        <v>0</v>
      </c>
    </row>
    <row r="94" spans="1:27" x14ac:dyDescent="0.3">
      <c r="A94" s="63"/>
      <c r="B94" s="49"/>
      <c r="C94" s="49">
        <f t="shared" ref="C94:M94" si="124">C78-B78</f>
        <v>0</v>
      </c>
      <c r="D94" s="49">
        <f t="shared" si="124"/>
        <v>0</v>
      </c>
      <c r="E94" s="49">
        <f t="shared" si="124"/>
        <v>0</v>
      </c>
      <c r="F94" s="49">
        <f t="shared" si="124"/>
        <v>0</v>
      </c>
      <c r="G94" s="49">
        <f t="shared" si="124"/>
        <v>0</v>
      </c>
      <c r="H94" s="49">
        <f t="shared" si="124"/>
        <v>0</v>
      </c>
      <c r="I94" s="49">
        <f t="shared" si="124"/>
        <v>0</v>
      </c>
      <c r="J94" s="49">
        <f t="shared" si="124"/>
        <v>0</v>
      </c>
      <c r="K94" s="49">
        <f t="shared" si="124"/>
        <v>0</v>
      </c>
      <c r="L94" s="49">
        <f t="shared" si="124"/>
        <v>0</v>
      </c>
      <c r="M94" s="49">
        <f t="shared" si="124"/>
        <v>0</v>
      </c>
      <c r="N94" s="2"/>
      <c r="O94" s="2"/>
      <c r="P94" s="2">
        <f t="shared" ref="P94:AA94" si="125">B94</f>
        <v>0</v>
      </c>
      <c r="Q94" s="2">
        <f t="shared" si="125"/>
        <v>0</v>
      </c>
      <c r="R94" s="2">
        <f t="shared" si="125"/>
        <v>0</v>
      </c>
      <c r="S94" s="2">
        <f t="shared" si="125"/>
        <v>0</v>
      </c>
      <c r="T94" s="2">
        <f t="shared" si="125"/>
        <v>0</v>
      </c>
      <c r="U94" s="2">
        <f t="shared" si="125"/>
        <v>0</v>
      </c>
      <c r="V94" s="2">
        <f t="shared" si="125"/>
        <v>0</v>
      </c>
      <c r="W94" s="2">
        <f t="shared" si="125"/>
        <v>0</v>
      </c>
      <c r="X94" s="2">
        <f t="shared" si="125"/>
        <v>0</v>
      </c>
      <c r="Y94" s="2">
        <f t="shared" si="125"/>
        <v>0</v>
      </c>
      <c r="Z94" s="2">
        <f t="shared" si="125"/>
        <v>0</v>
      </c>
      <c r="AA94" s="2">
        <f t="shared" si="125"/>
        <v>0</v>
      </c>
    </row>
    <row r="95" spans="1:27" x14ac:dyDescent="0.3">
      <c r="A95" s="63"/>
      <c r="B95" s="49"/>
      <c r="C95" s="49">
        <f t="shared" ref="C95:M95" si="126">C79-B79</f>
        <v>0</v>
      </c>
      <c r="D95" s="49">
        <f t="shared" si="126"/>
        <v>0</v>
      </c>
      <c r="E95" s="49">
        <f t="shared" si="126"/>
        <v>0</v>
      </c>
      <c r="F95" s="49">
        <f t="shared" si="126"/>
        <v>0</v>
      </c>
      <c r="G95" s="49">
        <f t="shared" si="126"/>
        <v>0</v>
      </c>
      <c r="H95" s="49">
        <f t="shared" si="126"/>
        <v>0</v>
      </c>
      <c r="I95" s="49">
        <f t="shared" si="126"/>
        <v>0</v>
      </c>
      <c r="J95" s="49">
        <f t="shared" si="126"/>
        <v>0</v>
      </c>
      <c r="K95" s="49">
        <f t="shared" si="126"/>
        <v>0</v>
      </c>
      <c r="L95" s="49">
        <f t="shared" si="126"/>
        <v>0</v>
      </c>
      <c r="M95" s="49">
        <f t="shared" si="126"/>
        <v>200</v>
      </c>
      <c r="N95" s="2"/>
      <c r="O95" s="2"/>
      <c r="P95" s="2">
        <f t="shared" ref="P95:AA95" si="127">B95</f>
        <v>0</v>
      </c>
      <c r="Q95" s="2">
        <f t="shared" si="127"/>
        <v>0</v>
      </c>
      <c r="R95" s="2">
        <f t="shared" si="127"/>
        <v>0</v>
      </c>
      <c r="S95" s="2">
        <f t="shared" si="127"/>
        <v>0</v>
      </c>
      <c r="T95" s="2">
        <f t="shared" si="127"/>
        <v>0</v>
      </c>
      <c r="U95" s="2">
        <f t="shared" si="127"/>
        <v>0</v>
      </c>
      <c r="V95" s="2">
        <f t="shared" si="127"/>
        <v>0</v>
      </c>
      <c r="W95" s="2">
        <f t="shared" si="127"/>
        <v>0</v>
      </c>
      <c r="X95" s="2">
        <f t="shared" si="127"/>
        <v>0</v>
      </c>
      <c r="Y95" s="2">
        <f t="shared" si="127"/>
        <v>0</v>
      </c>
      <c r="Z95" s="2">
        <f t="shared" si="127"/>
        <v>0</v>
      </c>
      <c r="AA95" s="2">
        <f t="shared" si="127"/>
        <v>200</v>
      </c>
    </row>
    <row r="96" spans="1:27" x14ac:dyDescent="0.3">
      <c r="A96" s="63"/>
      <c r="B96" s="49"/>
      <c r="C96" s="49">
        <f t="shared" ref="C96:M96" si="128">C80-B80</f>
        <v>0</v>
      </c>
      <c r="D96" s="49">
        <f t="shared" si="128"/>
        <v>0</v>
      </c>
      <c r="E96" s="49">
        <f t="shared" si="128"/>
        <v>0</v>
      </c>
      <c r="F96" s="49">
        <f t="shared" si="128"/>
        <v>0</v>
      </c>
      <c r="G96" s="49">
        <f t="shared" si="128"/>
        <v>0</v>
      </c>
      <c r="H96" s="49">
        <f t="shared" si="128"/>
        <v>0</v>
      </c>
      <c r="I96" s="49">
        <f t="shared" si="128"/>
        <v>0</v>
      </c>
      <c r="J96" s="49">
        <f t="shared" si="128"/>
        <v>0</v>
      </c>
      <c r="K96" s="49">
        <f t="shared" si="128"/>
        <v>0</v>
      </c>
      <c r="L96" s="49">
        <f t="shared" si="128"/>
        <v>0</v>
      </c>
      <c r="M96" s="49">
        <f t="shared" si="128"/>
        <v>0</v>
      </c>
      <c r="N96" s="2"/>
      <c r="O96" s="2"/>
      <c r="P96" s="2">
        <f t="shared" ref="P96:AA96" si="129">B96</f>
        <v>0</v>
      </c>
      <c r="Q96" s="2">
        <f t="shared" si="129"/>
        <v>0</v>
      </c>
      <c r="R96" s="2">
        <f t="shared" si="129"/>
        <v>0</v>
      </c>
      <c r="S96" s="2">
        <f t="shared" si="129"/>
        <v>0</v>
      </c>
      <c r="T96" s="2">
        <f t="shared" si="129"/>
        <v>0</v>
      </c>
      <c r="U96" s="2">
        <f t="shared" si="129"/>
        <v>0</v>
      </c>
      <c r="V96" s="2">
        <f t="shared" si="129"/>
        <v>0</v>
      </c>
      <c r="W96" s="2">
        <f t="shared" si="129"/>
        <v>0</v>
      </c>
      <c r="X96" s="2">
        <f t="shared" si="129"/>
        <v>0</v>
      </c>
      <c r="Y96" s="2">
        <f t="shared" si="129"/>
        <v>0</v>
      </c>
      <c r="Z96" s="2">
        <f t="shared" si="129"/>
        <v>0</v>
      </c>
      <c r="AA96" s="2">
        <f t="shared" si="129"/>
        <v>0</v>
      </c>
    </row>
    <row r="97" spans="1:27" x14ac:dyDescent="0.3">
      <c r="A97" s="63"/>
      <c r="B97" s="49"/>
      <c r="C97" s="49">
        <f t="shared" ref="C97:M97" si="130">C81-B81</f>
        <v>0</v>
      </c>
      <c r="D97" s="49">
        <f t="shared" si="130"/>
        <v>0</v>
      </c>
      <c r="E97" s="49">
        <f t="shared" si="130"/>
        <v>0</v>
      </c>
      <c r="F97" s="49">
        <f t="shared" si="130"/>
        <v>0</v>
      </c>
      <c r="G97" s="49">
        <f t="shared" si="130"/>
        <v>0</v>
      </c>
      <c r="H97" s="49">
        <f t="shared" si="130"/>
        <v>0</v>
      </c>
      <c r="I97" s="49">
        <f t="shared" si="130"/>
        <v>0</v>
      </c>
      <c r="J97" s="49">
        <f t="shared" si="130"/>
        <v>0</v>
      </c>
      <c r="K97" s="49">
        <f t="shared" si="130"/>
        <v>0</v>
      </c>
      <c r="L97" s="49">
        <f t="shared" si="130"/>
        <v>0</v>
      </c>
      <c r="M97" s="49">
        <f t="shared" si="130"/>
        <v>0</v>
      </c>
      <c r="N97" s="2"/>
      <c r="O97" s="2"/>
      <c r="P97" s="2">
        <f t="shared" ref="P97:AA97" si="131">B97</f>
        <v>0</v>
      </c>
      <c r="Q97" s="2">
        <f t="shared" si="131"/>
        <v>0</v>
      </c>
      <c r="R97" s="2">
        <f t="shared" si="131"/>
        <v>0</v>
      </c>
      <c r="S97" s="2">
        <f t="shared" si="131"/>
        <v>0</v>
      </c>
      <c r="T97" s="2">
        <f t="shared" si="131"/>
        <v>0</v>
      </c>
      <c r="U97" s="2">
        <f t="shared" si="131"/>
        <v>0</v>
      </c>
      <c r="V97" s="2">
        <f t="shared" si="131"/>
        <v>0</v>
      </c>
      <c r="W97" s="2">
        <f t="shared" si="131"/>
        <v>0</v>
      </c>
      <c r="X97" s="2">
        <f t="shared" si="131"/>
        <v>0</v>
      </c>
      <c r="Y97" s="2">
        <f t="shared" si="131"/>
        <v>0</v>
      </c>
      <c r="Z97" s="2">
        <f t="shared" si="131"/>
        <v>0</v>
      </c>
      <c r="AA97" s="2">
        <f t="shared" si="131"/>
        <v>0</v>
      </c>
    </row>
    <row r="98" spans="1:27" x14ac:dyDescent="0.3">
      <c r="A98" s="63"/>
      <c r="B98" s="49"/>
      <c r="C98" s="49">
        <f t="shared" ref="C98:M98" si="132">C82-B82</f>
        <v>0</v>
      </c>
      <c r="D98" s="49">
        <f t="shared" si="132"/>
        <v>0</v>
      </c>
      <c r="E98" s="49">
        <f t="shared" si="132"/>
        <v>0</v>
      </c>
      <c r="F98" s="49">
        <f t="shared" si="132"/>
        <v>0</v>
      </c>
      <c r="G98" s="49">
        <f t="shared" si="132"/>
        <v>0</v>
      </c>
      <c r="H98" s="49">
        <f t="shared" si="132"/>
        <v>0</v>
      </c>
      <c r="I98" s="49">
        <f t="shared" si="132"/>
        <v>0</v>
      </c>
      <c r="J98" s="49">
        <f t="shared" si="132"/>
        <v>0</v>
      </c>
      <c r="K98" s="49">
        <f t="shared" si="132"/>
        <v>0</v>
      </c>
      <c r="L98" s="49">
        <f t="shared" si="132"/>
        <v>0</v>
      </c>
      <c r="M98" s="49">
        <f t="shared" si="132"/>
        <v>0</v>
      </c>
      <c r="N98" s="2"/>
      <c r="O98" s="2"/>
      <c r="P98" s="2">
        <f t="shared" ref="P98:AA98" si="133">B98</f>
        <v>0</v>
      </c>
      <c r="Q98" s="2">
        <f t="shared" si="133"/>
        <v>0</v>
      </c>
      <c r="R98" s="2">
        <f t="shared" si="133"/>
        <v>0</v>
      </c>
      <c r="S98" s="2">
        <f t="shared" si="133"/>
        <v>0</v>
      </c>
      <c r="T98" s="2">
        <f t="shared" si="133"/>
        <v>0</v>
      </c>
      <c r="U98" s="2">
        <f t="shared" si="133"/>
        <v>0</v>
      </c>
      <c r="V98" s="2">
        <f t="shared" si="133"/>
        <v>0</v>
      </c>
      <c r="W98" s="2">
        <f t="shared" si="133"/>
        <v>0</v>
      </c>
      <c r="X98" s="2">
        <f t="shared" si="133"/>
        <v>0</v>
      </c>
      <c r="Y98" s="2">
        <f t="shared" si="133"/>
        <v>0</v>
      </c>
      <c r="Z98" s="2">
        <f t="shared" si="133"/>
        <v>0</v>
      </c>
      <c r="AA98" s="2">
        <f t="shared" si="133"/>
        <v>0</v>
      </c>
    </row>
    <row r="99" spans="1:27" x14ac:dyDescent="0.3">
      <c r="A99" s="63"/>
      <c r="B99" s="49"/>
      <c r="C99" s="49">
        <f t="shared" ref="C99:M99" si="134">C83-B83</f>
        <v>0</v>
      </c>
      <c r="D99" s="49">
        <f t="shared" si="134"/>
        <v>0</v>
      </c>
      <c r="E99" s="49">
        <f t="shared" si="134"/>
        <v>0</v>
      </c>
      <c r="F99" s="49">
        <f t="shared" si="134"/>
        <v>0</v>
      </c>
      <c r="G99" s="49">
        <f t="shared" si="134"/>
        <v>0</v>
      </c>
      <c r="H99" s="49">
        <f t="shared" si="134"/>
        <v>0</v>
      </c>
      <c r="I99" s="49">
        <f t="shared" si="134"/>
        <v>0</v>
      </c>
      <c r="J99" s="49">
        <f t="shared" si="134"/>
        <v>0</v>
      </c>
      <c r="K99" s="49">
        <f t="shared" si="134"/>
        <v>0</v>
      </c>
      <c r="L99" s="49">
        <f t="shared" si="134"/>
        <v>0</v>
      </c>
      <c r="M99" s="49">
        <f t="shared" si="134"/>
        <v>0</v>
      </c>
      <c r="N99" s="2"/>
      <c r="O99" s="2"/>
      <c r="P99" s="2">
        <f t="shared" ref="P99:AA99" si="135">B99</f>
        <v>0</v>
      </c>
      <c r="Q99" s="2">
        <f t="shared" si="135"/>
        <v>0</v>
      </c>
      <c r="R99" s="2">
        <f t="shared" si="135"/>
        <v>0</v>
      </c>
      <c r="S99" s="2">
        <f t="shared" si="135"/>
        <v>0</v>
      </c>
      <c r="T99" s="2">
        <f t="shared" si="135"/>
        <v>0</v>
      </c>
      <c r="U99" s="2">
        <f t="shared" si="135"/>
        <v>0</v>
      </c>
      <c r="V99" s="2">
        <f t="shared" si="135"/>
        <v>0</v>
      </c>
      <c r="W99" s="2">
        <f t="shared" si="135"/>
        <v>0</v>
      </c>
      <c r="X99" s="2">
        <f t="shared" si="135"/>
        <v>0</v>
      </c>
      <c r="Y99" s="2">
        <f t="shared" si="135"/>
        <v>0</v>
      </c>
      <c r="Z99" s="2">
        <f t="shared" si="135"/>
        <v>0</v>
      </c>
      <c r="AA99" s="2">
        <f t="shared" si="135"/>
        <v>0</v>
      </c>
    </row>
    <row r="100" spans="1:27" x14ac:dyDescent="0.3">
      <c r="A100" s="63"/>
      <c r="B100" s="49"/>
      <c r="C100" s="49">
        <f t="shared" ref="C100:M100" si="136">C84-B84</f>
        <v>0</v>
      </c>
      <c r="D100" s="49">
        <f t="shared" si="136"/>
        <v>0</v>
      </c>
      <c r="E100" s="49">
        <f t="shared" si="136"/>
        <v>0</v>
      </c>
      <c r="F100" s="49">
        <f t="shared" si="136"/>
        <v>0</v>
      </c>
      <c r="G100" s="49">
        <f t="shared" si="136"/>
        <v>0</v>
      </c>
      <c r="H100" s="49">
        <f t="shared" si="136"/>
        <v>0</v>
      </c>
      <c r="I100" s="49">
        <f t="shared" si="136"/>
        <v>0</v>
      </c>
      <c r="J100" s="49">
        <f t="shared" si="136"/>
        <v>0</v>
      </c>
      <c r="K100" s="49">
        <f t="shared" si="136"/>
        <v>0</v>
      </c>
      <c r="L100" s="49">
        <f t="shared" si="136"/>
        <v>0</v>
      </c>
      <c r="M100" s="49">
        <f t="shared" si="136"/>
        <v>0</v>
      </c>
      <c r="N100" s="2"/>
      <c r="O100" s="2"/>
      <c r="P100" s="2">
        <f t="shared" ref="P100:AA100" si="137">B100</f>
        <v>0</v>
      </c>
      <c r="Q100" s="2">
        <f t="shared" si="137"/>
        <v>0</v>
      </c>
      <c r="R100" s="2">
        <f t="shared" si="137"/>
        <v>0</v>
      </c>
      <c r="S100" s="2">
        <f t="shared" si="137"/>
        <v>0</v>
      </c>
      <c r="T100" s="2">
        <f t="shared" si="137"/>
        <v>0</v>
      </c>
      <c r="U100" s="2">
        <f t="shared" si="137"/>
        <v>0</v>
      </c>
      <c r="V100" s="2">
        <f t="shared" si="137"/>
        <v>0</v>
      </c>
      <c r="W100" s="2">
        <f t="shared" si="137"/>
        <v>0</v>
      </c>
      <c r="X100" s="2">
        <f t="shared" si="137"/>
        <v>0</v>
      </c>
      <c r="Y100" s="2">
        <f t="shared" si="137"/>
        <v>0</v>
      </c>
      <c r="Z100" s="2">
        <f t="shared" si="137"/>
        <v>0</v>
      </c>
      <c r="AA100" s="2">
        <f t="shared" si="137"/>
        <v>0</v>
      </c>
    </row>
  </sheetData>
  <phoneticPr fontId="24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L37" sqref="L37"/>
    </sheetView>
  </sheetViews>
  <sheetFormatPr defaultColWidth="9" defaultRowHeight="14" x14ac:dyDescent="0.3"/>
  <cols>
    <col min="4" max="5" width="12.58203125"/>
    <col min="6" max="6" width="13.75"/>
    <col min="7" max="11" width="12.58203125"/>
    <col min="12" max="12" width="13.75"/>
    <col min="13" max="14" width="12.58203125"/>
    <col min="15" max="15" width="19.25" customWidth="1"/>
    <col min="17" max="17" width="12.58203125"/>
  </cols>
  <sheetData>
    <row r="1" spans="1:17" x14ac:dyDescent="0.3">
      <c r="B1" t="str">
        <f>'乔司-艮山'!A1</f>
        <v>峰荷平衡</v>
      </c>
      <c r="C1">
        <f>'乔司-艮山'!B1</f>
        <v>0</v>
      </c>
      <c r="D1">
        <f>'乔司-艮山'!C1</f>
        <v>2021</v>
      </c>
      <c r="E1">
        <f>'乔司-艮山'!D1</f>
        <v>2022</v>
      </c>
      <c r="F1">
        <f>'乔司-艮山'!E1</f>
        <v>2023</v>
      </c>
      <c r="G1">
        <f>'乔司-艮山'!F1</f>
        <v>2024</v>
      </c>
      <c r="H1">
        <f>'乔司-艮山'!G1</f>
        <v>2025</v>
      </c>
      <c r="I1">
        <f>'乔司-艮山'!H1</f>
        <v>2026</v>
      </c>
      <c r="J1">
        <f>'乔司-艮山'!I1</f>
        <v>2027</v>
      </c>
      <c r="K1">
        <f>'乔司-艮山'!J1</f>
        <v>2028</v>
      </c>
      <c r="L1">
        <f>'乔司-艮山'!K1</f>
        <v>2029</v>
      </c>
      <c r="M1">
        <f>'乔司-艮山'!L1</f>
        <v>2030</v>
      </c>
      <c r="N1">
        <f>'乔司-艮山'!M1</f>
        <v>2035</v>
      </c>
      <c r="P1" t="s">
        <v>15</v>
      </c>
      <c r="Q1" t="s">
        <v>183</v>
      </c>
    </row>
    <row r="2" spans="1:17" x14ac:dyDescent="0.3">
      <c r="A2" s="209" t="s">
        <v>184</v>
      </c>
      <c r="B2" t="str">
        <f>'乔司-艮山'!A3</f>
        <v>市区负荷</v>
      </c>
      <c r="C2">
        <f>'乔司-艮山'!B3</f>
        <v>0</v>
      </c>
      <c r="D2">
        <f>'乔司-艮山'!C3</f>
        <v>165.96900000000002</v>
      </c>
      <c r="E2">
        <f>'乔司-艮山'!D3</f>
        <v>172.05405630826834</v>
      </c>
      <c r="F2">
        <f>'乔司-艮山'!E3</f>
        <v>183.83295412468584</v>
      </c>
      <c r="G2">
        <f>'乔司-艮山'!F3</f>
        <v>180.98203878240875</v>
      </c>
      <c r="H2">
        <f>'乔司-艮山'!G3</f>
        <v>190.03648477157367</v>
      </c>
      <c r="I2">
        <f>'乔司-艮山'!H3</f>
        <v>197.07339337788579</v>
      </c>
      <c r="J2">
        <f>'乔司-艮山'!I3</f>
        <v>204.76608324896631</v>
      </c>
      <c r="K2">
        <f>'乔司-艮山'!J3</f>
        <v>212.07173551449372</v>
      </c>
      <c r="L2">
        <f>'乔司-艮山'!K3</f>
        <v>220.76324860425294</v>
      </c>
      <c r="M2">
        <f>'乔司-艮山'!L3</f>
        <v>230.03603344768442</v>
      </c>
      <c r="N2">
        <f>'乔司-艮山'!M3</f>
        <v>269.2739597593058</v>
      </c>
      <c r="O2" t="str">
        <f>B2</f>
        <v>市区负荷</v>
      </c>
      <c r="P2">
        <f>D2</f>
        <v>165.96900000000002</v>
      </c>
    </row>
    <row r="3" spans="1:17" x14ac:dyDescent="0.3">
      <c r="A3" s="209"/>
      <c r="B3" t="str">
        <f>'乔司-艮山'!A4</f>
        <v>钱塘（下沙）负荷</v>
      </c>
      <c r="C3">
        <f>'乔司-艮山'!B4</f>
        <v>0</v>
      </c>
      <c r="D3">
        <f>'乔司-艮山'!C4</f>
        <v>108.80920574425937</v>
      </c>
      <c r="E3">
        <f>'乔司-艮山'!D4</f>
        <v>113.4124711425787</v>
      </c>
      <c r="F3">
        <f>'乔司-艮山'!E4</f>
        <v>120.64322150332291</v>
      </c>
      <c r="G3">
        <f>'乔司-艮山'!F4</f>
        <v>126.61320000666083</v>
      </c>
      <c r="H3">
        <f>'乔司-艮山'!G4</f>
        <v>135.8301607445008</v>
      </c>
      <c r="I3">
        <f>'乔司-艮山'!H4</f>
        <v>144.06</v>
      </c>
      <c r="J3">
        <f>'乔司-艮山'!I4</f>
        <v>151.29</v>
      </c>
      <c r="K3">
        <f>'乔司-艮山'!J4</f>
        <v>158</v>
      </c>
      <c r="L3">
        <f>'乔司-艮山'!K4</f>
        <v>164.19</v>
      </c>
      <c r="M3">
        <f>'乔司-艮山'!L4</f>
        <v>170.012</v>
      </c>
      <c r="N3">
        <f>'乔司-艮山'!M4</f>
        <v>196.09941465711216</v>
      </c>
      <c r="O3" t="str">
        <f t="shared" ref="O3:O29" si="0">B3</f>
        <v>钱塘（下沙）负荷</v>
      </c>
      <c r="Q3">
        <f>D3</f>
        <v>108.80920574425937</v>
      </c>
    </row>
    <row r="4" spans="1:17" x14ac:dyDescent="0.3">
      <c r="A4" s="209"/>
      <c r="B4" t="str">
        <f>'乔司-艮山'!A5</f>
        <v>临平负荷</v>
      </c>
      <c r="C4">
        <f>'乔司-艮山'!B5</f>
        <v>0</v>
      </c>
      <c r="D4">
        <f>'乔司-艮山'!C5</f>
        <v>99.386676620238774</v>
      </c>
      <c r="E4">
        <f>'乔司-艮山'!D5</f>
        <v>100.57908426469979</v>
      </c>
      <c r="F4">
        <f>'乔司-艮山'!E5</f>
        <v>109.59564096817542</v>
      </c>
      <c r="G4">
        <f>'乔司-艮山'!F5</f>
        <v>0</v>
      </c>
      <c r="H4">
        <f>'乔司-艮山'!G5</f>
        <v>0</v>
      </c>
      <c r="I4">
        <f>'乔司-艮山'!H5</f>
        <v>0</v>
      </c>
      <c r="J4">
        <f>'乔司-艮山'!I5</f>
        <v>0</v>
      </c>
      <c r="K4">
        <f>'乔司-艮山'!J5</f>
        <v>0</v>
      </c>
      <c r="L4">
        <f>'乔司-艮山'!K5</f>
        <v>0</v>
      </c>
      <c r="M4">
        <f>'乔司-艮山'!L5</f>
        <v>0</v>
      </c>
      <c r="N4">
        <f>'乔司-艮山'!M5</f>
        <v>0</v>
      </c>
      <c r="O4" t="str">
        <f t="shared" si="0"/>
        <v>临平负荷</v>
      </c>
    </row>
    <row r="5" spans="1:17" x14ac:dyDescent="0.3">
      <c r="A5" s="209" t="s">
        <v>185</v>
      </c>
      <c r="B5" t="str">
        <f>瓶窑杭州临安!A3</f>
        <v>市区负荷</v>
      </c>
      <c r="C5">
        <f>瓶窑杭州临安!B3</f>
        <v>0</v>
      </c>
      <c r="D5">
        <f>瓶窑杭州临安!C3</f>
        <v>79.911000000000016</v>
      </c>
      <c r="E5">
        <f>瓶窑杭州临安!D3</f>
        <v>82.840841926203282</v>
      </c>
      <c r="F5">
        <f>瓶窑杭州临安!E3</f>
        <v>88.512163097070967</v>
      </c>
      <c r="G5">
        <f>瓶窑杭州临安!F3</f>
        <v>99.362687958969516</v>
      </c>
      <c r="H5">
        <f>瓶窑杭州临安!G3</f>
        <v>104.3337563451777</v>
      </c>
      <c r="I5">
        <f>瓶窑杭州临安!H3</f>
        <v>108.19715714864319</v>
      </c>
      <c r="J5">
        <f>瓶窑杭州临安!I3</f>
        <v>112.42059472492268</v>
      </c>
      <c r="K5">
        <f>瓶窑杭州临安!J3</f>
        <v>116.43154106678087</v>
      </c>
      <c r="L5">
        <f>瓶窑杭州临安!K3</f>
        <v>121.20335217488397</v>
      </c>
      <c r="M5">
        <f>瓶窑杭州临安!L3</f>
        <v>126.2942928732385</v>
      </c>
      <c r="N5">
        <f>瓶窑杭州临安!M3</f>
        <v>147.83668378942281</v>
      </c>
      <c r="O5" t="str">
        <f t="shared" si="0"/>
        <v>市区负荷</v>
      </c>
      <c r="P5">
        <f>D5</f>
        <v>79.911000000000016</v>
      </c>
    </row>
    <row r="6" spans="1:17" x14ac:dyDescent="0.3">
      <c r="A6" s="209"/>
      <c r="B6" t="str">
        <f>瓶窑杭州临安!A4</f>
        <v>余杭区负荷</v>
      </c>
      <c r="C6">
        <f>瓶窑杭州临安!B4</f>
        <v>0</v>
      </c>
      <c r="D6">
        <f>瓶窑杭州临安!C4</f>
        <v>135.05625077762343</v>
      </c>
      <c r="E6">
        <f>瓶窑杭州临安!D4</f>
        <v>145.68799593061442</v>
      </c>
      <c r="F6">
        <f>瓶窑杭州临安!E4</f>
        <v>162.69889209362142</v>
      </c>
      <c r="G6">
        <f>瓶窑杭州临安!F4</f>
        <v>176.64025943749664</v>
      </c>
      <c r="H6">
        <f>瓶窑杭州临安!G4</f>
        <v>190.7776367738295</v>
      </c>
      <c r="I6">
        <f>瓶窑杭州临安!H4</f>
        <v>203.78847711624172</v>
      </c>
      <c r="J6">
        <f>瓶窑杭州临安!I4</f>
        <v>215.17046216898657</v>
      </c>
      <c r="K6">
        <f>瓶窑杭州临安!J4</f>
        <v>227.35757692422337</v>
      </c>
      <c r="L6">
        <f>瓶窑杭州临安!K4</f>
        <v>239.68437507754103</v>
      </c>
      <c r="M6">
        <f>瓶窑杭州临安!L4</f>
        <v>252.35948086114507</v>
      </c>
      <c r="N6">
        <f>瓶窑杭州临安!M4</f>
        <v>295.40518359588941</v>
      </c>
      <c r="O6" t="str">
        <f t="shared" si="0"/>
        <v>余杭区负荷</v>
      </c>
    </row>
    <row r="7" spans="1:17" x14ac:dyDescent="0.3">
      <c r="A7" s="209"/>
      <c r="B7" t="str">
        <f>瓶窑杭州临安!A5</f>
        <v>临安市负荷</v>
      </c>
      <c r="C7">
        <f>瓶窑杭州临安!B5</f>
        <v>0</v>
      </c>
      <c r="D7">
        <f>瓶窑杭州临安!C5</f>
        <v>85.022821182772802</v>
      </c>
      <c r="E7">
        <f>瓶窑杭州临安!D5</f>
        <v>86.672144685600799</v>
      </c>
      <c r="F7">
        <f>瓶窑杭州临安!E5</f>
        <v>92.063171126225299</v>
      </c>
      <c r="G7">
        <f>瓶窑杭州临安!F5</f>
        <v>98.6305846502256</v>
      </c>
      <c r="H7">
        <f>瓶窑杭州临安!G5</f>
        <v>106.31697687535301</v>
      </c>
      <c r="I7">
        <f>瓶窑杭州临安!H5</f>
        <v>115.390846496557</v>
      </c>
      <c r="J7">
        <f>瓶窑杭州临安!I5</f>
        <v>124.05661336293301</v>
      </c>
      <c r="K7">
        <f>瓶窑杭州临安!J5</f>
        <v>131.68463774664099</v>
      </c>
      <c r="L7">
        <f>瓶窑杭州临安!K5</f>
        <v>139.351380859036</v>
      </c>
      <c r="M7">
        <f>瓶窑杭州临安!L5</f>
        <v>144.530768282156</v>
      </c>
      <c r="N7">
        <f>瓶窑杭州临安!M5</f>
        <v>169.18380872378299</v>
      </c>
      <c r="O7" t="str">
        <f t="shared" si="0"/>
        <v>临安市负荷</v>
      </c>
    </row>
    <row r="8" spans="1:17" x14ac:dyDescent="0.3">
      <c r="A8" s="209"/>
      <c r="B8" t="str">
        <f>瓶窑杭州临安!A6</f>
        <v>桐庐县负荷</v>
      </c>
      <c r="C8">
        <f>瓶窑杭州临安!B6</f>
        <v>0</v>
      </c>
      <c r="D8">
        <f>瓶窑杭州临安!C6</f>
        <v>11.97321375950343</v>
      </c>
      <c r="E8">
        <f>瓶窑杭州临安!D6</f>
        <v>12.6</v>
      </c>
      <c r="F8">
        <f>瓶窑杭州临安!E6</f>
        <v>0</v>
      </c>
      <c r="G8">
        <f>瓶窑杭州临安!F6</f>
        <v>0</v>
      </c>
      <c r="H8">
        <f>瓶窑杭州临安!G6</f>
        <v>0</v>
      </c>
      <c r="I8">
        <f>瓶窑杭州临安!H6</f>
        <v>0</v>
      </c>
      <c r="J8">
        <f>瓶窑杭州临安!I6</f>
        <v>0</v>
      </c>
      <c r="K8">
        <f>瓶窑杭州临安!J6</f>
        <v>0</v>
      </c>
      <c r="L8">
        <f>瓶窑杭州临安!K6</f>
        <v>0</v>
      </c>
      <c r="M8">
        <f>瓶窑杭州临安!L6</f>
        <v>0</v>
      </c>
      <c r="N8">
        <f>瓶窑杭州临安!M6</f>
        <v>0</v>
      </c>
      <c r="O8" t="str">
        <f t="shared" si="0"/>
        <v>桐庐县负荷</v>
      </c>
    </row>
    <row r="9" spans="1:17" x14ac:dyDescent="0.3">
      <c r="A9" s="209"/>
      <c r="B9" t="str">
        <f>瓶窑杭州临安!A7</f>
        <v>淳安县负荷</v>
      </c>
      <c r="C9">
        <f>瓶窑杭州临安!B7</f>
        <v>0</v>
      </c>
      <c r="D9">
        <f>瓶窑杭州临安!C7</f>
        <v>20.305450235415169</v>
      </c>
      <c r="E9">
        <f>瓶窑杭州临安!D7</f>
        <v>19.993687921791988</v>
      </c>
      <c r="F9">
        <f>瓶窑杭州临安!E7</f>
        <v>0</v>
      </c>
      <c r="G9">
        <f>瓶窑杭州临安!F7</f>
        <v>0</v>
      </c>
      <c r="H9">
        <f>瓶窑杭州临安!G7</f>
        <v>0</v>
      </c>
      <c r="I9">
        <f>瓶窑杭州临安!H7</f>
        <v>0</v>
      </c>
      <c r="J9">
        <f>瓶窑杭州临安!I7</f>
        <v>0</v>
      </c>
      <c r="K9">
        <f>瓶窑杭州临安!J7</f>
        <v>0</v>
      </c>
      <c r="L9">
        <f>瓶窑杭州临安!K7</f>
        <v>0</v>
      </c>
      <c r="M9">
        <f>瓶窑杭州临安!L7</f>
        <v>0</v>
      </c>
      <c r="N9">
        <f>瓶窑杭州临安!M7</f>
        <v>0</v>
      </c>
      <c r="O9" t="str">
        <f t="shared" si="0"/>
        <v>淳安县负荷</v>
      </c>
    </row>
    <row r="10" spans="1:17" x14ac:dyDescent="0.3">
      <c r="A10" s="209" t="s">
        <v>26</v>
      </c>
      <c r="B10" t="str">
        <f>富阳!A3</f>
        <v>市区负荷</v>
      </c>
      <c r="C10">
        <f>富阳!B3</f>
        <v>0</v>
      </c>
      <c r="D10">
        <f>富阳!C3</f>
        <v>73.763999999999996</v>
      </c>
      <c r="E10">
        <f>富阳!D3</f>
        <v>76.468469470341475</v>
      </c>
      <c r="F10">
        <f>富阳!E3</f>
        <v>81.703535166527033</v>
      </c>
      <c r="G10">
        <f>富阳!F3</f>
        <v>85.168018250545288</v>
      </c>
      <c r="H10">
        <f>富阳!G3</f>
        <v>89.428934010152304</v>
      </c>
      <c r="I10">
        <f>富阳!H3</f>
        <v>92.74042041312272</v>
      </c>
      <c r="J10">
        <f>富阳!I3</f>
        <v>96.360509764219429</v>
      </c>
      <c r="K10">
        <f>富阳!J3</f>
        <v>99.798463771526457</v>
      </c>
      <c r="L10">
        <f>富阳!K3</f>
        <v>103.88858757847196</v>
      </c>
      <c r="M10">
        <f>富阳!L3</f>
        <v>108.25225103420442</v>
      </c>
      <c r="N10">
        <f>富阳!M3</f>
        <v>126.71715753379095</v>
      </c>
      <c r="O10" t="str">
        <f t="shared" si="0"/>
        <v>市区负荷</v>
      </c>
      <c r="P10">
        <f>D10</f>
        <v>73.763999999999996</v>
      </c>
    </row>
    <row r="11" spans="1:17" x14ac:dyDescent="0.3">
      <c r="A11" s="209"/>
      <c r="B11" t="str">
        <f>富阳!A4</f>
        <v>富阳区负荷</v>
      </c>
      <c r="C11">
        <f>富阳!B4</f>
        <v>0</v>
      </c>
      <c r="D11">
        <f>富阳!C4</f>
        <v>88.223680333182799</v>
      </c>
      <c r="E11">
        <f>富阳!D4</f>
        <v>90.316314405336598</v>
      </c>
      <c r="F11">
        <f>富阳!E4</f>
        <v>56.654259154600005</v>
      </c>
      <c r="G11">
        <f>富阳!F4</f>
        <v>61.822057182822007</v>
      </c>
      <c r="H11">
        <f>富阳!G4</f>
        <v>65.425831923294012</v>
      </c>
      <c r="I11">
        <f>富阳!H4</f>
        <v>61.98019441069259</v>
      </c>
      <c r="J11">
        <f>富阳!I4</f>
        <v>66.637796250442193</v>
      </c>
      <c r="K11">
        <f>富阳!J4</f>
        <v>50.656469588790998</v>
      </c>
      <c r="L11">
        <f>富阳!K4</f>
        <v>53.75</v>
      </c>
      <c r="M11">
        <f>富阳!L4</f>
        <v>56.75</v>
      </c>
      <c r="N11">
        <f>富阳!M4</f>
        <v>64</v>
      </c>
      <c r="O11" t="str">
        <f t="shared" si="0"/>
        <v>富阳区负荷</v>
      </c>
    </row>
    <row r="12" spans="1:17" x14ac:dyDescent="0.3">
      <c r="A12" s="209"/>
      <c r="B12">
        <f>富阳!A5</f>
        <v>0</v>
      </c>
      <c r="C12">
        <f>富阳!B5</f>
        <v>0</v>
      </c>
      <c r="D12">
        <f>富阳!C5</f>
        <v>0</v>
      </c>
      <c r="E12">
        <f>富阳!D5</f>
        <v>0</v>
      </c>
      <c r="F12">
        <f>富阳!E5</f>
        <v>0</v>
      </c>
      <c r="G12">
        <f>富阳!F5</f>
        <v>0</v>
      </c>
      <c r="H12">
        <f>富阳!G5</f>
        <v>0</v>
      </c>
      <c r="I12">
        <f>富阳!H5</f>
        <v>0</v>
      </c>
      <c r="J12">
        <f>富阳!I5</f>
        <v>0</v>
      </c>
      <c r="K12">
        <f>富阳!J5</f>
        <v>0</v>
      </c>
      <c r="L12">
        <f>富阳!K5</f>
        <v>0</v>
      </c>
      <c r="M12">
        <f>富阳!L5</f>
        <v>0</v>
      </c>
      <c r="N12">
        <f>富阳!M5</f>
        <v>0</v>
      </c>
      <c r="O12">
        <f t="shared" si="0"/>
        <v>0</v>
      </c>
    </row>
    <row r="13" spans="1:17" x14ac:dyDescent="0.3">
      <c r="A13" s="209"/>
      <c r="B13" t="str">
        <f>富阳!A6</f>
        <v>桐庐县负荷</v>
      </c>
      <c r="C13">
        <f>富阳!B6</f>
        <v>0</v>
      </c>
      <c r="D13">
        <f>富阳!C6</f>
        <v>45.042089857179569</v>
      </c>
      <c r="E13">
        <f>富阳!D6</f>
        <v>47.400000000000006</v>
      </c>
      <c r="F13">
        <f>富阳!E6</f>
        <v>0</v>
      </c>
      <c r="G13">
        <f>富阳!F6</f>
        <v>0</v>
      </c>
      <c r="H13">
        <f>富阳!G6</f>
        <v>0</v>
      </c>
      <c r="I13">
        <f>富阳!H6</f>
        <v>0</v>
      </c>
      <c r="J13">
        <f>富阳!I6</f>
        <v>0</v>
      </c>
      <c r="K13">
        <f>富阳!J6</f>
        <v>0</v>
      </c>
      <c r="L13">
        <f>富阳!K6</f>
        <v>0</v>
      </c>
      <c r="M13">
        <f>富阳!L6</f>
        <v>0</v>
      </c>
      <c r="N13">
        <f>富阳!M6</f>
        <v>0</v>
      </c>
      <c r="O13" t="str">
        <f t="shared" si="0"/>
        <v>桐庐县负荷</v>
      </c>
    </row>
    <row r="14" spans="1:17" x14ac:dyDescent="0.3">
      <c r="A14" s="209" t="s">
        <v>186</v>
      </c>
      <c r="B14" t="str">
        <f>涌潮江南!A3</f>
        <v>市区负荷</v>
      </c>
      <c r="C14">
        <f>涌潮江南!B3</f>
        <v>0</v>
      </c>
      <c r="D14">
        <f>涌潮江南!C3</f>
        <v>0</v>
      </c>
      <c r="E14">
        <f>涌潮江南!D3</f>
        <v>0</v>
      </c>
      <c r="F14">
        <f>涌潮江南!E3</f>
        <v>0</v>
      </c>
      <c r="G14">
        <f>涌潮江南!F3</f>
        <v>21.292004562636322</v>
      </c>
      <c r="H14">
        <f>涌潮江南!G3</f>
        <v>22.357233502538076</v>
      </c>
      <c r="I14">
        <f>涌潮江南!H3</f>
        <v>23.18510510328068</v>
      </c>
      <c r="J14">
        <f>涌潮江南!I3</f>
        <v>24.090127441054857</v>
      </c>
      <c r="K14">
        <f>涌潮江南!J3</f>
        <v>24.949615942881614</v>
      </c>
      <c r="L14">
        <f>涌潮江南!K3</f>
        <v>25.972146894617989</v>
      </c>
      <c r="M14">
        <f>涌潮江南!L3</f>
        <v>27.063062758551105</v>
      </c>
      <c r="N14">
        <f>涌潮江南!M3</f>
        <v>31.679289383447738</v>
      </c>
      <c r="O14" t="str">
        <f t="shared" si="0"/>
        <v>市区负荷</v>
      </c>
      <c r="P14">
        <f>D14</f>
        <v>0</v>
      </c>
    </row>
    <row r="15" spans="1:17" x14ac:dyDescent="0.3">
      <c r="A15" s="209"/>
      <c r="B15" t="str">
        <f>涌潮江南!A4</f>
        <v>萧山区负荷</v>
      </c>
      <c r="C15">
        <f>涌潮江南!B4</f>
        <v>0</v>
      </c>
      <c r="D15">
        <f>涌潮江南!C4</f>
        <v>232.38237431978561</v>
      </c>
      <c r="E15">
        <f>涌潮江南!D4</f>
        <v>247.72474808320834</v>
      </c>
      <c r="F15">
        <f>涌潮江南!E4</f>
        <v>281.65260265429828</v>
      </c>
      <c r="G15">
        <f>涌潮江南!F4</f>
        <v>297.39663297420606</v>
      </c>
      <c r="H15">
        <f>涌潮江南!G4</f>
        <v>314.04399323181059</v>
      </c>
      <c r="I15">
        <f>涌潮江南!H4</f>
        <v>335.40000000000003</v>
      </c>
      <c r="J15">
        <f>涌潮江南!I4</f>
        <v>359.04</v>
      </c>
      <c r="K15">
        <f>涌潮江南!J4</f>
        <v>377.52000000000004</v>
      </c>
      <c r="L15">
        <f>涌潮江南!K4</f>
        <v>392.04</v>
      </c>
      <c r="M15">
        <f>涌潮江南!L4</f>
        <v>406.56</v>
      </c>
      <c r="N15">
        <f>涌潮江南!M4</f>
        <v>477.09834060106743</v>
      </c>
      <c r="O15" t="str">
        <f t="shared" si="0"/>
        <v>萧山区负荷</v>
      </c>
    </row>
    <row r="16" spans="1:17" x14ac:dyDescent="0.3">
      <c r="A16" s="209" t="s">
        <v>187</v>
      </c>
      <c r="B16" t="str">
        <f>萧东江东!A3</f>
        <v>钱塘（大江东）负荷</v>
      </c>
      <c r="C16">
        <f>萧东江东!B3</f>
        <v>0</v>
      </c>
      <c r="D16">
        <f>萧东江东!C3</f>
        <v>113.25039781545362</v>
      </c>
      <c r="E16">
        <f>萧东江东!D3</f>
        <v>127.89065894801429</v>
      </c>
      <c r="F16">
        <f>萧东江东!E3</f>
        <v>147.45282628183912</v>
      </c>
      <c r="G16">
        <f>萧东江东!F3</f>
        <v>161.14407273575017</v>
      </c>
      <c r="H16">
        <f>萧东江东!G3</f>
        <v>180.0539340101522</v>
      </c>
      <c r="I16">
        <f>萧东江东!H3</f>
        <v>198.94</v>
      </c>
      <c r="J16">
        <f>萧东江东!I3</f>
        <v>217.70999999999998</v>
      </c>
      <c r="K16">
        <f>萧东江东!J3</f>
        <v>237</v>
      </c>
      <c r="L16">
        <f>萧东江东!K3</f>
        <v>256.81</v>
      </c>
      <c r="M16">
        <f>萧东江东!L3</f>
        <v>277.38799999999998</v>
      </c>
      <c r="N16">
        <f>萧东江东!M3</f>
        <v>348.62118161264385</v>
      </c>
      <c r="O16" t="str">
        <f t="shared" si="0"/>
        <v>钱塘（大江东）负荷</v>
      </c>
      <c r="Q16">
        <f>D16</f>
        <v>113.25039781545362</v>
      </c>
    </row>
    <row r="17" spans="1:16" x14ac:dyDescent="0.3">
      <c r="A17" s="209"/>
      <c r="B17" t="str">
        <f>萧东江东!A4</f>
        <v>萧山区负荷</v>
      </c>
      <c r="C17">
        <f>萧东江东!B4</f>
        <v>0</v>
      </c>
      <c r="D17">
        <f>萧东江东!C4</f>
        <v>58.095593579946403</v>
      </c>
      <c r="E17">
        <f>萧东江东!D4</f>
        <v>61.931187020802085</v>
      </c>
      <c r="F17">
        <f>萧东江东!E4</f>
        <v>70.413150663574569</v>
      </c>
      <c r="G17">
        <f>萧东江东!F4</f>
        <v>74.349158243551514</v>
      </c>
      <c r="H17">
        <f>萧东江东!G4</f>
        <v>78.510998307952647</v>
      </c>
      <c r="I17">
        <f>萧东江东!H4</f>
        <v>77.399999999999991</v>
      </c>
      <c r="J17">
        <f>萧东江东!I4</f>
        <v>76.160000000000011</v>
      </c>
      <c r="K17">
        <f>萧东江东!J4</f>
        <v>80.080000000000013</v>
      </c>
      <c r="L17">
        <f>萧东江东!K4</f>
        <v>83.160000000000011</v>
      </c>
      <c r="M17">
        <f>萧东江东!L4</f>
        <v>86.240000000000009</v>
      </c>
      <c r="N17">
        <f>萧东江东!M4</f>
        <v>101.20267830931733</v>
      </c>
      <c r="O17" t="str">
        <f t="shared" si="0"/>
        <v>萧山区负荷</v>
      </c>
    </row>
    <row r="18" spans="1:16" x14ac:dyDescent="0.3">
      <c r="A18" s="209" t="s">
        <v>188</v>
      </c>
      <c r="B18" t="str">
        <f>仁和!A3</f>
        <v>市区负荷</v>
      </c>
      <c r="C18">
        <f>仁和!B3</f>
        <v>0</v>
      </c>
      <c r="D18">
        <f>仁和!C3</f>
        <v>221.292</v>
      </c>
      <c r="E18">
        <f>仁和!D3</f>
        <v>229.40540841102444</v>
      </c>
      <c r="F18">
        <f>仁和!E3</f>
        <v>245.11060549958111</v>
      </c>
      <c r="G18">
        <f>仁和!F3</f>
        <v>173.88470392819661</v>
      </c>
      <c r="H18">
        <f>仁和!G3</f>
        <v>182.58407360406096</v>
      </c>
      <c r="I18">
        <f>仁和!H3</f>
        <v>189.34502501012554</v>
      </c>
      <c r="J18">
        <f>仁和!I3</f>
        <v>196.73604076861466</v>
      </c>
      <c r="K18">
        <f>仁和!J3</f>
        <v>203.7551968668665</v>
      </c>
      <c r="L18">
        <f>仁和!K3</f>
        <v>212.10586630604692</v>
      </c>
      <c r="M18">
        <f>仁和!L3</f>
        <v>221.01501252816735</v>
      </c>
      <c r="N18">
        <f>仁和!M3</f>
        <v>258.71419663148987</v>
      </c>
      <c r="O18" t="str">
        <f t="shared" si="0"/>
        <v>市区负荷</v>
      </c>
      <c r="P18">
        <f>D18</f>
        <v>221.292</v>
      </c>
    </row>
    <row r="19" spans="1:16" x14ac:dyDescent="0.3">
      <c r="A19" s="209"/>
      <c r="B19" t="str">
        <f>仁和!A4</f>
        <v>临平负荷</v>
      </c>
      <c r="C19">
        <f>仁和!B4</f>
        <v>0</v>
      </c>
      <c r="D19">
        <f>仁和!C4</f>
        <v>44.651985148223218</v>
      </c>
      <c r="E19">
        <f>仁和!D4</f>
        <v>45.187704524720196</v>
      </c>
      <c r="F19">
        <f>仁和!E4</f>
        <v>49.238621304542583</v>
      </c>
      <c r="G19">
        <f>仁和!F4</f>
        <v>34.002131450552071</v>
      </c>
      <c r="H19">
        <f>仁和!G4</f>
        <v>36.127326565143875</v>
      </c>
      <c r="I19">
        <f>仁和!H4</f>
        <v>37.81</v>
      </c>
      <c r="J19">
        <f>仁和!I4</f>
        <v>39.520000000000003</v>
      </c>
      <c r="K19">
        <f>仁和!J4</f>
        <v>41.230000000000004</v>
      </c>
      <c r="L19">
        <f>仁和!K4</f>
        <v>42.94</v>
      </c>
      <c r="M19">
        <f>仁和!L4</f>
        <v>44.65</v>
      </c>
      <c r="N19">
        <f>仁和!M4</f>
        <v>50.160000000000004</v>
      </c>
      <c r="O19" t="str">
        <f t="shared" si="0"/>
        <v>临平负荷</v>
      </c>
    </row>
    <row r="20" spans="1:16" x14ac:dyDescent="0.3">
      <c r="A20" s="209"/>
      <c r="B20" t="str">
        <f>仁和!A5</f>
        <v>余杭负荷</v>
      </c>
      <c r="C20">
        <f>仁和!B5</f>
        <v>0</v>
      </c>
      <c r="D20">
        <f>仁和!C5</f>
        <v>21.985901289380561</v>
      </c>
      <c r="E20">
        <f>仁和!D5</f>
        <v>23.71665050033258</v>
      </c>
      <c r="F20">
        <f>仁和!E5</f>
        <v>26.485866154775582</v>
      </c>
      <c r="G20">
        <f>仁和!F5</f>
        <v>28.755391071220384</v>
      </c>
      <c r="H20">
        <f>仁和!G5</f>
        <v>31.056824591088525</v>
      </c>
      <c r="I20">
        <f>仁和!H5</f>
        <v>33.174868367760283</v>
      </c>
      <c r="J20">
        <f>仁和!I5</f>
        <v>35.027749655416422</v>
      </c>
      <c r="K20">
        <f>仁和!J5</f>
        <v>37.011698569059625</v>
      </c>
      <c r="L20">
        <f>仁和!K5</f>
        <v>39.01838664052994</v>
      </c>
      <c r="M20">
        <f>仁和!L5</f>
        <v>41.0817759541399</v>
      </c>
      <c r="N20">
        <f>仁和!M5</f>
        <v>48.089215934214565</v>
      </c>
      <c r="O20" t="str">
        <f t="shared" si="0"/>
        <v>余杭负荷</v>
      </c>
    </row>
    <row r="21" spans="1:16" x14ac:dyDescent="0.3">
      <c r="A21" s="209" t="s">
        <v>25</v>
      </c>
      <c r="B21" t="str">
        <f>临平!A3</f>
        <v>市区负荷</v>
      </c>
      <c r="C21">
        <f>临平!B3</f>
        <v>0</v>
      </c>
      <c r="D21">
        <f>临平!C3</f>
        <v>0</v>
      </c>
      <c r="E21">
        <f>临平!D3</f>
        <v>0</v>
      </c>
      <c r="F21">
        <f>临平!E3</f>
        <v>0</v>
      </c>
      <c r="G21">
        <f>临平!F3</f>
        <v>63.876013687908966</v>
      </c>
      <c r="H21">
        <f>临平!G3</f>
        <v>67.071700507614224</v>
      </c>
      <c r="I21">
        <f>临平!H3</f>
        <v>69.555315309842044</v>
      </c>
      <c r="J21">
        <f>临平!I3</f>
        <v>72.270382323164569</v>
      </c>
      <c r="K21">
        <f>临平!J3</f>
        <v>74.848847828644836</v>
      </c>
      <c r="L21">
        <f>临平!K3</f>
        <v>77.916440683853978</v>
      </c>
      <c r="M21">
        <f>临平!L3</f>
        <v>81.189188275653308</v>
      </c>
      <c r="N21">
        <f>临平!M3</f>
        <v>95.037868150343215</v>
      </c>
      <c r="O21" t="str">
        <f t="shared" si="0"/>
        <v>市区负荷</v>
      </c>
      <c r="P21">
        <f>D21</f>
        <v>0</v>
      </c>
    </row>
    <row r="22" spans="1:16" x14ac:dyDescent="0.3">
      <c r="A22" s="209"/>
      <c r="B22" t="str">
        <f>临平!A4</f>
        <v>临平区负荷</v>
      </c>
      <c r="C22">
        <f>临平!B4</f>
        <v>0</v>
      </c>
      <c r="D22">
        <f>临平!C4</f>
        <v>0</v>
      </c>
      <c r="E22">
        <f>临平!D4</f>
        <v>0</v>
      </c>
      <c r="F22">
        <f>临平!E4</f>
        <v>0</v>
      </c>
      <c r="G22">
        <f>临平!F4</f>
        <v>144.95645513130094</v>
      </c>
      <c r="H22">
        <f>临平!G4</f>
        <v>154.01649746192913</v>
      </c>
      <c r="I22">
        <f>临平!H4</f>
        <v>161.19</v>
      </c>
      <c r="J22">
        <f>临平!I4</f>
        <v>168.48000000000002</v>
      </c>
      <c r="K22">
        <f>临平!J4</f>
        <v>175.77</v>
      </c>
      <c r="L22">
        <f>临平!K4</f>
        <v>183.06</v>
      </c>
      <c r="M22">
        <f>临平!L4</f>
        <v>190.35000000000002</v>
      </c>
      <c r="N22">
        <f>临平!M4</f>
        <v>213.84</v>
      </c>
      <c r="O22" t="str">
        <f t="shared" si="0"/>
        <v>临平区负荷</v>
      </c>
    </row>
    <row r="23" spans="1:16" x14ac:dyDescent="0.3">
      <c r="A23" s="209" t="s">
        <v>189</v>
      </c>
      <c r="B23" t="str">
        <f>昇光富南!A3</f>
        <v>市区负荷</v>
      </c>
      <c r="C23">
        <f>昇光富南!B3</f>
        <v>0</v>
      </c>
      <c r="D23">
        <f>昇光富南!C3</f>
        <v>73.763999999999996</v>
      </c>
      <c r="E23">
        <f>昇光富南!D3</f>
        <v>76.468469470341475</v>
      </c>
      <c r="F23">
        <f>昇光富南!E3</f>
        <v>81.703535166527033</v>
      </c>
      <c r="G23">
        <f>昇光富南!F3</f>
        <v>85.168018250545288</v>
      </c>
      <c r="H23">
        <f>昇光富南!G3</f>
        <v>89.428934010152304</v>
      </c>
      <c r="I23">
        <f>昇光富南!H3</f>
        <v>92.74042041312272</v>
      </c>
      <c r="J23">
        <f>昇光富南!I3</f>
        <v>96.360509764219429</v>
      </c>
      <c r="K23">
        <f>昇光富南!J3</f>
        <v>99.798463771526457</v>
      </c>
      <c r="L23">
        <f>昇光富南!K3</f>
        <v>103.88858757847196</v>
      </c>
      <c r="M23">
        <f>昇光富南!L3</f>
        <v>108.25225103420442</v>
      </c>
      <c r="N23">
        <f>昇光富南!M3</f>
        <v>126.71715753379095</v>
      </c>
      <c r="O23" t="str">
        <f t="shared" si="0"/>
        <v>市区负荷</v>
      </c>
      <c r="P23">
        <f>D23</f>
        <v>73.763999999999996</v>
      </c>
    </row>
    <row r="24" spans="1:16" x14ac:dyDescent="0.3">
      <c r="A24" s="209"/>
      <c r="B24" t="str">
        <f>昇光富南!A4</f>
        <v>萧山区负荷</v>
      </c>
      <c r="C24">
        <f>昇光富南!B4</f>
        <v>0</v>
      </c>
      <c r="D24">
        <f>昇光富南!C4</f>
        <v>72.619491974932998</v>
      </c>
      <c r="E24">
        <f>昇光富南!D4</f>
        <v>77.41398377600261</v>
      </c>
      <c r="F24">
        <f>昇光富南!E4</f>
        <v>88.016438329468201</v>
      </c>
      <c r="G24">
        <f>昇光富南!F4</f>
        <v>92.93644780443941</v>
      </c>
      <c r="H24">
        <f>昇光富南!G4</f>
        <v>98.138747884940813</v>
      </c>
      <c r="I24">
        <f>昇光富南!H4</f>
        <v>103.2</v>
      </c>
      <c r="J24">
        <f>昇光富南!I4</f>
        <v>108.80000000000001</v>
      </c>
      <c r="K24">
        <f>昇光富南!J4</f>
        <v>114.4</v>
      </c>
      <c r="L24">
        <f>昇光富南!K4</f>
        <v>118.80000000000001</v>
      </c>
      <c r="M24">
        <f>昇光富南!L4</f>
        <v>123.2</v>
      </c>
      <c r="N24">
        <f>昇光富南!M4</f>
        <v>144.57525472759619</v>
      </c>
      <c r="O24" t="str">
        <f t="shared" si="0"/>
        <v>萧山区负荷</v>
      </c>
    </row>
    <row r="25" spans="1:16" x14ac:dyDescent="0.3">
      <c r="A25" s="209"/>
      <c r="B25" t="str">
        <f>昇光富南!A5</f>
        <v>富阳区负荷</v>
      </c>
      <c r="C25">
        <f>昇光富南!B5</f>
        <v>0</v>
      </c>
      <c r="D25">
        <f>昇光富南!C5</f>
        <v>37.810148714221199</v>
      </c>
      <c r="E25">
        <f>昇光富南!D5</f>
        <v>38.706991888001404</v>
      </c>
      <c r="F25">
        <f>昇光富南!E5</f>
        <v>42.490694365949999</v>
      </c>
      <c r="G25">
        <f>昇光富南!F5</f>
        <v>46.366542887116502</v>
      </c>
      <c r="H25">
        <f>昇光富南!G5</f>
        <v>49.069373942470499</v>
      </c>
      <c r="I25">
        <f>昇光富南!H5</f>
        <v>53.125880923450794</v>
      </c>
      <c r="J25">
        <f>昇光富南!I5</f>
        <v>57.118111071807597</v>
      </c>
      <c r="K25">
        <f>昇光富南!J5</f>
        <v>111.44423309534021</v>
      </c>
      <c r="L25">
        <f>昇光富南!K5</f>
        <v>118.25000000000001</v>
      </c>
      <c r="M25">
        <f>昇光富南!L5</f>
        <v>124.85000000000001</v>
      </c>
      <c r="N25">
        <f>昇光富南!M5</f>
        <v>140.80000000000001</v>
      </c>
      <c r="O25" t="str">
        <f t="shared" si="0"/>
        <v>富阳区负荷</v>
      </c>
    </row>
    <row r="26" spans="1:16" x14ac:dyDescent="0.3">
      <c r="A26" s="209" t="s">
        <v>190</v>
      </c>
      <c r="B26" t="str">
        <f>'建德-芝堰'!A3</f>
        <v>富阳区负荷</v>
      </c>
      <c r="C26">
        <f>'建德-芝堰'!B3</f>
        <v>0</v>
      </c>
      <c r="D26">
        <f>'建德-芝堰'!C3</f>
        <v>0</v>
      </c>
      <c r="E26">
        <f>'建德-芝堰'!D3</f>
        <v>0</v>
      </c>
      <c r="F26">
        <f>'建德-芝堰'!E3</f>
        <v>42.490694365949999</v>
      </c>
      <c r="G26">
        <f>'建德-芝堰'!F3</f>
        <v>46.366542887116502</v>
      </c>
      <c r="H26">
        <f>'建德-芝堰'!G3</f>
        <v>49.069373942470499</v>
      </c>
      <c r="I26">
        <f>'建德-芝堰'!H3</f>
        <v>61.98019441069259</v>
      </c>
      <c r="J26">
        <f>'建德-芝堰'!I3</f>
        <v>66.637796250442193</v>
      </c>
      <c r="K26">
        <f>'建德-芝堰'!J3</f>
        <v>40.525175671032798</v>
      </c>
      <c r="L26">
        <f>'建德-芝堰'!K3</f>
        <v>43</v>
      </c>
      <c r="M26">
        <f>'建德-芝堰'!L3</f>
        <v>45.400000000000006</v>
      </c>
      <c r="N26">
        <f>'建德-芝堰'!M3</f>
        <v>51.2</v>
      </c>
      <c r="O26" t="str">
        <f t="shared" si="0"/>
        <v>富阳区负荷</v>
      </c>
    </row>
    <row r="27" spans="1:16" x14ac:dyDescent="0.3">
      <c r="A27" s="209"/>
      <c r="B27" t="str">
        <f>'建德-芝堰'!A4</f>
        <v>桐庐县负荷</v>
      </c>
      <c r="C27">
        <f>'建德-芝堰'!B4</f>
        <v>0</v>
      </c>
      <c r="D27">
        <f>'建德-芝堰'!C4</f>
        <v>0</v>
      </c>
      <c r="E27">
        <f>'建德-芝堰'!D4</f>
        <v>0</v>
      </c>
      <c r="F27">
        <f>'建德-芝堰'!E4</f>
        <v>63</v>
      </c>
      <c r="G27">
        <f>'建德-芝堰'!F4</f>
        <v>66</v>
      </c>
      <c r="H27">
        <f>'建德-芝堰'!G4</f>
        <v>69</v>
      </c>
      <c r="I27">
        <f>'建德-芝堰'!H4</f>
        <v>73</v>
      </c>
      <c r="J27">
        <f>'建德-芝堰'!I4</f>
        <v>79</v>
      </c>
      <c r="K27">
        <f>'建德-芝堰'!J4</f>
        <v>85</v>
      </c>
      <c r="L27">
        <f>'建德-芝堰'!K4</f>
        <v>90</v>
      </c>
      <c r="M27">
        <f>'建德-芝堰'!L4</f>
        <v>94</v>
      </c>
      <c r="N27">
        <f>'建德-芝堰'!M4</f>
        <v>96</v>
      </c>
      <c r="O27" t="str">
        <f t="shared" si="0"/>
        <v>桐庐县负荷</v>
      </c>
    </row>
    <row r="28" spans="1:16" x14ac:dyDescent="0.3">
      <c r="A28" s="209"/>
      <c r="B28" t="str">
        <f>'建德-芝堰'!A5</f>
        <v>建德市负荷</v>
      </c>
      <c r="C28">
        <f>'建德-芝堰'!B5</f>
        <v>0</v>
      </c>
      <c r="D28">
        <f>'建德-芝堰'!C5</f>
        <v>71.0190623997279</v>
      </c>
      <c r="E28">
        <f>'建德-芝堰'!D5</f>
        <v>73.868305129773404</v>
      </c>
      <c r="F28">
        <f>'建德-芝堰'!E5</f>
        <v>78.911289536764599</v>
      </c>
      <c r="G28">
        <f>'建德-芝堰'!F5</f>
        <v>81.344812082660297</v>
      </c>
      <c r="H28">
        <f>'建德-芝堰'!G5</f>
        <v>83.826847151720301</v>
      </c>
      <c r="I28">
        <f>'建德-芝堰'!H5</f>
        <v>89</v>
      </c>
      <c r="J28">
        <f>'建德-芝堰'!I5</f>
        <v>94</v>
      </c>
      <c r="K28">
        <f>'建德-芝堰'!J5</f>
        <v>99</v>
      </c>
      <c r="L28">
        <f>'建德-芝堰'!K5</f>
        <v>104</v>
      </c>
      <c r="M28">
        <f>'建德-芝堰'!L5</f>
        <v>108</v>
      </c>
      <c r="N28">
        <f>'建德-芝堰'!M5</f>
        <v>126</v>
      </c>
      <c r="O28" t="str">
        <f t="shared" si="0"/>
        <v>建德市负荷</v>
      </c>
    </row>
    <row r="29" spans="1:16" x14ac:dyDescent="0.3">
      <c r="A29" s="209"/>
      <c r="B29" t="str">
        <f>'建德-芝堰'!A6</f>
        <v>淳安县负荷</v>
      </c>
      <c r="C29">
        <f>'建德-芝堰'!B6</f>
        <v>0</v>
      </c>
      <c r="D29">
        <f>'建德-芝堰'!C6</f>
        <v>8.7023358151779302</v>
      </c>
      <c r="E29">
        <f>'建德-芝堰'!D6</f>
        <v>8.5687233950537092</v>
      </c>
      <c r="F29">
        <f>'建德-芝堰'!E6</f>
        <v>30.350495975678701</v>
      </c>
      <c r="G29">
        <f>'建德-芝堰'!F6</f>
        <v>31.521114682030898</v>
      </c>
      <c r="H29">
        <f>'建德-芝堰'!G6</f>
        <v>32.7129159616469</v>
      </c>
      <c r="I29">
        <f>'建德-芝堰'!H6</f>
        <v>33.999088699878499</v>
      </c>
      <c r="J29">
        <f>'建德-芝堰'!I6</f>
        <v>35</v>
      </c>
      <c r="K29">
        <f>'建德-芝堰'!J6</f>
        <v>36</v>
      </c>
      <c r="L29">
        <f>'建德-芝堰'!K6</f>
        <v>37</v>
      </c>
      <c r="M29">
        <f>'建德-芝堰'!L6</f>
        <v>38</v>
      </c>
      <c r="N29">
        <f>'建德-芝堰'!M6</f>
        <v>44.859343222215102</v>
      </c>
      <c r="O29" t="str">
        <f t="shared" si="0"/>
        <v>淳安县负荷</v>
      </c>
    </row>
    <row r="31" spans="1:16" x14ac:dyDescent="0.3">
      <c r="D31">
        <f>SUM(D2:D29)</f>
        <v>1869.0366795670247</v>
      </c>
      <c r="E31">
        <f t="shared" ref="E31:N31" si="1">SUM(E2:E29)</f>
        <v>1958.9078972027098</v>
      </c>
      <c r="F31">
        <f t="shared" si="1"/>
        <v>2143.020657533179</v>
      </c>
      <c r="G31">
        <f t="shared" si="1"/>
        <v>2278.5788886483601</v>
      </c>
      <c r="H31">
        <f t="shared" si="1"/>
        <v>2419.2185561195729</v>
      </c>
      <c r="I31">
        <f t="shared" si="1"/>
        <v>2556.2763872012961</v>
      </c>
      <c r="J31">
        <f t="shared" si="1"/>
        <v>2696.6527767951898</v>
      </c>
      <c r="K31">
        <f t="shared" si="1"/>
        <v>2834.3336563578082</v>
      </c>
      <c r="L31">
        <f t="shared" si="1"/>
        <v>2970.7923723977065</v>
      </c>
      <c r="M31">
        <f t="shared" si="1"/>
        <v>3105.4741170491443</v>
      </c>
      <c r="N31">
        <f t="shared" si="1"/>
        <v>3623.1107341654301</v>
      </c>
    </row>
    <row r="33" spans="4:14" x14ac:dyDescent="0.3">
      <c r="D33">
        <f>D31-负荷!H21</f>
        <v>-448782.45879418007</v>
      </c>
      <c r="E33">
        <f>E31-负荷!I21</f>
        <v>0</v>
      </c>
      <c r="F33">
        <f>F31-负荷!J21</f>
        <v>0</v>
      </c>
      <c r="G33">
        <f>G31-负荷!K21</f>
        <v>0</v>
      </c>
      <c r="H33">
        <f>H31-负荷!L21</f>
        <v>0</v>
      </c>
      <c r="I33">
        <f>I31-负荷!M21</f>
        <v>0</v>
      </c>
      <c r="J33">
        <f>J31-负荷!N21</f>
        <v>0</v>
      </c>
      <c r="K33">
        <f>K31-负荷!O21</f>
        <v>0</v>
      </c>
      <c r="L33">
        <f>L31-负荷!P21</f>
        <v>0</v>
      </c>
      <c r="M33">
        <f>M31-负荷!Q21</f>
        <v>0</v>
      </c>
      <c r="N33">
        <f>N31-负荷!R21</f>
        <v>0</v>
      </c>
    </row>
  </sheetData>
  <autoFilter ref="A1:P29"/>
  <mergeCells count="9">
    <mergeCell ref="A18:A20"/>
    <mergeCell ref="A21:A22"/>
    <mergeCell ref="A23:A25"/>
    <mergeCell ref="A26:A29"/>
    <mergeCell ref="A2:A4"/>
    <mergeCell ref="A5:A9"/>
    <mergeCell ref="A10:A13"/>
    <mergeCell ref="A14:A15"/>
    <mergeCell ref="A16:A17"/>
  </mergeCells>
  <phoneticPr fontId="24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13" sqref="A13:A17"/>
    </sheetView>
  </sheetViews>
  <sheetFormatPr defaultColWidth="9" defaultRowHeight="14" x14ac:dyDescent="0.3"/>
  <cols>
    <col min="1" max="1" width="23.58203125" customWidth="1"/>
  </cols>
  <sheetData>
    <row r="1" spans="1:3" x14ac:dyDescent="0.3">
      <c r="A1" t="s">
        <v>130</v>
      </c>
      <c r="B1">
        <v>319.7</v>
      </c>
      <c r="C1">
        <v>136.5</v>
      </c>
    </row>
    <row r="2" spans="1:3" x14ac:dyDescent="0.3">
      <c r="A2" t="s">
        <v>133</v>
      </c>
      <c r="B2">
        <v>314.2</v>
      </c>
      <c r="C2">
        <v>134.1</v>
      </c>
    </row>
    <row r="3" spans="1:3" x14ac:dyDescent="0.3">
      <c r="A3" t="s">
        <v>135</v>
      </c>
      <c r="B3">
        <v>240</v>
      </c>
      <c r="C3">
        <v>72.77</v>
      </c>
    </row>
    <row r="4" spans="1:3" x14ac:dyDescent="0.3">
      <c r="A4" t="s">
        <v>137</v>
      </c>
      <c r="B4">
        <v>173</v>
      </c>
      <c r="C4">
        <v>47.3</v>
      </c>
    </row>
    <row r="6" spans="1:3" x14ac:dyDescent="0.3">
      <c r="A6" t="s">
        <v>138</v>
      </c>
      <c r="B6">
        <v>378</v>
      </c>
      <c r="C6">
        <v>34.299999999999997</v>
      </c>
    </row>
    <row r="7" spans="1:3" x14ac:dyDescent="0.3">
      <c r="A7" t="s">
        <v>140</v>
      </c>
      <c r="B7">
        <v>241.6</v>
      </c>
      <c r="C7">
        <v>88.89</v>
      </c>
    </row>
    <row r="8" spans="1:3" x14ac:dyDescent="0.3">
      <c r="A8" t="s">
        <v>142</v>
      </c>
      <c r="B8">
        <v>217.7</v>
      </c>
      <c r="C8">
        <v>92.93</v>
      </c>
    </row>
    <row r="9" spans="1:3" x14ac:dyDescent="0.3">
      <c r="A9" t="s">
        <v>144</v>
      </c>
      <c r="B9">
        <v>73.73</v>
      </c>
      <c r="C9">
        <v>31.47</v>
      </c>
    </row>
    <row r="10" spans="1:3" x14ac:dyDescent="0.3">
      <c r="A10" t="s">
        <v>146</v>
      </c>
      <c r="B10">
        <v>145.69999999999999</v>
      </c>
      <c r="C10">
        <v>62.19</v>
      </c>
    </row>
    <row r="11" spans="1:3" x14ac:dyDescent="0.3">
      <c r="A11" t="s">
        <v>148</v>
      </c>
      <c r="B11">
        <v>265</v>
      </c>
      <c r="C11">
        <v>87</v>
      </c>
    </row>
    <row r="13" spans="1:3" x14ac:dyDescent="0.3">
      <c r="A13" t="s">
        <v>153</v>
      </c>
      <c r="B13">
        <v>177.2</v>
      </c>
      <c r="C13">
        <v>55</v>
      </c>
    </row>
    <row r="14" spans="1:3" x14ac:dyDescent="0.3">
      <c r="A14" t="s">
        <v>156</v>
      </c>
      <c r="B14">
        <v>189</v>
      </c>
      <c r="C14">
        <v>80.760000000000005</v>
      </c>
    </row>
    <row r="15" spans="1:3" x14ac:dyDescent="0.3">
      <c r="A15" t="s">
        <v>158</v>
      </c>
      <c r="B15">
        <v>122.2</v>
      </c>
      <c r="C15">
        <v>52.24</v>
      </c>
    </row>
    <row r="16" spans="1:3" x14ac:dyDescent="0.3">
      <c r="A16" t="s">
        <v>160</v>
      </c>
      <c r="B16">
        <v>154.6</v>
      </c>
      <c r="C16">
        <v>65.239999999999995</v>
      </c>
    </row>
    <row r="17" spans="1:3" x14ac:dyDescent="0.3">
      <c r="A17" t="s">
        <v>162</v>
      </c>
      <c r="B17">
        <v>231.7</v>
      </c>
      <c r="C17">
        <v>89.79</v>
      </c>
    </row>
  </sheetData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负荷预测</vt:lpstr>
      <vt:lpstr>变电站统计</vt:lpstr>
      <vt:lpstr>负荷</vt:lpstr>
      <vt:lpstr>全市</vt:lpstr>
      <vt:lpstr>涌潮江南</vt:lpstr>
      <vt:lpstr>乔司-艮山</vt:lpstr>
      <vt:lpstr>瓶窑杭州临安</vt:lpstr>
      <vt:lpstr>富阳</vt:lpstr>
      <vt:lpstr>萧东江东</vt:lpstr>
      <vt:lpstr>仁和</vt:lpstr>
      <vt:lpstr>临平</vt:lpstr>
      <vt:lpstr>昇光富南</vt:lpstr>
      <vt:lpstr>建德-芝堰</vt:lpstr>
      <vt:lpstr>涌潮</vt:lpstr>
      <vt:lpstr>负荷校核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沈洲</dc:creator>
  <cp:lastModifiedBy>tutu</cp:lastModifiedBy>
  <dcterms:created xsi:type="dcterms:W3CDTF">2015-06-05T18:19:00Z</dcterms:created>
  <dcterms:modified xsi:type="dcterms:W3CDTF">2024-09-26T12:58:36Z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